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1" r:id="rId17"/>
  </pivotCaches>
</workbook>
</file>

<file path=xl/calcChain.xml><?xml version="1.0" encoding="utf-8"?>
<calcChain xmlns="http://schemas.openxmlformats.org/spreadsheetml/2006/main">
  <c r="N240" i="1" l="1"/>
  <c r="N156" i="1" l="1"/>
  <c r="N155" i="1"/>
  <c r="P156" i="1"/>
  <c r="P155" i="1"/>
  <c r="N130" i="1"/>
  <c r="N129" i="1"/>
  <c r="N92" i="1" l="1"/>
  <c r="N91" i="1"/>
  <c r="N87" i="1"/>
  <c r="N85" i="1"/>
  <c r="N84" i="1"/>
  <c r="N83" i="1"/>
  <c r="N60" i="1"/>
  <c r="B57" i="1"/>
  <c r="B59" i="1"/>
  <c r="B61" i="1"/>
  <c r="B63" i="1"/>
  <c r="B65" i="1"/>
  <c r="B66" i="1"/>
  <c r="B68" i="1"/>
  <c r="B69" i="1"/>
  <c r="B70" i="1"/>
  <c r="B71" i="1"/>
  <c r="B72" i="1"/>
  <c r="B74" i="1"/>
  <c r="B75" i="1"/>
  <c r="B77" i="1"/>
  <c r="B79" i="1"/>
  <c r="B80" i="1"/>
  <c r="B82" i="1"/>
  <c r="B84" i="1"/>
  <c r="B85" i="1"/>
  <c r="B86" i="1"/>
  <c r="B87" i="1"/>
  <c r="B88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0" i="1"/>
  <c r="B191" i="1"/>
  <c r="B192" i="1"/>
  <c r="B193" i="1"/>
  <c r="B194" i="1"/>
  <c r="B196" i="1"/>
  <c r="B197" i="1"/>
  <c r="B198" i="1"/>
  <c r="B200" i="1"/>
  <c r="B201" i="1"/>
  <c r="B202" i="1"/>
  <c r="B203" i="1"/>
  <c r="B204" i="1"/>
  <c r="B205" i="1"/>
  <c r="B206" i="1"/>
  <c r="B208" i="1"/>
  <c r="B210" i="1"/>
  <c r="B211" i="1"/>
  <c r="B213" i="1"/>
  <c r="B214" i="1"/>
  <c r="B215" i="1"/>
  <c r="B216" i="1"/>
  <c r="B217" i="1"/>
  <c r="B218" i="1"/>
  <c r="B219" i="1"/>
  <c r="B220" i="1"/>
  <c r="B221" i="1"/>
  <c r="B222" i="1"/>
  <c r="B223" i="1"/>
  <c r="B225" i="1"/>
  <c r="B227" i="1"/>
  <c r="B228" i="1"/>
  <c r="B229" i="1"/>
  <c r="B230" i="1"/>
  <c r="B231" i="1"/>
  <c r="B232" i="1"/>
  <c r="B233" i="1"/>
  <c r="B234" i="1"/>
  <c r="B236" i="1"/>
  <c r="B237" i="1"/>
  <c r="B239" i="1"/>
  <c r="B241" i="1"/>
  <c r="B243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C57" i="1"/>
  <c r="C59" i="1"/>
  <c r="C61" i="1"/>
  <c r="C63" i="1"/>
  <c r="C65" i="1"/>
  <c r="C66" i="1"/>
  <c r="C68" i="1"/>
  <c r="C69" i="1"/>
  <c r="C70" i="1"/>
  <c r="C71" i="1"/>
  <c r="C72" i="1"/>
  <c r="C74" i="1"/>
  <c r="C75" i="1"/>
  <c r="C77" i="1"/>
  <c r="C79" i="1"/>
  <c r="C80" i="1"/>
  <c r="C82" i="1"/>
  <c r="C84" i="1"/>
  <c r="C85" i="1"/>
  <c r="C86" i="1"/>
  <c r="C87" i="1"/>
  <c r="C88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0" i="1"/>
  <c r="C191" i="1"/>
  <c r="C192" i="1"/>
  <c r="C193" i="1"/>
  <c r="C194" i="1"/>
  <c r="C196" i="1"/>
  <c r="C197" i="1"/>
  <c r="C198" i="1"/>
  <c r="C200" i="1"/>
  <c r="C201" i="1"/>
  <c r="C202" i="1"/>
  <c r="C203" i="1"/>
  <c r="C204" i="1"/>
  <c r="C205" i="1"/>
  <c r="C206" i="1"/>
  <c r="C208" i="1"/>
  <c r="C210" i="1"/>
  <c r="C211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7" i="1"/>
  <c r="C228" i="1"/>
  <c r="C229" i="1"/>
  <c r="C230" i="1"/>
  <c r="C231" i="1"/>
  <c r="C232" i="1"/>
  <c r="C233" i="1"/>
  <c r="C234" i="1"/>
  <c r="C236" i="1"/>
  <c r="C237" i="1"/>
  <c r="C239" i="1"/>
  <c r="C241" i="1"/>
  <c r="C243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D57" i="1"/>
  <c r="AG57" i="1" s="1"/>
  <c r="D59" i="1"/>
  <c r="D61" i="1"/>
  <c r="D63" i="1"/>
  <c r="D66" i="1"/>
  <c r="AI66" i="1" s="1"/>
  <c r="D72" i="1"/>
  <c r="AI72" i="1" s="1"/>
  <c r="D75" i="1"/>
  <c r="D77" i="1"/>
  <c r="D80" i="1"/>
  <c r="AI80" i="1" s="1"/>
  <c r="D82" i="1"/>
  <c r="D90" i="1"/>
  <c r="D93" i="1"/>
  <c r="D103" i="1"/>
  <c r="D114" i="1"/>
  <c r="AI114" i="1" s="1"/>
  <c r="D117" i="1"/>
  <c r="D119" i="1"/>
  <c r="AC119" i="1" s="1"/>
  <c r="D128" i="1"/>
  <c r="D131" i="1"/>
  <c r="D138" i="1"/>
  <c r="D157" i="1"/>
  <c r="D172" i="1"/>
  <c r="AI172" i="1" s="1"/>
  <c r="D181" i="1"/>
  <c r="AG181" i="1" s="1"/>
  <c r="D186" i="1"/>
  <c r="AI186" i="1" s="1"/>
  <c r="D194" i="1"/>
  <c r="AI194" i="1" s="1"/>
  <c r="D198" i="1"/>
  <c r="AI198" i="1" s="1"/>
  <c r="D206" i="1"/>
  <c r="AI206" i="1" s="1"/>
  <c r="D208" i="1"/>
  <c r="AI208" i="1" s="1"/>
  <c r="D211" i="1"/>
  <c r="AC211" i="1" s="1"/>
  <c r="D223" i="1"/>
  <c r="D225" i="1"/>
  <c r="AD225" i="1" s="1"/>
  <c r="D234" i="1"/>
  <c r="AI234" i="1" s="1"/>
  <c r="D237" i="1"/>
  <c r="D239" i="1"/>
  <c r="D241" i="1"/>
  <c r="AD241" i="1" s="1"/>
  <c r="D243" i="1"/>
  <c r="AG243" i="1" s="1"/>
  <c r="D245" i="1"/>
  <c r="D246" i="1"/>
  <c r="AI246" i="1" s="1"/>
  <c r="D247" i="1"/>
  <c r="D248" i="1"/>
  <c r="D249" i="1"/>
  <c r="D250" i="1"/>
  <c r="AI250" i="1" s="1"/>
  <c r="D251" i="1"/>
  <c r="AG251" i="1" s="1"/>
  <c r="D252" i="1"/>
  <c r="D253" i="1"/>
  <c r="D254" i="1"/>
  <c r="D255" i="1"/>
  <c r="D256" i="1"/>
  <c r="D257" i="1"/>
  <c r="D258" i="1"/>
  <c r="AI258" i="1" s="1"/>
  <c r="D259" i="1"/>
  <c r="D260" i="1"/>
  <c r="D261" i="1"/>
  <c r="D262" i="1"/>
  <c r="D263" i="1"/>
  <c r="D264" i="1"/>
  <c r="D265" i="1"/>
  <c r="D266" i="1"/>
  <c r="AI266" i="1" s="1"/>
  <c r="D267" i="1"/>
  <c r="AG267" i="1" s="1"/>
  <c r="D268" i="1"/>
  <c r="D269" i="1"/>
  <c r="D270" i="1"/>
  <c r="AI270" i="1" s="1"/>
  <c r="D271" i="1"/>
  <c r="D272" i="1"/>
  <c r="D273" i="1"/>
  <c r="AD273" i="1" s="1"/>
  <c r="D274" i="1"/>
  <c r="AI274" i="1" s="1"/>
  <c r="D275" i="1"/>
  <c r="AG275" i="1" s="1"/>
  <c r="D276" i="1"/>
  <c r="D277" i="1"/>
  <c r="D278" i="1"/>
  <c r="AI278" i="1" s="1"/>
  <c r="D279" i="1"/>
  <c r="D280" i="1"/>
  <c r="D281" i="1"/>
  <c r="D282" i="1"/>
  <c r="AI282" i="1" s="1"/>
  <c r="D283" i="1"/>
  <c r="AG283" i="1" s="1"/>
  <c r="D284" i="1"/>
  <c r="D285" i="1"/>
  <c r="D286" i="1"/>
  <c r="AI286" i="1" s="1"/>
  <c r="D287" i="1"/>
  <c r="D288" i="1"/>
  <c r="D289" i="1"/>
  <c r="AD289" i="1" s="1"/>
  <c r="D290" i="1"/>
  <c r="AC290" i="1" s="1"/>
  <c r="D291" i="1"/>
  <c r="AG291" i="1" s="1"/>
  <c r="D292" i="1"/>
  <c r="D293" i="1"/>
  <c r="D294" i="1"/>
  <c r="AI294" i="1" s="1"/>
  <c r="D295" i="1"/>
  <c r="D296" i="1"/>
  <c r="D297" i="1"/>
  <c r="D298" i="1"/>
  <c r="AI298" i="1" s="1"/>
  <c r="D299" i="1"/>
  <c r="AG299" i="1" s="1"/>
  <c r="D300" i="1"/>
  <c r="D301" i="1"/>
  <c r="D302" i="1"/>
  <c r="AI302" i="1" s="1"/>
  <c r="D303" i="1"/>
  <c r="D304" i="1"/>
  <c r="D305" i="1"/>
  <c r="AD305" i="1" s="1"/>
  <c r="D306" i="1"/>
  <c r="AI306" i="1" s="1"/>
  <c r="D307" i="1"/>
  <c r="D308" i="1"/>
  <c r="D309" i="1"/>
  <c r="D310" i="1"/>
  <c r="D311" i="1"/>
  <c r="D312" i="1"/>
  <c r="D313" i="1"/>
  <c r="D314" i="1"/>
  <c r="AG314" i="1" s="1"/>
  <c r="D315" i="1"/>
  <c r="D316" i="1"/>
  <c r="D317" i="1"/>
  <c r="D318" i="1"/>
  <c r="D319" i="1"/>
  <c r="D320" i="1"/>
  <c r="D321" i="1"/>
  <c r="D322" i="1"/>
  <c r="AD322" i="1" s="1"/>
  <c r="D323" i="1"/>
  <c r="D324" i="1"/>
  <c r="D325" i="1"/>
  <c r="D326" i="1"/>
  <c r="AD326" i="1" s="1"/>
  <c r="D327" i="1"/>
  <c r="D328" i="1"/>
  <c r="D329" i="1"/>
  <c r="D330" i="1"/>
  <c r="AG330" i="1" s="1"/>
  <c r="D331" i="1"/>
  <c r="D332" i="1"/>
  <c r="D333" i="1"/>
  <c r="D334" i="1"/>
  <c r="AD334" i="1" s="1"/>
  <c r="D335" i="1"/>
  <c r="D336" i="1"/>
  <c r="D337" i="1"/>
  <c r="AD337" i="1" s="1"/>
  <c r="D338" i="1"/>
  <c r="AD338" i="1" s="1"/>
  <c r="D339" i="1"/>
  <c r="D340" i="1"/>
  <c r="AG340" i="1" s="1"/>
  <c r="D341" i="1"/>
  <c r="D342" i="1"/>
  <c r="AD342" i="1" s="1"/>
  <c r="D343" i="1"/>
  <c r="D344" i="1"/>
  <c r="AG344" i="1" s="1"/>
  <c r="D345" i="1"/>
  <c r="D346" i="1"/>
  <c r="AG346" i="1" s="1"/>
  <c r="D347" i="1"/>
  <c r="D348" i="1"/>
  <c r="AG348" i="1" s="1"/>
  <c r="D349" i="1"/>
  <c r="D350" i="1"/>
  <c r="AD350" i="1" s="1"/>
  <c r="D351" i="1"/>
  <c r="D352" i="1"/>
  <c r="AG352" i="1" s="1"/>
  <c r="D353" i="1"/>
  <c r="D354" i="1"/>
  <c r="D355" i="1"/>
  <c r="D356" i="1"/>
  <c r="AG356" i="1" s="1"/>
  <c r="D357" i="1"/>
  <c r="D358" i="1"/>
  <c r="AD358" i="1" s="1"/>
  <c r="D359" i="1"/>
  <c r="D360" i="1"/>
  <c r="AG360" i="1" s="1"/>
  <c r="D361" i="1"/>
  <c r="AC258" i="1"/>
  <c r="AD353" i="1"/>
  <c r="AE57" i="1"/>
  <c r="AE58" i="1"/>
  <c r="AE59" i="1"/>
  <c r="AE60" i="1"/>
  <c r="AM60" i="1" s="1"/>
  <c r="AE61" i="1"/>
  <c r="AE63" i="1"/>
  <c r="AE65" i="1"/>
  <c r="AE66" i="1"/>
  <c r="AE68" i="1"/>
  <c r="AM68" i="1" s="1"/>
  <c r="AE69" i="1"/>
  <c r="AE70" i="1"/>
  <c r="AM70" i="1" s="1"/>
  <c r="AE71" i="1"/>
  <c r="AE72" i="1"/>
  <c r="AE74" i="1"/>
  <c r="AE75" i="1"/>
  <c r="AE77" i="1"/>
  <c r="AE79" i="1"/>
  <c r="AM79" i="1" s="1"/>
  <c r="AE80" i="1"/>
  <c r="AE81" i="1"/>
  <c r="AM81" i="1" s="1"/>
  <c r="AE82" i="1"/>
  <c r="AE86" i="1"/>
  <c r="AE90" i="1"/>
  <c r="AE91" i="1"/>
  <c r="AM91" i="1" s="1"/>
  <c r="AE93" i="1"/>
  <c r="AE95" i="1"/>
  <c r="AM95" i="1" s="1"/>
  <c r="AE100" i="1"/>
  <c r="AE101" i="1"/>
  <c r="AE102" i="1"/>
  <c r="AE103" i="1"/>
  <c r="AE105" i="1"/>
  <c r="AE107" i="1"/>
  <c r="AE109" i="1"/>
  <c r="AE110" i="1"/>
  <c r="AM110" i="1" s="1"/>
  <c r="AE111" i="1"/>
  <c r="AE112" i="1"/>
  <c r="AM112" i="1" s="1"/>
  <c r="AE113" i="1"/>
  <c r="AE114" i="1"/>
  <c r="AE116" i="1"/>
  <c r="AE117" i="1"/>
  <c r="AE119" i="1"/>
  <c r="AE120" i="1"/>
  <c r="AN120" i="1" s="1"/>
  <c r="AE124" i="1"/>
  <c r="AM124" i="1" s="1"/>
  <c r="AE128" i="1"/>
  <c r="AE131" i="1"/>
  <c r="AE133" i="1"/>
  <c r="AE134" i="1"/>
  <c r="AE138" i="1"/>
  <c r="AE150" i="1"/>
  <c r="AM150" i="1" s="1"/>
  <c r="AE151" i="1"/>
  <c r="AE154" i="1"/>
  <c r="AE157" i="1"/>
  <c r="AE165" i="1"/>
  <c r="AE166" i="1"/>
  <c r="AN166" i="1" s="1"/>
  <c r="AE167" i="1"/>
  <c r="AE168" i="1"/>
  <c r="AE169" i="1"/>
  <c r="AE170" i="1"/>
  <c r="AM170" i="1" s="1"/>
  <c r="AE171" i="1"/>
  <c r="AE172" i="1"/>
  <c r="AE173" i="1"/>
  <c r="AM173" i="1" s="1"/>
  <c r="AE174" i="1"/>
  <c r="AN174" i="1" s="1"/>
  <c r="AE175" i="1"/>
  <c r="AE176" i="1"/>
  <c r="AM176" i="1" s="1"/>
  <c r="AE177" i="1"/>
  <c r="AE178" i="1"/>
  <c r="AM178" i="1" s="1"/>
  <c r="AE179" i="1"/>
  <c r="AN179" i="1" s="1"/>
  <c r="AE180" i="1"/>
  <c r="AM180" i="1" s="1"/>
  <c r="AE181" i="1"/>
  <c r="AE182" i="1"/>
  <c r="AN182" i="1" s="1"/>
  <c r="AE183" i="1"/>
  <c r="AE184" i="1"/>
  <c r="AE185" i="1"/>
  <c r="AE186" i="1"/>
  <c r="AE193" i="1"/>
  <c r="AN193" i="1" s="1"/>
  <c r="AE194" i="1"/>
  <c r="AE196" i="1"/>
  <c r="AE197" i="1"/>
  <c r="AE198" i="1"/>
  <c r="AE199" i="1"/>
  <c r="AN199" i="1" s="1"/>
  <c r="AE200" i="1"/>
  <c r="AE201" i="1"/>
  <c r="AM201" i="1" s="1"/>
  <c r="AE202" i="1"/>
  <c r="AE203" i="1"/>
  <c r="AE204" i="1"/>
  <c r="AE205" i="1"/>
  <c r="AM205" i="1" s="1"/>
  <c r="AE206" i="1"/>
  <c r="AE207" i="1"/>
  <c r="AN207" i="1" s="1"/>
  <c r="AE208" i="1"/>
  <c r="AE210" i="1"/>
  <c r="AN210" i="1" s="1"/>
  <c r="AE211" i="1"/>
  <c r="AE213" i="1"/>
  <c r="AM213" i="1" s="1"/>
  <c r="AE214" i="1"/>
  <c r="AE216" i="1"/>
  <c r="AE217" i="1"/>
  <c r="AM217" i="1" s="1"/>
  <c r="AE218" i="1"/>
  <c r="AE219" i="1"/>
  <c r="AM219" i="1" s="1"/>
  <c r="AE223" i="1"/>
  <c r="AE225" i="1"/>
  <c r="AE227" i="1"/>
  <c r="AM227" i="1" s="1"/>
  <c r="AE228" i="1"/>
  <c r="AE229" i="1"/>
  <c r="AM229" i="1" s="1"/>
  <c r="AE232" i="1"/>
  <c r="AE233" i="1"/>
  <c r="AM233" i="1" s="1"/>
  <c r="AE234" i="1"/>
  <c r="AE236" i="1"/>
  <c r="AM236" i="1" s="1"/>
  <c r="AE237" i="1"/>
  <c r="AE239" i="1"/>
  <c r="AE241" i="1"/>
  <c r="AE243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Z246" i="1" s="1"/>
  <c r="AF247" i="1"/>
  <c r="W247" i="1" s="1"/>
  <c r="AF248" i="1"/>
  <c r="W248" i="1" s="1"/>
  <c r="Z248" i="1" s="1"/>
  <c r="AF249" i="1"/>
  <c r="W249" i="1" s="1"/>
  <c r="AF250" i="1"/>
  <c r="W250" i="1" s="1"/>
  <c r="Z250" i="1" s="1"/>
  <c r="AF251" i="1"/>
  <c r="W251" i="1" s="1"/>
  <c r="AF252" i="1"/>
  <c r="W252" i="1" s="1"/>
  <c r="Z252" i="1" s="1"/>
  <c r="AF253" i="1"/>
  <c r="W253" i="1" s="1"/>
  <c r="AF254" i="1"/>
  <c r="W254" i="1" s="1"/>
  <c r="Z254" i="1" s="1"/>
  <c r="AF255" i="1"/>
  <c r="W255" i="1" s="1"/>
  <c r="AF256" i="1"/>
  <c r="W256" i="1" s="1"/>
  <c r="Z256" i="1" s="1"/>
  <c r="AF257" i="1"/>
  <c r="W257" i="1" s="1"/>
  <c r="AF258" i="1"/>
  <c r="W258" i="1" s="1"/>
  <c r="Z258" i="1" s="1"/>
  <c r="AF259" i="1"/>
  <c r="W259" i="1" s="1"/>
  <c r="AF260" i="1"/>
  <c r="W260" i="1" s="1"/>
  <c r="Z260" i="1" s="1"/>
  <c r="AF261" i="1"/>
  <c r="W261" i="1" s="1"/>
  <c r="AF262" i="1"/>
  <c r="W262" i="1" s="1"/>
  <c r="Z262" i="1" s="1"/>
  <c r="AF263" i="1"/>
  <c r="W263" i="1" s="1"/>
  <c r="AF264" i="1"/>
  <c r="W264" i="1" s="1"/>
  <c r="Z264" i="1" s="1"/>
  <c r="AF265" i="1"/>
  <c r="W265" i="1" s="1"/>
  <c r="AF266" i="1"/>
  <c r="W266" i="1" s="1"/>
  <c r="Z266" i="1" s="1"/>
  <c r="AF267" i="1"/>
  <c r="W267" i="1" s="1"/>
  <c r="AF268" i="1"/>
  <c r="W268" i="1" s="1"/>
  <c r="Z268" i="1" s="1"/>
  <c r="AF269" i="1"/>
  <c r="W269" i="1" s="1"/>
  <c r="AF270" i="1"/>
  <c r="W270" i="1" s="1"/>
  <c r="Z270" i="1" s="1"/>
  <c r="AF271" i="1"/>
  <c r="W271" i="1" s="1"/>
  <c r="AF272" i="1"/>
  <c r="W272" i="1" s="1"/>
  <c r="Z272" i="1" s="1"/>
  <c r="AF273" i="1"/>
  <c r="W273" i="1" s="1"/>
  <c r="AF274" i="1"/>
  <c r="W274" i="1" s="1"/>
  <c r="Z274" i="1" s="1"/>
  <c r="AF275" i="1"/>
  <c r="W275" i="1" s="1"/>
  <c r="AF276" i="1"/>
  <c r="W276" i="1" s="1"/>
  <c r="Z276" i="1" s="1"/>
  <c r="AF277" i="1"/>
  <c r="W277" i="1" s="1"/>
  <c r="AF278" i="1"/>
  <c r="W278" i="1" s="1"/>
  <c r="Z278" i="1" s="1"/>
  <c r="AF279" i="1"/>
  <c r="W279" i="1" s="1"/>
  <c r="AF280" i="1"/>
  <c r="W280" i="1" s="1"/>
  <c r="Z280" i="1" s="1"/>
  <c r="AF281" i="1"/>
  <c r="W281" i="1" s="1"/>
  <c r="AF282" i="1"/>
  <c r="W282" i="1" s="1"/>
  <c r="Z282" i="1" s="1"/>
  <c r="AF283" i="1"/>
  <c r="W283" i="1" s="1"/>
  <c r="AF284" i="1"/>
  <c r="W284" i="1" s="1"/>
  <c r="Z284" i="1" s="1"/>
  <c r="AF285" i="1"/>
  <c r="W285" i="1" s="1"/>
  <c r="AF286" i="1"/>
  <c r="W286" i="1" s="1"/>
  <c r="Z286" i="1" s="1"/>
  <c r="AF287" i="1"/>
  <c r="W287" i="1" s="1"/>
  <c r="AF288" i="1"/>
  <c r="W288" i="1" s="1"/>
  <c r="Z288" i="1" s="1"/>
  <c r="AF289" i="1"/>
  <c r="W289" i="1" s="1"/>
  <c r="AF290" i="1"/>
  <c r="W290" i="1" s="1"/>
  <c r="Z290" i="1" s="1"/>
  <c r="AF291" i="1"/>
  <c r="W291" i="1" s="1"/>
  <c r="AF292" i="1"/>
  <c r="W292" i="1" s="1"/>
  <c r="Z292" i="1" s="1"/>
  <c r="AF293" i="1"/>
  <c r="W293" i="1" s="1"/>
  <c r="AF294" i="1"/>
  <c r="W294" i="1" s="1"/>
  <c r="Z294" i="1" s="1"/>
  <c r="AF295" i="1"/>
  <c r="W295" i="1" s="1"/>
  <c r="AF296" i="1"/>
  <c r="W296" i="1" s="1"/>
  <c r="Z296" i="1" s="1"/>
  <c r="AF297" i="1"/>
  <c r="W297" i="1" s="1"/>
  <c r="AF298" i="1"/>
  <c r="W298" i="1" s="1"/>
  <c r="Z298" i="1" s="1"/>
  <c r="AF299" i="1"/>
  <c r="W299" i="1" s="1"/>
  <c r="AF300" i="1"/>
  <c r="W300" i="1" s="1"/>
  <c r="Z300" i="1" s="1"/>
  <c r="AF301" i="1"/>
  <c r="W301" i="1" s="1"/>
  <c r="AF302" i="1"/>
  <c r="W302" i="1" s="1"/>
  <c r="Z302" i="1" s="1"/>
  <c r="AF303" i="1"/>
  <c r="W303" i="1" s="1"/>
  <c r="AF304" i="1"/>
  <c r="W304" i="1" s="1"/>
  <c r="Z304" i="1" s="1"/>
  <c r="AF305" i="1"/>
  <c r="W305" i="1" s="1"/>
  <c r="AF306" i="1"/>
  <c r="W306" i="1" s="1"/>
  <c r="Z306" i="1" s="1"/>
  <c r="AF307" i="1"/>
  <c r="W307" i="1" s="1"/>
  <c r="AF308" i="1"/>
  <c r="W308" i="1" s="1"/>
  <c r="Z308" i="1" s="1"/>
  <c r="AF309" i="1"/>
  <c r="W309" i="1" s="1"/>
  <c r="AF310" i="1"/>
  <c r="W310" i="1" s="1"/>
  <c r="Z310" i="1" s="1"/>
  <c r="AF311" i="1"/>
  <c r="W311" i="1" s="1"/>
  <c r="AF312" i="1"/>
  <c r="W312" i="1" s="1"/>
  <c r="Z312" i="1" s="1"/>
  <c r="AF313" i="1"/>
  <c r="W313" i="1" s="1"/>
  <c r="AF314" i="1"/>
  <c r="W314" i="1" s="1"/>
  <c r="Z314" i="1" s="1"/>
  <c r="AF315" i="1"/>
  <c r="W315" i="1" s="1"/>
  <c r="AF316" i="1"/>
  <c r="W316" i="1" s="1"/>
  <c r="Z316" i="1" s="1"/>
  <c r="AF317" i="1"/>
  <c r="W317" i="1" s="1"/>
  <c r="AF318" i="1"/>
  <c r="W318" i="1" s="1"/>
  <c r="Z318" i="1" s="1"/>
  <c r="AF319" i="1"/>
  <c r="W319" i="1" s="1"/>
  <c r="AF320" i="1"/>
  <c r="W320" i="1" s="1"/>
  <c r="Z320" i="1" s="1"/>
  <c r="AF321" i="1"/>
  <c r="W321" i="1" s="1"/>
  <c r="AF322" i="1"/>
  <c r="W322" i="1" s="1"/>
  <c r="Z322" i="1" s="1"/>
  <c r="AF323" i="1"/>
  <c r="W323" i="1" s="1"/>
  <c r="AF324" i="1"/>
  <c r="W324" i="1" s="1"/>
  <c r="Z324" i="1" s="1"/>
  <c r="AF325" i="1"/>
  <c r="W325" i="1" s="1"/>
  <c r="AF326" i="1"/>
  <c r="W326" i="1" s="1"/>
  <c r="Z326" i="1" s="1"/>
  <c r="AF327" i="1"/>
  <c r="W327" i="1" s="1"/>
  <c r="AF328" i="1"/>
  <c r="W328" i="1" s="1"/>
  <c r="Z328" i="1" s="1"/>
  <c r="AF329" i="1"/>
  <c r="W329" i="1" s="1"/>
  <c r="AF330" i="1"/>
  <c r="W330" i="1" s="1"/>
  <c r="Z330" i="1" s="1"/>
  <c r="AF331" i="1"/>
  <c r="W331" i="1" s="1"/>
  <c r="AF332" i="1"/>
  <c r="W332" i="1" s="1"/>
  <c r="Z332" i="1" s="1"/>
  <c r="AF333" i="1"/>
  <c r="W333" i="1" s="1"/>
  <c r="AF334" i="1"/>
  <c r="W334" i="1" s="1"/>
  <c r="Z334" i="1" s="1"/>
  <c r="AF335" i="1"/>
  <c r="W335" i="1" s="1"/>
  <c r="AF336" i="1"/>
  <c r="W336" i="1" s="1"/>
  <c r="Z336" i="1" s="1"/>
  <c r="AF337" i="1"/>
  <c r="W337" i="1" s="1"/>
  <c r="AF338" i="1"/>
  <c r="W338" i="1" s="1"/>
  <c r="Z338" i="1" s="1"/>
  <c r="AF339" i="1"/>
  <c r="W339" i="1" s="1"/>
  <c r="AF340" i="1"/>
  <c r="W340" i="1" s="1"/>
  <c r="Z340" i="1" s="1"/>
  <c r="AF341" i="1"/>
  <c r="W341" i="1" s="1"/>
  <c r="AF342" i="1"/>
  <c r="W342" i="1" s="1"/>
  <c r="Z342" i="1" s="1"/>
  <c r="AF343" i="1"/>
  <c r="W343" i="1" s="1"/>
  <c r="AF344" i="1"/>
  <c r="W344" i="1" s="1"/>
  <c r="Z344" i="1" s="1"/>
  <c r="AF345" i="1"/>
  <c r="W345" i="1" s="1"/>
  <c r="AF346" i="1"/>
  <c r="W346" i="1" s="1"/>
  <c r="Z346" i="1" s="1"/>
  <c r="AF347" i="1"/>
  <c r="W347" i="1" s="1"/>
  <c r="AF348" i="1"/>
  <c r="W348" i="1" s="1"/>
  <c r="Z348" i="1" s="1"/>
  <c r="AF349" i="1"/>
  <c r="W349" i="1" s="1"/>
  <c r="AF350" i="1"/>
  <c r="W350" i="1" s="1"/>
  <c r="Z350" i="1" s="1"/>
  <c r="AF351" i="1"/>
  <c r="W351" i="1" s="1"/>
  <c r="AF352" i="1"/>
  <c r="W352" i="1" s="1"/>
  <c r="Z352" i="1" s="1"/>
  <c r="AF353" i="1"/>
  <c r="W353" i="1" s="1"/>
  <c r="AF354" i="1"/>
  <c r="W354" i="1" s="1"/>
  <c r="Z354" i="1" s="1"/>
  <c r="AF355" i="1"/>
  <c r="W355" i="1" s="1"/>
  <c r="AF356" i="1"/>
  <c r="W356" i="1" s="1"/>
  <c r="Z356" i="1" s="1"/>
  <c r="AF357" i="1"/>
  <c r="W357" i="1" s="1"/>
  <c r="AF358" i="1"/>
  <c r="W358" i="1" s="1"/>
  <c r="Z358" i="1" s="1"/>
  <c r="AF359" i="1"/>
  <c r="W359" i="1" s="1"/>
  <c r="AF360" i="1"/>
  <c r="W360" i="1" s="1"/>
  <c r="Z360" i="1" s="1"/>
  <c r="AF361" i="1"/>
  <c r="W361" i="1" s="1"/>
  <c r="AH57" i="1"/>
  <c r="AK57" i="1" s="1"/>
  <c r="AH59" i="1"/>
  <c r="AK59" i="1" s="1"/>
  <c r="AH61" i="1"/>
  <c r="AK61" i="1" s="1"/>
  <c r="AH63" i="1"/>
  <c r="AK63" i="1" s="1"/>
  <c r="AH66" i="1"/>
  <c r="AK66" i="1" s="1"/>
  <c r="AH72" i="1"/>
  <c r="AK72" i="1" s="1"/>
  <c r="AH75" i="1"/>
  <c r="AK75" i="1" s="1"/>
  <c r="AH77" i="1"/>
  <c r="AK77" i="1" s="1"/>
  <c r="AH80" i="1"/>
  <c r="AK80" i="1" s="1"/>
  <c r="AH82" i="1"/>
  <c r="AK82" i="1" s="1"/>
  <c r="AH90" i="1"/>
  <c r="AK90" i="1" s="1"/>
  <c r="AH93" i="1"/>
  <c r="AK93" i="1" s="1"/>
  <c r="AH103" i="1"/>
  <c r="AK103" i="1" s="1"/>
  <c r="AH114" i="1"/>
  <c r="AK114" i="1" s="1"/>
  <c r="AH117" i="1"/>
  <c r="AK117" i="1" s="1"/>
  <c r="AH119" i="1"/>
  <c r="AK119" i="1" s="1"/>
  <c r="AH128" i="1"/>
  <c r="AK128" i="1" s="1"/>
  <c r="AH131" i="1"/>
  <c r="AK131" i="1" s="1"/>
  <c r="AH138" i="1"/>
  <c r="AK138" i="1" s="1"/>
  <c r="AH157" i="1"/>
  <c r="AK157" i="1" s="1"/>
  <c r="AH172" i="1"/>
  <c r="AK172" i="1" s="1"/>
  <c r="AH181" i="1"/>
  <c r="AK181" i="1" s="1"/>
  <c r="AH186" i="1"/>
  <c r="AK186" i="1" s="1"/>
  <c r="AH194" i="1"/>
  <c r="AK194" i="1" s="1"/>
  <c r="AH198" i="1"/>
  <c r="AK198" i="1" s="1"/>
  <c r="AH206" i="1"/>
  <c r="AK206" i="1" s="1"/>
  <c r="AH208" i="1"/>
  <c r="AK208" i="1" s="1"/>
  <c r="AH211" i="1"/>
  <c r="AK211" i="1" s="1"/>
  <c r="AH223" i="1"/>
  <c r="AK223" i="1" s="1"/>
  <c r="AH225" i="1"/>
  <c r="AK225" i="1" s="1"/>
  <c r="AH234" i="1"/>
  <c r="AK234" i="1" s="1"/>
  <c r="AH237" i="1"/>
  <c r="AK237" i="1" s="1"/>
  <c r="AH239" i="1"/>
  <c r="AK239" i="1" s="1"/>
  <c r="AH241" i="1"/>
  <c r="AK241" i="1" s="1"/>
  <c r="AH243" i="1"/>
  <c r="AK243" i="1" s="1"/>
  <c r="AH245" i="1"/>
  <c r="AK245" i="1" s="1"/>
  <c r="AH246" i="1"/>
  <c r="AK246" i="1" s="1"/>
  <c r="AH247" i="1"/>
  <c r="AK247" i="1" s="1"/>
  <c r="AH248" i="1"/>
  <c r="AK248" i="1" s="1"/>
  <c r="AH249" i="1"/>
  <c r="AK249" i="1" s="1"/>
  <c r="AH250" i="1"/>
  <c r="AK250" i="1" s="1"/>
  <c r="AH251" i="1"/>
  <c r="AK251" i="1" s="1"/>
  <c r="AH252" i="1"/>
  <c r="AK252" i="1" s="1"/>
  <c r="AH253" i="1"/>
  <c r="AK253" i="1" s="1"/>
  <c r="AH254" i="1"/>
  <c r="AK254" i="1" s="1"/>
  <c r="AH255" i="1"/>
  <c r="AK255" i="1" s="1"/>
  <c r="AH256" i="1"/>
  <c r="AK256" i="1" s="1"/>
  <c r="AH257" i="1"/>
  <c r="AK257" i="1" s="1"/>
  <c r="AH258" i="1"/>
  <c r="AK258" i="1" s="1"/>
  <c r="AH259" i="1"/>
  <c r="AK259" i="1" s="1"/>
  <c r="AH260" i="1"/>
  <c r="AK260" i="1" s="1"/>
  <c r="AH261" i="1"/>
  <c r="AK261" i="1" s="1"/>
  <c r="AH262" i="1"/>
  <c r="AK262" i="1" s="1"/>
  <c r="AH263" i="1"/>
  <c r="AK263" i="1" s="1"/>
  <c r="AH264" i="1"/>
  <c r="AK264" i="1" s="1"/>
  <c r="AH265" i="1"/>
  <c r="AK265" i="1" s="1"/>
  <c r="AH266" i="1"/>
  <c r="AK266" i="1" s="1"/>
  <c r="AH267" i="1"/>
  <c r="AK267" i="1" s="1"/>
  <c r="AH268" i="1"/>
  <c r="AK268" i="1" s="1"/>
  <c r="AH269" i="1"/>
  <c r="AK269" i="1" s="1"/>
  <c r="AH270" i="1"/>
  <c r="AK270" i="1" s="1"/>
  <c r="AH271" i="1"/>
  <c r="AK271" i="1" s="1"/>
  <c r="AH272" i="1"/>
  <c r="AK272" i="1" s="1"/>
  <c r="AH273" i="1"/>
  <c r="AK273" i="1" s="1"/>
  <c r="AH274" i="1"/>
  <c r="AK274" i="1" s="1"/>
  <c r="AH275" i="1"/>
  <c r="AK275" i="1" s="1"/>
  <c r="AH276" i="1"/>
  <c r="AK276" i="1" s="1"/>
  <c r="AH277" i="1"/>
  <c r="AK277" i="1" s="1"/>
  <c r="AH278" i="1"/>
  <c r="AK278" i="1" s="1"/>
  <c r="AH279" i="1"/>
  <c r="AK279" i="1" s="1"/>
  <c r="AH280" i="1"/>
  <c r="AK280" i="1" s="1"/>
  <c r="AH281" i="1"/>
  <c r="AK281" i="1" s="1"/>
  <c r="AH282" i="1"/>
  <c r="AK282" i="1" s="1"/>
  <c r="AH283" i="1"/>
  <c r="AK283" i="1" s="1"/>
  <c r="AH284" i="1"/>
  <c r="AK284" i="1" s="1"/>
  <c r="AH285" i="1"/>
  <c r="AK285" i="1" s="1"/>
  <c r="AH286" i="1"/>
  <c r="AK286" i="1" s="1"/>
  <c r="AH287" i="1"/>
  <c r="AK287" i="1" s="1"/>
  <c r="AH288" i="1"/>
  <c r="AK288" i="1" s="1"/>
  <c r="AH289" i="1"/>
  <c r="AK289" i="1" s="1"/>
  <c r="AH290" i="1"/>
  <c r="AK290" i="1" s="1"/>
  <c r="AH291" i="1"/>
  <c r="AK291" i="1" s="1"/>
  <c r="AH292" i="1"/>
  <c r="AK292" i="1" s="1"/>
  <c r="AH293" i="1"/>
  <c r="AK293" i="1" s="1"/>
  <c r="AH294" i="1"/>
  <c r="AK294" i="1" s="1"/>
  <c r="AH295" i="1"/>
  <c r="AK295" i="1" s="1"/>
  <c r="AH296" i="1"/>
  <c r="AK296" i="1" s="1"/>
  <c r="AH297" i="1"/>
  <c r="AK297" i="1" s="1"/>
  <c r="AH298" i="1"/>
  <c r="AK298" i="1" s="1"/>
  <c r="AH299" i="1"/>
  <c r="AK299" i="1" s="1"/>
  <c r="AH300" i="1"/>
  <c r="AK300" i="1" s="1"/>
  <c r="AH301" i="1"/>
  <c r="AK301" i="1" s="1"/>
  <c r="AH302" i="1"/>
  <c r="AK302" i="1" s="1"/>
  <c r="AH303" i="1"/>
  <c r="AK303" i="1" s="1"/>
  <c r="AH304" i="1"/>
  <c r="AK304" i="1" s="1"/>
  <c r="AH305" i="1"/>
  <c r="AK305" i="1" s="1"/>
  <c r="AH306" i="1"/>
  <c r="AK306" i="1" s="1"/>
  <c r="AH307" i="1"/>
  <c r="AK307" i="1" s="1"/>
  <c r="AH308" i="1"/>
  <c r="AK308" i="1" s="1"/>
  <c r="AH309" i="1"/>
  <c r="AK309" i="1" s="1"/>
  <c r="AH310" i="1"/>
  <c r="AK310" i="1" s="1"/>
  <c r="AH311" i="1"/>
  <c r="AK311" i="1" s="1"/>
  <c r="AH312" i="1"/>
  <c r="AK312" i="1" s="1"/>
  <c r="AH313" i="1"/>
  <c r="AK313" i="1" s="1"/>
  <c r="AH314" i="1"/>
  <c r="AK314" i="1" s="1"/>
  <c r="AH315" i="1"/>
  <c r="AK315" i="1" s="1"/>
  <c r="AH316" i="1"/>
  <c r="AK316" i="1" s="1"/>
  <c r="AH317" i="1"/>
  <c r="AK317" i="1" s="1"/>
  <c r="AH318" i="1"/>
  <c r="AK318" i="1" s="1"/>
  <c r="AH319" i="1"/>
  <c r="AK319" i="1" s="1"/>
  <c r="AH320" i="1"/>
  <c r="AK320" i="1" s="1"/>
  <c r="AH321" i="1"/>
  <c r="AK321" i="1" s="1"/>
  <c r="AH322" i="1"/>
  <c r="AK322" i="1" s="1"/>
  <c r="AH323" i="1"/>
  <c r="AK323" i="1" s="1"/>
  <c r="AH324" i="1"/>
  <c r="AK324" i="1" s="1"/>
  <c r="AH325" i="1"/>
  <c r="AK325" i="1" s="1"/>
  <c r="AH326" i="1"/>
  <c r="AK326" i="1" s="1"/>
  <c r="AH327" i="1"/>
  <c r="AK327" i="1" s="1"/>
  <c r="AH328" i="1"/>
  <c r="AK328" i="1" s="1"/>
  <c r="AH329" i="1"/>
  <c r="AK329" i="1" s="1"/>
  <c r="AH330" i="1"/>
  <c r="AK330" i="1" s="1"/>
  <c r="AH331" i="1"/>
  <c r="AK331" i="1" s="1"/>
  <c r="AH332" i="1"/>
  <c r="AK332" i="1" s="1"/>
  <c r="AH333" i="1"/>
  <c r="AK333" i="1" s="1"/>
  <c r="AH334" i="1"/>
  <c r="AK334" i="1" s="1"/>
  <c r="AH335" i="1"/>
  <c r="AK335" i="1" s="1"/>
  <c r="AH336" i="1"/>
  <c r="AK336" i="1" s="1"/>
  <c r="AH337" i="1"/>
  <c r="AK337" i="1" s="1"/>
  <c r="AH338" i="1"/>
  <c r="AK338" i="1" s="1"/>
  <c r="AH339" i="1"/>
  <c r="AK339" i="1" s="1"/>
  <c r="AH340" i="1"/>
  <c r="AK340" i="1" s="1"/>
  <c r="AH341" i="1"/>
  <c r="AK341" i="1" s="1"/>
  <c r="AH342" i="1"/>
  <c r="AK342" i="1" s="1"/>
  <c r="AH343" i="1"/>
  <c r="AK343" i="1" s="1"/>
  <c r="AH344" i="1"/>
  <c r="AK344" i="1" s="1"/>
  <c r="AH345" i="1"/>
  <c r="AK345" i="1" s="1"/>
  <c r="AH346" i="1"/>
  <c r="AK346" i="1" s="1"/>
  <c r="AH347" i="1"/>
  <c r="AK347" i="1" s="1"/>
  <c r="AH348" i="1"/>
  <c r="AK348" i="1" s="1"/>
  <c r="AH349" i="1"/>
  <c r="AK349" i="1" s="1"/>
  <c r="AH350" i="1"/>
  <c r="AK350" i="1" s="1"/>
  <c r="AH351" i="1"/>
  <c r="AK351" i="1" s="1"/>
  <c r="AH352" i="1"/>
  <c r="AK352" i="1" s="1"/>
  <c r="AH353" i="1"/>
  <c r="AK353" i="1" s="1"/>
  <c r="AH354" i="1"/>
  <c r="AK354" i="1" s="1"/>
  <c r="AH355" i="1"/>
  <c r="AK355" i="1" s="1"/>
  <c r="AH356" i="1"/>
  <c r="AK356" i="1" s="1"/>
  <c r="AH357" i="1"/>
  <c r="AK357" i="1" s="1"/>
  <c r="AH358" i="1"/>
  <c r="AK358" i="1" s="1"/>
  <c r="AH359" i="1"/>
  <c r="AK359" i="1" s="1"/>
  <c r="AH360" i="1"/>
  <c r="AK360" i="1" s="1"/>
  <c r="AH361" i="1"/>
  <c r="AK361" i="1" s="1"/>
  <c r="AK58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M69" i="1" s="1"/>
  <c r="AL70" i="1"/>
  <c r="AL71" i="1"/>
  <c r="AM71" i="1" s="1"/>
  <c r="AL72" i="1"/>
  <c r="AL73" i="1"/>
  <c r="AL74" i="1"/>
  <c r="AM74" i="1" s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M86" i="1" s="1"/>
  <c r="AL87" i="1"/>
  <c r="AL88" i="1"/>
  <c r="AL89" i="1"/>
  <c r="AL90" i="1"/>
  <c r="AL91" i="1"/>
  <c r="AL92" i="1"/>
  <c r="AL93" i="1"/>
  <c r="AL94" i="1"/>
  <c r="AQ94" i="1" s="1"/>
  <c r="AL95" i="1"/>
  <c r="AL96" i="1"/>
  <c r="AL97" i="1"/>
  <c r="AL98" i="1"/>
  <c r="AL99" i="1"/>
  <c r="AL100" i="1"/>
  <c r="AM100" i="1" s="1"/>
  <c r="AL101" i="1"/>
  <c r="AL102" i="1"/>
  <c r="AM102" i="1" s="1"/>
  <c r="AL103" i="1"/>
  <c r="AL104" i="1"/>
  <c r="AL105" i="1"/>
  <c r="AM105" i="1" s="1"/>
  <c r="AL106" i="1"/>
  <c r="AL107" i="1"/>
  <c r="AM107" i="1" s="1"/>
  <c r="AL108" i="1"/>
  <c r="AL109" i="1"/>
  <c r="AM109" i="1" s="1"/>
  <c r="AL110" i="1"/>
  <c r="AL111" i="1"/>
  <c r="AM111" i="1" s="1"/>
  <c r="AL112" i="1"/>
  <c r="AL113" i="1"/>
  <c r="AM113" i="1" s="1"/>
  <c r="AL114" i="1"/>
  <c r="AL115" i="1"/>
  <c r="AL116" i="1"/>
  <c r="AM116" i="1" s="1"/>
  <c r="AL117" i="1"/>
  <c r="AL118" i="1"/>
  <c r="AL119" i="1"/>
  <c r="AL120" i="1"/>
  <c r="AL121" i="1"/>
  <c r="AL122" i="1"/>
  <c r="AL123" i="1"/>
  <c r="AL124" i="1"/>
  <c r="AL125" i="1"/>
  <c r="AL126" i="1"/>
  <c r="AL127" i="1"/>
  <c r="AQ127" i="1" s="1"/>
  <c r="AL128" i="1"/>
  <c r="AL129" i="1"/>
  <c r="AO129" i="1" s="1"/>
  <c r="AP129" i="1" s="1"/>
  <c r="AL130" i="1"/>
  <c r="AL131" i="1"/>
  <c r="AL132" i="1"/>
  <c r="AL133" i="1"/>
  <c r="AM133" i="1" s="1"/>
  <c r="AL134" i="1"/>
  <c r="AQ134" i="1" s="1"/>
  <c r="AL135" i="1"/>
  <c r="AL136" i="1"/>
  <c r="AL137" i="1"/>
  <c r="AL138" i="1"/>
  <c r="AL139" i="1"/>
  <c r="AL140" i="1"/>
  <c r="AL141" i="1"/>
  <c r="AL142" i="1"/>
  <c r="AQ142" i="1" s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Q155" i="1" s="1"/>
  <c r="AL156" i="1"/>
  <c r="AL157" i="1"/>
  <c r="AL158" i="1"/>
  <c r="AQ158" i="1" s="1"/>
  <c r="AL159" i="1"/>
  <c r="AL160" i="1"/>
  <c r="AL161" i="1"/>
  <c r="AL162" i="1"/>
  <c r="AL163" i="1"/>
  <c r="AL164" i="1"/>
  <c r="AL165" i="1"/>
  <c r="AQ165" i="1" s="1"/>
  <c r="AL166" i="1"/>
  <c r="AL167" i="1"/>
  <c r="AM167" i="1" s="1"/>
  <c r="AL168" i="1"/>
  <c r="AL169" i="1"/>
  <c r="AN169" i="1" s="1"/>
  <c r="AL170" i="1"/>
  <c r="AL171" i="1"/>
  <c r="AM171" i="1" s="1"/>
  <c r="AL172" i="1"/>
  <c r="AL173" i="1"/>
  <c r="AL174" i="1"/>
  <c r="AL175" i="1"/>
  <c r="AM175" i="1" s="1"/>
  <c r="AL176" i="1"/>
  <c r="AL177" i="1"/>
  <c r="AM177" i="1" s="1"/>
  <c r="AL178" i="1"/>
  <c r="AL179" i="1"/>
  <c r="AM179" i="1" s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N196" i="1" s="1"/>
  <c r="AL197" i="1"/>
  <c r="AQ197" i="1" s="1"/>
  <c r="AL198" i="1"/>
  <c r="AL199" i="1"/>
  <c r="AL200" i="1"/>
  <c r="AL201" i="1"/>
  <c r="AL202" i="1"/>
  <c r="AL203" i="1"/>
  <c r="AL204" i="1"/>
  <c r="AN204" i="1" s="1"/>
  <c r="AL205" i="1"/>
  <c r="AL206" i="1"/>
  <c r="AL207" i="1"/>
  <c r="AL208" i="1"/>
  <c r="AL209" i="1"/>
  <c r="AL210" i="1"/>
  <c r="AL211" i="1"/>
  <c r="AL212" i="1"/>
  <c r="AL213" i="1"/>
  <c r="AL214" i="1"/>
  <c r="AM214" i="1" s="1"/>
  <c r="AL215" i="1"/>
  <c r="AL216" i="1"/>
  <c r="AM216" i="1" s="1"/>
  <c r="AL217" i="1"/>
  <c r="AL218" i="1"/>
  <c r="AM218" i="1" s="1"/>
  <c r="AL219" i="1"/>
  <c r="AL220" i="1"/>
  <c r="AL221" i="1"/>
  <c r="AL222" i="1"/>
  <c r="AL223" i="1"/>
  <c r="AL224" i="1"/>
  <c r="AL225" i="1"/>
  <c r="AL226" i="1"/>
  <c r="AL227" i="1"/>
  <c r="AL228" i="1"/>
  <c r="AM228" i="1" s="1"/>
  <c r="AL229" i="1"/>
  <c r="AL230" i="1"/>
  <c r="AL231" i="1"/>
  <c r="AL232" i="1"/>
  <c r="AM232" i="1" s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M57" i="1"/>
  <c r="AM59" i="1"/>
  <c r="AM61" i="1"/>
  <c r="AM63" i="1"/>
  <c r="AM65" i="1"/>
  <c r="AM66" i="1"/>
  <c r="AM72" i="1"/>
  <c r="AM75" i="1"/>
  <c r="AM77" i="1"/>
  <c r="AM80" i="1"/>
  <c r="AM82" i="1"/>
  <c r="AM90" i="1"/>
  <c r="AM93" i="1"/>
  <c r="AM103" i="1"/>
  <c r="AM114" i="1"/>
  <c r="AM117" i="1"/>
  <c r="AM119" i="1"/>
  <c r="AM120" i="1"/>
  <c r="AM128" i="1"/>
  <c r="AM131" i="1"/>
  <c r="AM134" i="1"/>
  <c r="AM138" i="1"/>
  <c r="AM154" i="1"/>
  <c r="AM157" i="1"/>
  <c r="AM165" i="1"/>
  <c r="AM166" i="1"/>
  <c r="AM168" i="1"/>
  <c r="AM169" i="1"/>
  <c r="AM172" i="1"/>
  <c r="AM174" i="1"/>
  <c r="AM181" i="1"/>
  <c r="AM182" i="1"/>
  <c r="AM183" i="1"/>
  <c r="AM184" i="1"/>
  <c r="AM186" i="1"/>
  <c r="AM194" i="1"/>
  <c r="AM196" i="1"/>
  <c r="AM198" i="1"/>
  <c r="AM199" i="1"/>
  <c r="AM203" i="1"/>
  <c r="AM204" i="1"/>
  <c r="AM206" i="1"/>
  <c r="AM208" i="1"/>
  <c r="AM210" i="1"/>
  <c r="AM211" i="1"/>
  <c r="AM223" i="1"/>
  <c r="AM225" i="1"/>
  <c r="AM234" i="1"/>
  <c r="AM237" i="1"/>
  <c r="AM239" i="1"/>
  <c r="AM241" i="1"/>
  <c r="AM243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N57" i="1"/>
  <c r="AN58" i="1"/>
  <c r="AN59" i="1"/>
  <c r="AN61" i="1"/>
  <c r="AN63" i="1"/>
  <c r="AN65" i="1"/>
  <c r="AN66" i="1"/>
  <c r="AN72" i="1"/>
  <c r="AN75" i="1"/>
  <c r="AN77" i="1"/>
  <c r="AN80" i="1"/>
  <c r="AN82" i="1"/>
  <c r="AN90" i="1"/>
  <c r="AN93" i="1"/>
  <c r="AN103" i="1"/>
  <c r="AN114" i="1"/>
  <c r="AN117" i="1"/>
  <c r="AN119" i="1"/>
  <c r="AN128" i="1"/>
  <c r="AN131" i="1"/>
  <c r="AN134" i="1"/>
  <c r="AN138" i="1"/>
  <c r="AN154" i="1"/>
  <c r="AN157" i="1"/>
  <c r="AN165" i="1"/>
  <c r="AN168" i="1"/>
  <c r="AN171" i="1"/>
  <c r="AN172" i="1"/>
  <c r="AN173" i="1"/>
  <c r="AN178" i="1"/>
  <c r="AN181" i="1"/>
  <c r="AN183" i="1"/>
  <c r="AN184" i="1"/>
  <c r="AN186" i="1"/>
  <c r="AN194" i="1"/>
  <c r="AN198" i="1"/>
  <c r="AN201" i="1"/>
  <c r="AN202" i="1"/>
  <c r="AN203" i="1"/>
  <c r="AN206" i="1"/>
  <c r="AN208" i="1"/>
  <c r="AN211" i="1"/>
  <c r="AN223" i="1"/>
  <c r="AN225" i="1"/>
  <c r="AN234" i="1"/>
  <c r="AN237" i="1"/>
  <c r="AN239" i="1"/>
  <c r="AN241" i="1"/>
  <c r="AN243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O57" i="1"/>
  <c r="AO59" i="1"/>
  <c r="AO61" i="1"/>
  <c r="AO62" i="1"/>
  <c r="AO63" i="1"/>
  <c r="AO64" i="1"/>
  <c r="AO65" i="1"/>
  <c r="AO66" i="1"/>
  <c r="AO67" i="1"/>
  <c r="AP67" i="1" s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P81" i="1" s="1"/>
  <c r="AO82" i="1"/>
  <c r="AO83" i="1"/>
  <c r="AO84" i="1"/>
  <c r="AP84" i="1" s="1"/>
  <c r="AO85" i="1"/>
  <c r="AO86" i="1"/>
  <c r="AO87" i="1"/>
  <c r="AO88" i="1"/>
  <c r="AO89" i="1"/>
  <c r="AO90" i="1"/>
  <c r="AO91" i="1"/>
  <c r="AP91" i="1" s="1"/>
  <c r="AO92" i="1"/>
  <c r="AO93" i="1"/>
  <c r="AO94" i="1"/>
  <c r="AP94" i="1" s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30" i="1"/>
  <c r="AP130" i="1" s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9" i="1"/>
  <c r="AP159" i="1" s="1"/>
  <c r="AO160" i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P199" i="1" s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P244" i="1" s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P57" i="1"/>
  <c r="AP59" i="1"/>
  <c r="AP61" i="1"/>
  <c r="AP62" i="1"/>
  <c r="AP63" i="1"/>
  <c r="AP64" i="1"/>
  <c r="AP65" i="1"/>
  <c r="AP66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2" i="1"/>
  <c r="AP83" i="1"/>
  <c r="AP85" i="1"/>
  <c r="AP86" i="1"/>
  <c r="AP87" i="1"/>
  <c r="AP88" i="1"/>
  <c r="AP89" i="1"/>
  <c r="AP90" i="1"/>
  <c r="AP92" i="1"/>
  <c r="AP93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60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5" i="1"/>
  <c r="AQ87" i="1"/>
  <c r="AQ88" i="1"/>
  <c r="AQ89" i="1"/>
  <c r="AQ90" i="1"/>
  <c r="AQ91" i="1"/>
  <c r="AQ92" i="1"/>
  <c r="AQ93" i="1"/>
  <c r="AQ95" i="1"/>
  <c r="AQ97" i="1"/>
  <c r="AQ99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4" i="1"/>
  <c r="AQ126" i="1"/>
  <c r="AQ128" i="1"/>
  <c r="AQ129" i="1"/>
  <c r="AQ130" i="1"/>
  <c r="AQ131" i="1"/>
  <c r="AQ132" i="1"/>
  <c r="AQ133" i="1"/>
  <c r="AQ135" i="1"/>
  <c r="AQ136" i="1"/>
  <c r="AQ137" i="1"/>
  <c r="AQ138" i="1"/>
  <c r="AQ139" i="1"/>
  <c r="AQ140" i="1"/>
  <c r="AQ144" i="1"/>
  <c r="AQ146" i="1"/>
  <c r="AQ148" i="1"/>
  <c r="AQ150" i="1"/>
  <c r="AQ152" i="1"/>
  <c r="AQ154" i="1"/>
  <c r="AQ156" i="1"/>
  <c r="AQ157" i="1"/>
  <c r="AQ159" i="1"/>
  <c r="AQ161" i="1"/>
  <c r="AQ162" i="1"/>
  <c r="AQ166" i="1"/>
  <c r="AQ167" i="1"/>
  <c r="AQ168" i="1"/>
  <c r="AQ169" i="1"/>
  <c r="AQ170" i="1"/>
  <c r="AQ172" i="1"/>
  <c r="AQ173" i="1"/>
  <c r="AQ174" i="1"/>
  <c r="AQ176" i="1"/>
  <c r="AQ177" i="1"/>
  <c r="AQ178" i="1"/>
  <c r="AQ180" i="1"/>
  <c r="AQ181" i="1"/>
  <c r="AQ182" i="1"/>
  <c r="AQ183" i="1"/>
  <c r="AQ184" i="1"/>
  <c r="AQ186" i="1"/>
  <c r="AQ187" i="1"/>
  <c r="AQ188" i="1"/>
  <c r="AQ189" i="1"/>
  <c r="AQ190" i="1"/>
  <c r="AQ192" i="1"/>
  <c r="AQ193" i="1"/>
  <c r="AQ194" i="1"/>
  <c r="AQ196" i="1"/>
  <c r="AQ198" i="1"/>
  <c r="AQ199" i="1"/>
  <c r="AQ201" i="1"/>
  <c r="AQ203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E244" i="1" l="1"/>
  <c r="AE242" i="1"/>
  <c r="AD321" i="1"/>
  <c r="AD318" i="1"/>
  <c r="AI310" i="1"/>
  <c r="AG307" i="1"/>
  <c r="AI262" i="1"/>
  <c r="AG259" i="1"/>
  <c r="AD257" i="1"/>
  <c r="AI254" i="1"/>
  <c r="AI138" i="1"/>
  <c r="AD131" i="1"/>
  <c r="AI128" i="1"/>
  <c r="AI90" i="1"/>
  <c r="AI82" i="1"/>
  <c r="AE240" i="1"/>
  <c r="AM240" i="1" s="1"/>
  <c r="AE238" i="1"/>
  <c r="AM238" i="1" s="1"/>
  <c r="AN236" i="1"/>
  <c r="AE235" i="1"/>
  <c r="AM235" i="1" s="1"/>
  <c r="AN233" i="1"/>
  <c r="AN232" i="1"/>
  <c r="AE231" i="1"/>
  <c r="AE230" i="1"/>
  <c r="AM230" i="1" s="1"/>
  <c r="AN229" i="1"/>
  <c r="AN228" i="1"/>
  <c r="AN227" i="1"/>
  <c r="AE226" i="1"/>
  <c r="AM226" i="1" s="1"/>
  <c r="AE224" i="1"/>
  <c r="AM224" i="1" s="1"/>
  <c r="AE215" i="1"/>
  <c r="AM215" i="1" s="1"/>
  <c r="AE222" i="1"/>
  <c r="AM222" i="1" s="1"/>
  <c r="AE221" i="1"/>
  <c r="AM221" i="1" s="1"/>
  <c r="AE220" i="1"/>
  <c r="AN219" i="1"/>
  <c r="AN218" i="1"/>
  <c r="AN217" i="1"/>
  <c r="AN216" i="1"/>
  <c r="AN215" i="1"/>
  <c r="AN214" i="1"/>
  <c r="AN213" i="1"/>
  <c r="AE212" i="1"/>
  <c r="AM212" i="1" s="1"/>
  <c r="AE209" i="1"/>
  <c r="AM209" i="1" s="1"/>
  <c r="AM207" i="1"/>
  <c r="AN205" i="1"/>
  <c r="AQ204" i="1"/>
  <c r="AM202" i="1"/>
  <c r="AQ202" i="1"/>
  <c r="AM200" i="1"/>
  <c r="AQ200" i="1"/>
  <c r="AN200" i="1"/>
  <c r="AM197" i="1"/>
  <c r="AN197" i="1"/>
  <c r="AE195" i="1"/>
  <c r="AM195" i="1" s="1"/>
  <c r="AQ195" i="1"/>
  <c r="AN195" i="1"/>
  <c r="AE187" i="1"/>
  <c r="AM187" i="1" s="1"/>
  <c r="AN187" i="1"/>
  <c r="AE192" i="1"/>
  <c r="AM192" i="1" s="1"/>
  <c r="AE191" i="1"/>
  <c r="AM191" i="1" s="1"/>
  <c r="AE190" i="1"/>
  <c r="AE189" i="1"/>
  <c r="AM189" i="1" s="1"/>
  <c r="AE188" i="1"/>
  <c r="AM193" i="1"/>
  <c r="AN192" i="1"/>
  <c r="AQ191" i="1"/>
  <c r="AM185" i="1"/>
  <c r="AQ185" i="1"/>
  <c r="AN185" i="1"/>
  <c r="AN180" i="1"/>
  <c r="AQ179" i="1"/>
  <c r="AN177" i="1"/>
  <c r="AN176" i="1"/>
  <c r="AQ175" i="1"/>
  <c r="AN175" i="1"/>
  <c r="AQ171" i="1"/>
  <c r="AN170" i="1"/>
  <c r="AN167" i="1"/>
  <c r="AM164" i="1"/>
  <c r="AE164" i="1"/>
  <c r="AE163" i="1"/>
  <c r="AM163" i="1" s="1"/>
  <c r="AE162" i="1"/>
  <c r="AN162" i="1" s="1"/>
  <c r="AE161" i="1"/>
  <c r="AM161" i="1" s="1"/>
  <c r="AE160" i="1"/>
  <c r="AM160" i="1" s="1"/>
  <c r="AE159" i="1"/>
  <c r="AE158" i="1"/>
  <c r="AM158" i="1" s="1"/>
  <c r="AN164" i="1"/>
  <c r="AN163" i="1"/>
  <c r="AQ164" i="1"/>
  <c r="AQ163" i="1"/>
  <c r="AN161" i="1"/>
  <c r="AQ160" i="1"/>
  <c r="AO158" i="1"/>
  <c r="AP158" i="1" s="1"/>
  <c r="AE156" i="1"/>
  <c r="AE155" i="1"/>
  <c r="AM155" i="1" s="1"/>
  <c r="AE153" i="1"/>
  <c r="AN153" i="1" s="1"/>
  <c r="AE152" i="1"/>
  <c r="AM152" i="1" s="1"/>
  <c r="AE146" i="1"/>
  <c r="AM146" i="1" s="1"/>
  <c r="AE148" i="1"/>
  <c r="AE144" i="1"/>
  <c r="AM144" i="1" s="1"/>
  <c r="AN150" i="1"/>
  <c r="AE149" i="1"/>
  <c r="AM149" i="1" s="1"/>
  <c r="AE147" i="1"/>
  <c r="AN147" i="1" s="1"/>
  <c r="AE145" i="1"/>
  <c r="AN145" i="1" s="1"/>
  <c r="AE143" i="1"/>
  <c r="AN143" i="1" s="1"/>
  <c r="AE142" i="1"/>
  <c r="AE141" i="1"/>
  <c r="AE140" i="1"/>
  <c r="AN151" i="1"/>
  <c r="AN141" i="1"/>
  <c r="AE139" i="1"/>
  <c r="AM151" i="1"/>
  <c r="AM147" i="1"/>
  <c r="AN146" i="1"/>
  <c r="AM145" i="1"/>
  <c r="AM143" i="1"/>
  <c r="AN139" i="1"/>
  <c r="AM141" i="1"/>
  <c r="AM139" i="1"/>
  <c r="AQ153" i="1"/>
  <c r="AQ151" i="1"/>
  <c r="AQ149" i="1"/>
  <c r="AQ147" i="1"/>
  <c r="AQ145" i="1"/>
  <c r="AQ143" i="1"/>
  <c r="AQ141" i="1"/>
  <c r="AE137" i="1"/>
  <c r="AE136" i="1"/>
  <c r="AN136" i="1" s="1"/>
  <c r="AM136" i="1"/>
  <c r="AE135" i="1"/>
  <c r="AM135" i="1" s="1"/>
  <c r="AN135" i="1"/>
  <c r="AN133" i="1"/>
  <c r="AE132" i="1"/>
  <c r="AM132" i="1" s="1"/>
  <c r="AN132" i="1"/>
  <c r="AE130" i="1"/>
  <c r="AM130" i="1"/>
  <c r="AN130" i="1"/>
  <c r="AE129" i="1"/>
  <c r="AE125" i="1"/>
  <c r="AM125" i="1" s="1"/>
  <c r="AE127" i="1"/>
  <c r="AM127" i="1" s="1"/>
  <c r="AE126" i="1"/>
  <c r="AE122" i="1"/>
  <c r="AM122" i="1" s="1"/>
  <c r="AM121" i="1"/>
  <c r="AN122" i="1"/>
  <c r="AE123" i="1"/>
  <c r="AN123" i="1" s="1"/>
  <c r="AE121" i="1"/>
  <c r="AN124" i="1"/>
  <c r="AQ125" i="1"/>
  <c r="AQ123" i="1"/>
  <c r="AN121" i="1"/>
  <c r="AE118" i="1"/>
  <c r="AM118" i="1" s="1"/>
  <c r="AN116" i="1"/>
  <c r="AE115" i="1"/>
  <c r="AM115" i="1" s="1"/>
  <c r="AN113" i="1"/>
  <c r="AN112" i="1"/>
  <c r="AN111" i="1"/>
  <c r="AN110" i="1"/>
  <c r="AN109" i="1"/>
  <c r="AE108" i="1"/>
  <c r="AM108" i="1" s="1"/>
  <c r="AE106" i="1"/>
  <c r="AM106" i="1" s="1"/>
  <c r="AN107" i="1"/>
  <c r="AN106" i="1"/>
  <c r="AN105" i="1"/>
  <c r="AE104" i="1"/>
  <c r="AM104" i="1" s="1"/>
  <c r="AM101" i="1"/>
  <c r="AN102" i="1"/>
  <c r="AN101" i="1"/>
  <c r="AQ100" i="1"/>
  <c r="AN100" i="1"/>
  <c r="AE99" i="1"/>
  <c r="AM99" i="1" s="1"/>
  <c r="AE98" i="1"/>
  <c r="AN98" i="1" s="1"/>
  <c r="AE97" i="1"/>
  <c r="AM97" i="1" s="1"/>
  <c r="AE96" i="1"/>
  <c r="AN96" i="1" s="1"/>
  <c r="AN95" i="1"/>
  <c r="AN99" i="1"/>
  <c r="AQ98" i="1"/>
  <c r="AQ96" i="1"/>
  <c r="AE94" i="1"/>
  <c r="AE92" i="1"/>
  <c r="AN91" i="1"/>
  <c r="AE89" i="1"/>
  <c r="AM89" i="1" s="1"/>
  <c r="AE88" i="1"/>
  <c r="AM88" i="1" s="1"/>
  <c r="AN89" i="1"/>
  <c r="AN88" i="1"/>
  <c r="AE87" i="1"/>
  <c r="AQ86" i="1"/>
  <c r="AN86" i="1"/>
  <c r="AE85" i="1"/>
  <c r="AE84" i="1"/>
  <c r="AM84" i="1" s="1"/>
  <c r="AQ84" i="1"/>
  <c r="AN84" i="1"/>
  <c r="AE83" i="1"/>
  <c r="AN81" i="1"/>
  <c r="AN79" i="1"/>
  <c r="AE78" i="1"/>
  <c r="AE76" i="1"/>
  <c r="AN76" i="1" s="1"/>
  <c r="AN74" i="1"/>
  <c r="AE73" i="1"/>
  <c r="AM73" i="1" s="1"/>
  <c r="AN71" i="1"/>
  <c r="AN70" i="1"/>
  <c r="AQ69" i="1"/>
  <c r="AN69" i="1"/>
  <c r="AN68" i="1"/>
  <c r="AE67" i="1"/>
  <c r="AE64" i="1"/>
  <c r="AG318" i="1"/>
  <c r="AE62" i="1"/>
  <c r="AI340" i="1"/>
  <c r="AI356" i="1"/>
  <c r="AG350" i="1"/>
  <c r="AI348" i="1"/>
  <c r="AI326" i="1"/>
  <c r="AG334" i="1"/>
  <c r="AN60" i="1"/>
  <c r="AI360" i="1"/>
  <c r="AI352" i="1"/>
  <c r="AI344" i="1"/>
  <c r="AI334" i="1"/>
  <c r="AI318" i="1"/>
  <c r="AG358" i="1"/>
  <c r="AG342" i="1"/>
  <c r="AG326" i="1"/>
  <c r="AO60" i="1"/>
  <c r="AP60" i="1" s="1"/>
  <c r="AD354" i="1"/>
  <c r="AC354" i="1"/>
  <c r="AG336" i="1"/>
  <c r="AI336" i="1"/>
  <c r="AG332" i="1"/>
  <c r="AI332" i="1"/>
  <c r="AG328" i="1"/>
  <c r="AI328" i="1"/>
  <c r="AG324" i="1"/>
  <c r="AI324" i="1"/>
  <c r="AG320" i="1"/>
  <c r="AI320" i="1"/>
  <c r="AG316" i="1"/>
  <c r="AI316" i="1"/>
  <c r="AG312" i="1"/>
  <c r="AI312" i="1"/>
  <c r="AG308" i="1"/>
  <c r="AI308" i="1"/>
  <c r="AG304" i="1"/>
  <c r="AI304" i="1"/>
  <c r="AG300" i="1"/>
  <c r="AI300" i="1"/>
  <c r="AG296" i="1"/>
  <c r="AI296" i="1"/>
  <c r="AG292" i="1"/>
  <c r="AI292" i="1"/>
  <c r="AG288" i="1"/>
  <c r="AI288" i="1"/>
  <c r="AG284" i="1"/>
  <c r="AI284" i="1"/>
  <c r="AG280" i="1"/>
  <c r="AI280" i="1"/>
  <c r="AG276" i="1"/>
  <c r="AI276" i="1"/>
  <c r="AG272" i="1"/>
  <c r="AI272" i="1"/>
  <c r="AG268" i="1"/>
  <c r="AI268" i="1"/>
  <c r="AG264" i="1"/>
  <c r="AI264" i="1"/>
  <c r="AG260" i="1"/>
  <c r="AI260" i="1"/>
  <c r="AG256" i="1"/>
  <c r="AI256" i="1"/>
  <c r="AG252" i="1"/>
  <c r="AI252" i="1"/>
  <c r="AG248" i="1"/>
  <c r="AI248" i="1"/>
  <c r="AI358" i="1"/>
  <c r="AI354" i="1"/>
  <c r="AI350" i="1"/>
  <c r="AI346" i="1"/>
  <c r="AI342" i="1"/>
  <c r="AI338" i="1"/>
  <c r="AI330" i="1"/>
  <c r="AI322" i="1"/>
  <c r="AI314" i="1"/>
  <c r="AI290" i="1"/>
  <c r="AI57" i="1"/>
  <c r="AG354" i="1"/>
  <c r="AG338" i="1"/>
  <c r="AG322" i="1"/>
  <c r="AC322" i="1"/>
  <c r="AM58" i="1"/>
  <c r="AG211" i="1"/>
  <c r="AC361" i="1"/>
  <c r="AD361" i="1"/>
  <c r="AG361" i="1"/>
  <c r="AC359" i="1"/>
  <c r="AG359" i="1"/>
  <c r="AC357" i="1"/>
  <c r="AD357" i="1"/>
  <c r="AG357" i="1"/>
  <c r="AC355" i="1"/>
  <c r="AD355" i="1"/>
  <c r="AG355" i="1"/>
  <c r="AC353" i="1"/>
  <c r="AG353" i="1"/>
  <c r="AC351" i="1"/>
  <c r="AD351" i="1"/>
  <c r="AG351" i="1"/>
  <c r="AC349" i="1"/>
  <c r="AD349" i="1"/>
  <c r="AG349" i="1"/>
  <c r="AC347" i="1"/>
  <c r="AD347" i="1"/>
  <c r="AG347" i="1"/>
  <c r="AC345" i="1"/>
  <c r="AG345" i="1"/>
  <c r="AC343" i="1"/>
  <c r="AD343" i="1"/>
  <c r="AG343" i="1"/>
  <c r="AC341" i="1"/>
  <c r="AD341" i="1"/>
  <c r="AG341" i="1"/>
  <c r="AC339" i="1"/>
  <c r="AD339" i="1"/>
  <c r="AG339" i="1"/>
  <c r="AC337" i="1"/>
  <c r="AG337" i="1"/>
  <c r="AC335" i="1"/>
  <c r="AD335" i="1"/>
  <c r="AG335" i="1"/>
  <c r="AC333" i="1"/>
  <c r="AD333" i="1"/>
  <c r="AG333" i="1"/>
  <c r="AC331" i="1"/>
  <c r="AD331" i="1"/>
  <c r="AG331" i="1"/>
  <c r="AC329" i="1"/>
  <c r="AG329" i="1"/>
  <c r="AC327" i="1"/>
  <c r="AD327" i="1"/>
  <c r="AG327" i="1"/>
  <c r="AC325" i="1"/>
  <c r="AD325" i="1"/>
  <c r="AG325" i="1"/>
  <c r="AC323" i="1"/>
  <c r="AD323" i="1"/>
  <c r="AG323" i="1"/>
  <c r="AC321" i="1"/>
  <c r="AG321" i="1"/>
  <c r="AC319" i="1"/>
  <c r="AD319" i="1"/>
  <c r="AG319" i="1"/>
  <c r="AC317" i="1"/>
  <c r="AD317" i="1"/>
  <c r="AG317" i="1"/>
  <c r="AC315" i="1"/>
  <c r="AD315" i="1"/>
  <c r="AG315" i="1"/>
  <c r="AC313" i="1"/>
  <c r="AG313" i="1"/>
  <c r="AC311" i="1"/>
  <c r="AD311" i="1"/>
  <c r="AC309" i="1"/>
  <c r="AD309" i="1"/>
  <c r="AG309" i="1"/>
  <c r="AC307" i="1"/>
  <c r="AD307" i="1"/>
  <c r="AC305" i="1"/>
  <c r="AG305" i="1"/>
  <c r="AC303" i="1"/>
  <c r="AD303" i="1"/>
  <c r="AC301" i="1"/>
  <c r="AD301" i="1"/>
  <c r="AG301" i="1"/>
  <c r="AC299" i="1"/>
  <c r="AD299" i="1"/>
  <c r="AC297" i="1"/>
  <c r="AG297" i="1"/>
  <c r="AC295" i="1"/>
  <c r="AD295" i="1"/>
  <c r="AC293" i="1"/>
  <c r="AD293" i="1"/>
  <c r="AG293" i="1"/>
  <c r="AC291" i="1"/>
  <c r="AD291" i="1"/>
  <c r="AC289" i="1"/>
  <c r="AG289" i="1"/>
  <c r="AC287" i="1"/>
  <c r="AD287" i="1"/>
  <c r="AC285" i="1"/>
  <c r="AD285" i="1"/>
  <c r="AG285" i="1"/>
  <c r="AC283" i="1"/>
  <c r="AD283" i="1"/>
  <c r="AC281" i="1"/>
  <c r="AG281" i="1"/>
  <c r="AC279" i="1"/>
  <c r="AD279" i="1"/>
  <c r="AC277" i="1"/>
  <c r="AD277" i="1"/>
  <c r="AG277" i="1"/>
  <c r="AC275" i="1"/>
  <c r="AD275" i="1"/>
  <c r="AC273" i="1"/>
  <c r="AG273" i="1"/>
  <c r="AC271" i="1"/>
  <c r="AD271" i="1"/>
  <c r="AC269" i="1"/>
  <c r="AD269" i="1"/>
  <c r="AG269" i="1"/>
  <c r="AC267" i="1"/>
  <c r="AD267" i="1"/>
  <c r="AC265" i="1"/>
  <c r="AG265" i="1"/>
  <c r="AC263" i="1"/>
  <c r="AD263" i="1"/>
  <c r="AC261" i="1"/>
  <c r="AD261" i="1"/>
  <c r="AG261" i="1"/>
  <c r="AC259" i="1"/>
  <c r="AD259" i="1"/>
  <c r="AC257" i="1"/>
  <c r="AG257" i="1"/>
  <c r="AC255" i="1"/>
  <c r="AD255" i="1"/>
  <c r="AC253" i="1"/>
  <c r="AD253" i="1"/>
  <c r="AG253" i="1"/>
  <c r="AC251" i="1"/>
  <c r="AD251" i="1"/>
  <c r="AC249" i="1"/>
  <c r="AG249" i="1"/>
  <c r="AC247" i="1"/>
  <c r="AD247" i="1"/>
  <c r="AC245" i="1"/>
  <c r="AD245" i="1"/>
  <c r="AG245" i="1"/>
  <c r="AC243" i="1"/>
  <c r="AD243" i="1"/>
  <c r="AC241" i="1"/>
  <c r="AG241" i="1"/>
  <c r="AC239" i="1"/>
  <c r="AD239" i="1"/>
  <c r="AC237" i="1"/>
  <c r="AD237" i="1"/>
  <c r="AG237" i="1"/>
  <c r="AC225" i="1"/>
  <c r="AG225" i="1"/>
  <c r="AC223" i="1"/>
  <c r="AD223" i="1"/>
  <c r="AG157" i="1"/>
  <c r="AI157" i="1"/>
  <c r="AC131" i="1"/>
  <c r="AG131" i="1"/>
  <c r="AI131" i="1"/>
  <c r="AD119" i="1"/>
  <c r="AG119" i="1"/>
  <c r="AI119" i="1"/>
  <c r="AG117" i="1"/>
  <c r="AI117" i="1"/>
  <c r="AD103" i="1"/>
  <c r="AG103" i="1"/>
  <c r="AC103" i="1"/>
  <c r="AI103" i="1"/>
  <c r="AG93" i="1"/>
  <c r="AI93" i="1"/>
  <c r="AG77" i="1"/>
  <c r="AI77" i="1"/>
  <c r="AC75" i="1"/>
  <c r="AG75" i="1"/>
  <c r="AD75" i="1"/>
  <c r="AI75" i="1"/>
  <c r="AC63" i="1"/>
  <c r="AD63" i="1"/>
  <c r="AG63" i="1"/>
  <c r="AI63" i="1"/>
  <c r="AG61" i="1"/>
  <c r="AI61" i="1"/>
  <c r="AC59" i="1"/>
  <c r="AG59" i="1"/>
  <c r="AD59" i="1"/>
  <c r="AI59" i="1"/>
  <c r="AI361" i="1"/>
  <c r="AI359" i="1"/>
  <c r="AI357" i="1"/>
  <c r="AI355" i="1"/>
  <c r="AI353" i="1"/>
  <c r="AI351" i="1"/>
  <c r="AI349" i="1"/>
  <c r="AI347" i="1"/>
  <c r="AI345" i="1"/>
  <c r="AI343" i="1"/>
  <c r="AI341" i="1"/>
  <c r="AI339" i="1"/>
  <c r="AI337" i="1"/>
  <c r="AI335" i="1"/>
  <c r="AI333" i="1"/>
  <c r="AI331" i="1"/>
  <c r="AI329" i="1"/>
  <c r="AI327" i="1"/>
  <c r="AI325" i="1"/>
  <c r="AI323" i="1"/>
  <c r="AI321" i="1"/>
  <c r="AI319" i="1"/>
  <c r="AI317" i="1"/>
  <c r="AI315" i="1"/>
  <c r="AI313" i="1"/>
  <c r="AI311" i="1"/>
  <c r="AI309" i="1"/>
  <c r="AI307" i="1"/>
  <c r="AI305" i="1"/>
  <c r="AI303" i="1"/>
  <c r="AI301" i="1"/>
  <c r="AI299" i="1"/>
  <c r="AI297" i="1"/>
  <c r="AI295" i="1"/>
  <c r="AI293" i="1"/>
  <c r="AI291" i="1"/>
  <c r="AI289" i="1"/>
  <c r="AI287" i="1"/>
  <c r="AI285" i="1"/>
  <c r="AI283" i="1"/>
  <c r="AI281" i="1"/>
  <c r="AI279" i="1"/>
  <c r="AI277" i="1"/>
  <c r="AI275" i="1"/>
  <c r="AI273" i="1"/>
  <c r="AI271" i="1"/>
  <c r="AI269" i="1"/>
  <c r="AI267" i="1"/>
  <c r="AI265" i="1"/>
  <c r="AI263" i="1"/>
  <c r="AI261" i="1"/>
  <c r="AI259" i="1"/>
  <c r="AI257" i="1"/>
  <c r="AI255" i="1"/>
  <c r="AI253" i="1"/>
  <c r="AI251" i="1"/>
  <c r="AI249" i="1"/>
  <c r="AI247" i="1"/>
  <c r="AI245" i="1"/>
  <c r="AI243" i="1"/>
  <c r="AI241" i="1"/>
  <c r="AI239" i="1"/>
  <c r="AI237" i="1"/>
  <c r="AI225" i="1"/>
  <c r="AI223" i="1"/>
  <c r="AI211" i="1"/>
  <c r="AI181" i="1"/>
  <c r="AG311" i="1"/>
  <c r="AG303" i="1"/>
  <c r="AG295" i="1"/>
  <c r="AG287" i="1"/>
  <c r="AG279" i="1"/>
  <c r="AG271" i="1"/>
  <c r="AG263" i="1"/>
  <c r="AG255" i="1"/>
  <c r="AG247" i="1"/>
  <c r="AG239" i="1"/>
  <c r="AG223" i="1"/>
  <c r="AD345" i="1"/>
  <c r="AD329" i="1"/>
  <c r="AD313" i="1"/>
  <c r="AD297" i="1"/>
  <c r="AD281" i="1"/>
  <c r="AD265" i="1"/>
  <c r="AD249" i="1"/>
  <c r="AD211" i="1"/>
  <c r="AD346" i="1"/>
  <c r="AC346" i="1"/>
  <c r="AD330" i="1"/>
  <c r="AC330" i="1"/>
  <c r="AD314" i="1"/>
  <c r="AC314" i="1"/>
  <c r="AD310" i="1"/>
  <c r="AG310" i="1"/>
  <c r="AD306" i="1"/>
  <c r="AG306" i="1"/>
  <c r="AD302" i="1"/>
  <c r="AG302" i="1"/>
  <c r="AD298" i="1"/>
  <c r="AC298" i="1"/>
  <c r="AG298" i="1"/>
  <c r="AD294" i="1"/>
  <c r="AG294" i="1"/>
  <c r="AD290" i="1"/>
  <c r="AG290" i="1"/>
  <c r="AD286" i="1"/>
  <c r="AG286" i="1"/>
  <c r="AD282" i="1"/>
  <c r="AC282" i="1"/>
  <c r="AG282" i="1"/>
  <c r="AD278" i="1"/>
  <c r="AG278" i="1"/>
  <c r="AD274" i="1"/>
  <c r="AG274" i="1"/>
  <c r="AD270" i="1"/>
  <c r="AG270" i="1"/>
  <c r="AD266" i="1"/>
  <c r="AC266" i="1"/>
  <c r="AG266" i="1"/>
  <c r="AD262" i="1"/>
  <c r="AG262" i="1"/>
  <c r="AD258" i="1"/>
  <c r="AG258" i="1"/>
  <c r="AD254" i="1"/>
  <c r="AG254" i="1"/>
  <c r="AD250" i="1"/>
  <c r="AC250" i="1"/>
  <c r="AG250" i="1"/>
  <c r="AD246" i="1"/>
  <c r="AG246" i="1"/>
  <c r="AD234" i="1"/>
  <c r="AC234" i="1"/>
  <c r="AG234" i="1"/>
  <c r="AC208" i="1"/>
  <c r="AG208" i="1"/>
  <c r="AC206" i="1"/>
  <c r="AG206" i="1"/>
  <c r="AC198" i="1"/>
  <c r="AG198" i="1"/>
  <c r="AC194" i="1"/>
  <c r="AG194" i="1"/>
  <c r="AC186" i="1"/>
  <c r="AG186" i="1"/>
  <c r="AC172" i="1"/>
  <c r="AG172" i="1"/>
  <c r="AO58" i="1"/>
  <c r="AP58" i="1" s="1"/>
  <c r="AC338" i="1"/>
  <c r="AC306" i="1"/>
  <c r="AC274" i="1"/>
  <c r="AC358" i="1"/>
  <c r="AC350" i="1"/>
  <c r="AC342" i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D360" i="1"/>
  <c r="AC360" i="1"/>
  <c r="AD356" i="1"/>
  <c r="AC356" i="1"/>
  <c r="AD352" i="1"/>
  <c r="AC352" i="1"/>
  <c r="AD348" i="1"/>
  <c r="AC348" i="1"/>
  <c r="AD344" i="1"/>
  <c r="AC344" i="1"/>
  <c r="AD340" i="1"/>
  <c r="AC340" i="1"/>
  <c r="AD336" i="1"/>
  <c r="AC336" i="1"/>
  <c r="AD332" i="1"/>
  <c r="AC332" i="1"/>
  <c r="AD328" i="1"/>
  <c r="AC328" i="1"/>
  <c r="AD324" i="1"/>
  <c r="AC324" i="1"/>
  <c r="AD320" i="1"/>
  <c r="AC320" i="1"/>
  <c r="AD316" i="1"/>
  <c r="AC316" i="1"/>
  <c r="AD312" i="1"/>
  <c r="AC312" i="1"/>
  <c r="AD308" i="1"/>
  <c r="AC308" i="1"/>
  <c r="AD304" i="1"/>
  <c r="AC304" i="1"/>
  <c r="AD300" i="1"/>
  <c r="AC300" i="1"/>
  <c r="AD296" i="1"/>
  <c r="AC296" i="1"/>
  <c r="AD292" i="1"/>
  <c r="AC292" i="1"/>
  <c r="AD288" i="1"/>
  <c r="AC288" i="1"/>
  <c r="AD284" i="1"/>
  <c r="AC284" i="1"/>
  <c r="AD280" i="1"/>
  <c r="AC280" i="1"/>
  <c r="AD276" i="1"/>
  <c r="AC276" i="1"/>
  <c r="AD272" i="1"/>
  <c r="AC272" i="1"/>
  <c r="AD268" i="1"/>
  <c r="AC268" i="1"/>
  <c r="AD264" i="1"/>
  <c r="AC264" i="1"/>
  <c r="AD260" i="1"/>
  <c r="AC260" i="1"/>
  <c r="AD256" i="1"/>
  <c r="AC256" i="1"/>
  <c r="AD252" i="1"/>
  <c r="AC252" i="1"/>
  <c r="AD248" i="1"/>
  <c r="AC248" i="1"/>
  <c r="AC138" i="1"/>
  <c r="AG138" i="1"/>
  <c r="AC128" i="1"/>
  <c r="AG128" i="1"/>
  <c r="AC114" i="1"/>
  <c r="AG114" i="1"/>
  <c r="AC90" i="1"/>
  <c r="AG90" i="1"/>
  <c r="AC82" i="1"/>
  <c r="AG82" i="1"/>
  <c r="AC80" i="1"/>
  <c r="AG80" i="1"/>
  <c r="AC72" i="1"/>
  <c r="AG72" i="1"/>
  <c r="AC66" i="1"/>
  <c r="AG66" i="1"/>
  <c r="AC181" i="1"/>
  <c r="AD181" i="1"/>
  <c r="AC157" i="1"/>
  <c r="AD157" i="1"/>
  <c r="AC117" i="1"/>
  <c r="AD117" i="1"/>
  <c r="AC93" i="1"/>
  <c r="AD93" i="1"/>
  <c r="AC77" i="1"/>
  <c r="AD77" i="1"/>
  <c r="AC61" i="1"/>
  <c r="AD61" i="1"/>
  <c r="AC57" i="1"/>
  <c r="AD57" i="1"/>
  <c r="AD359" i="1"/>
  <c r="AD208" i="1"/>
  <c r="AD206" i="1"/>
  <c r="AD198" i="1"/>
  <c r="AD194" i="1"/>
  <c r="AD186" i="1"/>
  <c r="AD172" i="1"/>
  <c r="AD138" i="1"/>
  <c r="AD128" i="1"/>
  <c r="AD114" i="1"/>
  <c r="AD90" i="1"/>
  <c r="AD82" i="1"/>
  <c r="AD80" i="1"/>
  <c r="AD72" i="1"/>
  <c r="AD66" i="1"/>
  <c r="X361" i="1"/>
  <c r="Y361" i="1"/>
  <c r="X359" i="1"/>
  <c r="Y359" i="1"/>
  <c r="X357" i="1"/>
  <c r="Y357" i="1"/>
  <c r="X355" i="1"/>
  <c r="Y355" i="1"/>
  <c r="X353" i="1"/>
  <c r="Y353" i="1"/>
  <c r="X351" i="1"/>
  <c r="Y351" i="1"/>
  <c r="X349" i="1"/>
  <c r="Y349" i="1"/>
  <c r="X347" i="1"/>
  <c r="Y347" i="1"/>
  <c r="X345" i="1"/>
  <c r="Y345" i="1"/>
  <c r="X343" i="1"/>
  <c r="Y343" i="1"/>
  <c r="X341" i="1"/>
  <c r="Y341" i="1"/>
  <c r="X339" i="1"/>
  <c r="Y339" i="1"/>
  <c r="X337" i="1"/>
  <c r="Y337" i="1"/>
  <c r="X335" i="1"/>
  <c r="Y335" i="1"/>
  <c r="X333" i="1"/>
  <c r="Y333" i="1"/>
  <c r="X331" i="1"/>
  <c r="Y331" i="1"/>
  <c r="X329" i="1"/>
  <c r="Y329" i="1"/>
  <c r="X327" i="1"/>
  <c r="Y327" i="1"/>
  <c r="X325" i="1"/>
  <c r="Y325" i="1"/>
  <c r="X323" i="1"/>
  <c r="Y323" i="1"/>
  <c r="X321" i="1"/>
  <c r="Y321" i="1"/>
  <c r="X319" i="1"/>
  <c r="Y319" i="1"/>
  <c r="X317" i="1"/>
  <c r="Y317" i="1"/>
  <c r="X315" i="1"/>
  <c r="Y315" i="1"/>
  <c r="X313" i="1"/>
  <c r="Y313" i="1"/>
  <c r="X311" i="1"/>
  <c r="Y311" i="1"/>
  <c r="X309" i="1"/>
  <c r="Y309" i="1"/>
  <c r="X307" i="1"/>
  <c r="Y307" i="1"/>
  <c r="X305" i="1"/>
  <c r="Y305" i="1"/>
  <c r="X303" i="1"/>
  <c r="Y303" i="1"/>
  <c r="X301" i="1"/>
  <c r="Y301" i="1"/>
  <c r="X299" i="1"/>
  <c r="Y299" i="1"/>
  <c r="X297" i="1"/>
  <c r="Y297" i="1"/>
  <c r="X295" i="1"/>
  <c r="Y295" i="1"/>
  <c r="X293" i="1"/>
  <c r="Y293" i="1"/>
  <c r="X291" i="1"/>
  <c r="Y291" i="1"/>
  <c r="X289" i="1"/>
  <c r="Y289" i="1"/>
  <c r="X287" i="1"/>
  <c r="Y287" i="1"/>
  <c r="X285" i="1"/>
  <c r="Y285" i="1"/>
  <c r="X283" i="1"/>
  <c r="Y283" i="1"/>
  <c r="X281" i="1"/>
  <c r="Y281" i="1"/>
  <c r="X279" i="1"/>
  <c r="Y279" i="1"/>
  <c r="X277" i="1"/>
  <c r="Y277" i="1"/>
  <c r="X275" i="1"/>
  <c r="Y275" i="1"/>
  <c r="X273" i="1"/>
  <c r="Y273" i="1"/>
  <c r="X271" i="1"/>
  <c r="Y271" i="1"/>
  <c r="X269" i="1"/>
  <c r="Y269" i="1"/>
  <c r="X267" i="1"/>
  <c r="Y267" i="1"/>
  <c r="X265" i="1"/>
  <c r="Y265" i="1"/>
  <c r="X263" i="1"/>
  <c r="Y263" i="1"/>
  <c r="X261" i="1"/>
  <c r="Y261" i="1"/>
  <c r="X259" i="1"/>
  <c r="Y259" i="1"/>
  <c r="X257" i="1"/>
  <c r="Y257" i="1"/>
  <c r="X255" i="1"/>
  <c r="Y255" i="1"/>
  <c r="X253" i="1"/>
  <c r="Y253" i="1"/>
  <c r="X251" i="1"/>
  <c r="Y251" i="1"/>
  <c r="X249" i="1"/>
  <c r="Y249" i="1"/>
  <c r="X247" i="1"/>
  <c r="Y247" i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/>
  <c r="X231" i="1"/>
  <c r="Y231" i="1" s="1"/>
  <c r="X229" i="1"/>
  <c r="Y229" i="1"/>
  <c r="Z229" i="1" s="1"/>
  <c r="AA229" i="1" s="1"/>
  <c r="X227" i="1"/>
  <c r="Y227" i="1"/>
  <c r="Z227" i="1" s="1"/>
  <c r="AA227" i="1" s="1"/>
  <c r="X225" i="1"/>
  <c r="Y225" i="1"/>
  <c r="X223" i="1"/>
  <c r="Y223" i="1"/>
  <c r="X221" i="1"/>
  <c r="Y221" i="1"/>
  <c r="X219" i="1"/>
  <c r="Y219" i="1" s="1"/>
  <c r="Z219" i="1" s="1"/>
  <c r="AA219" i="1" s="1"/>
  <c r="X217" i="1"/>
  <c r="Y217" i="1"/>
  <c r="Z217" i="1" s="1"/>
  <c r="AA217" i="1" s="1"/>
  <c r="X215" i="1"/>
  <c r="Y215" i="1" s="1"/>
  <c r="Z215" i="1" s="1"/>
  <c r="AA215" i="1" s="1"/>
  <c r="X213" i="1"/>
  <c r="Y213" i="1"/>
  <c r="X211" i="1"/>
  <c r="Y211" i="1"/>
  <c r="X209" i="1"/>
  <c r="Y209" i="1"/>
  <c r="Z209" i="1" s="1"/>
  <c r="AA209" i="1" s="1"/>
  <c r="X207" i="1"/>
  <c r="Y207" i="1" s="1"/>
  <c r="X205" i="1"/>
  <c r="Y205" i="1" s="1"/>
  <c r="X203" i="1"/>
  <c r="Y203" i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/>
  <c r="X113" i="1"/>
  <c r="Y113" i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/>
  <c r="Z77" i="1"/>
  <c r="X75" i="1"/>
  <c r="Y75" i="1"/>
  <c r="Z75" i="1"/>
  <c r="X73" i="1"/>
  <c r="Y73" i="1" s="1"/>
  <c r="Z73" i="1" s="1"/>
  <c r="AA73" i="1" s="1"/>
  <c r="X71" i="1"/>
  <c r="Y71" i="1"/>
  <c r="Z71" i="1"/>
  <c r="X69" i="1"/>
  <c r="Y69" i="1"/>
  <c r="Z69" i="1"/>
  <c r="X67" i="1"/>
  <c r="Y67" i="1"/>
  <c r="Z67" i="1"/>
  <c r="X65" i="1"/>
  <c r="Y65" i="1" s="1"/>
  <c r="Z65" i="1" s="1"/>
  <c r="AA65" i="1" s="1"/>
  <c r="X63" i="1"/>
  <c r="Y63" i="1"/>
  <c r="Z63" i="1"/>
  <c r="X61" i="1"/>
  <c r="Y61" i="1"/>
  <c r="Z61" i="1"/>
  <c r="X59" i="1"/>
  <c r="Y59" i="1"/>
  <c r="Z59" i="1"/>
  <c r="X57" i="1"/>
  <c r="Y57" i="1"/>
  <c r="Z57" i="1"/>
  <c r="AA361" i="1"/>
  <c r="AA359" i="1"/>
  <c r="AA357" i="1"/>
  <c r="AA355" i="1"/>
  <c r="AA353" i="1"/>
  <c r="AA351" i="1"/>
  <c r="AA349" i="1"/>
  <c r="AA347" i="1"/>
  <c r="AA345" i="1"/>
  <c r="AA343" i="1"/>
  <c r="AA341" i="1"/>
  <c r="AA339" i="1"/>
  <c r="AA337" i="1"/>
  <c r="AA335" i="1"/>
  <c r="AA333" i="1"/>
  <c r="AA331" i="1"/>
  <c r="AA329" i="1"/>
  <c r="AA327" i="1"/>
  <c r="AA325" i="1"/>
  <c r="AA323" i="1"/>
  <c r="AA321" i="1"/>
  <c r="AA319" i="1"/>
  <c r="AA317" i="1"/>
  <c r="AA315" i="1"/>
  <c r="AA313" i="1"/>
  <c r="AA311" i="1"/>
  <c r="AA309" i="1"/>
  <c r="AA307" i="1"/>
  <c r="AA305" i="1"/>
  <c r="AA303" i="1"/>
  <c r="AA301" i="1"/>
  <c r="AA299" i="1"/>
  <c r="AA297" i="1"/>
  <c r="AA295" i="1"/>
  <c r="AA293" i="1"/>
  <c r="AA291" i="1"/>
  <c r="AA289" i="1"/>
  <c r="AA287" i="1"/>
  <c r="AA285" i="1"/>
  <c r="AA283" i="1"/>
  <c r="AA281" i="1"/>
  <c r="AA279" i="1"/>
  <c r="AA277" i="1"/>
  <c r="AA275" i="1"/>
  <c r="AA273" i="1"/>
  <c r="AA271" i="1"/>
  <c r="AA269" i="1"/>
  <c r="AA267" i="1"/>
  <c r="AA265" i="1"/>
  <c r="AA263" i="1"/>
  <c r="AA261" i="1"/>
  <c r="AA259" i="1"/>
  <c r="AA257" i="1"/>
  <c r="AA255" i="1"/>
  <c r="AA253" i="1"/>
  <c r="AA251" i="1"/>
  <c r="AA249" i="1"/>
  <c r="AA247" i="1"/>
  <c r="AA245" i="1"/>
  <c r="AA243" i="1"/>
  <c r="AA241" i="1"/>
  <c r="AA239" i="1"/>
  <c r="AA237" i="1"/>
  <c r="AA225" i="1"/>
  <c r="AA223" i="1"/>
  <c r="AA211" i="1"/>
  <c r="AA181" i="1"/>
  <c r="AA165" i="1"/>
  <c r="AA157" i="1"/>
  <c r="AA131" i="1"/>
  <c r="AA119" i="1"/>
  <c r="AA117" i="1"/>
  <c r="AA103" i="1"/>
  <c r="AA93" i="1"/>
  <c r="AA77" i="1"/>
  <c r="AA75" i="1"/>
  <c r="AA71" i="1"/>
  <c r="AA69" i="1"/>
  <c r="AA67" i="1"/>
  <c r="AA63" i="1"/>
  <c r="AA61" i="1"/>
  <c r="AA59" i="1"/>
  <c r="AA57" i="1"/>
  <c r="Z223" i="1"/>
  <c r="Z211" i="1"/>
  <c r="Z131" i="1"/>
  <c r="Z119" i="1"/>
  <c r="Z115" i="1"/>
  <c r="AA115" i="1" s="1"/>
  <c r="X360" i="1"/>
  <c r="Y360" i="1"/>
  <c r="X358" i="1"/>
  <c r="Y358" i="1"/>
  <c r="X356" i="1"/>
  <c r="Y356" i="1"/>
  <c r="X354" i="1"/>
  <c r="Y354" i="1"/>
  <c r="X352" i="1"/>
  <c r="Y352" i="1"/>
  <c r="X350" i="1"/>
  <c r="Y350" i="1"/>
  <c r="X348" i="1"/>
  <c r="Y348" i="1"/>
  <c r="X346" i="1"/>
  <c r="Y346" i="1"/>
  <c r="X344" i="1"/>
  <c r="Y344" i="1"/>
  <c r="X342" i="1"/>
  <c r="Y342" i="1"/>
  <c r="X340" i="1"/>
  <c r="Y340" i="1"/>
  <c r="X338" i="1"/>
  <c r="Y338" i="1"/>
  <c r="X336" i="1"/>
  <c r="Y336" i="1"/>
  <c r="X334" i="1"/>
  <c r="Y334" i="1"/>
  <c r="X332" i="1"/>
  <c r="Y332" i="1"/>
  <c r="X330" i="1"/>
  <c r="Y330" i="1"/>
  <c r="X328" i="1"/>
  <c r="Y328" i="1"/>
  <c r="X326" i="1"/>
  <c r="Y326" i="1"/>
  <c r="X324" i="1"/>
  <c r="Y324" i="1"/>
  <c r="X322" i="1"/>
  <c r="Y322" i="1"/>
  <c r="X320" i="1"/>
  <c r="Y320" i="1"/>
  <c r="X318" i="1"/>
  <c r="Y318" i="1"/>
  <c r="X316" i="1"/>
  <c r="Y316" i="1"/>
  <c r="X314" i="1"/>
  <c r="Y314" i="1"/>
  <c r="X312" i="1"/>
  <c r="Y312" i="1"/>
  <c r="X310" i="1"/>
  <c r="Y310" i="1"/>
  <c r="X308" i="1"/>
  <c r="Y308" i="1"/>
  <c r="X306" i="1"/>
  <c r="Y306" i="1"/>
  <c r="X304" i="1"/>
  <c r="Y304" i="1"/>
  <c r="X302" i="1"/>
  <c r="Y302" i="1"/>
  <c r="X300" i="1"/>
  <c r="Y300" i="1"/>
  <c r="X298" i="1"/>
  <c r="Y298" i="1"/>
  <c r="X296" i="1"/>
  <c r="Y296" i="1"/>
  <c r="X294" i="1"/>
  <c r="Y294" i="1"/>
  <c r="X292" i="1"/>
  <c r="Y292" i="1"/>
  <c r="X290" i="1"/>
  <c r="Y290" i="1"/>
  <c r="X288" i="1"/>
  <c r="Y288" i="1"/>
  <c r="X286" i="1"/>
  <c r="Y286" i="1"/>
  <c r="X284" i="1"/>
  <c r="Y284" i="1"/>
  <c r="X282" i="1"/>
  <c r="Y282" i="1"/>
  <c r="X280" i="1"/>
  <c r="Y280" i="1"/>
  <c r="Y278" i="1"/>
  <c r="X278" i="1"/>
  <c r="Y276" i="1"/>
  <c r="X276" i="1"/>
  <c r="Y274" i="1"/>
  <c r="X274" i="1"/>
  <c r="Y272" i="1"/>
  <c r="X272" i="1"/>
  <c r="Y270" i="1"/>
  <c r="X270" i="1"/>
  <c r="Y268" i="1"/>
  <c r="X268" i="1"/>
  <c r="Y266" i="1"/>
  <c r="X266" i="1"/>
  <c r="Y264" i="1"/>
  <c r="X264" i="1"/>
  <c r="Y262" i="1"/>
  <c r="X262" i="1"/>
  <c r="Y260" i="1"/>
  <c r="X260" i="1"/>
  <c r="Y258" i="1"/>
  <c r="X258" i="1"/>
  <c r="Y256" i="1"/>
  <c r="X256" i="1"/>
  <c r="Y254" i="1"/>
  <c r="X254" i="1"/>
  <c r="Y252" i="1"/>
  <c r="X252" i="1"/>
  <c r="Y250" i="1"/>
  <c r="X250" i="1"/>
  <c r="Y248" i="1"/>
  <c r="X248" i="1"/>
  <c r="Y246" i="1"/>
  <c r="X246" i="1"/>
  <c r="X244" i="1"/>
  <c r="Y244" i="1" s="1"/>
  <c r="X242" i="1"/>
  <c r="X240" i="1"/>
  <c r="X238" i="1"/>
  <c r="X236" i="1"/>
  <c r="Y236" i="1" s="1"/>
  <c r="Y234" i="1"/>
  <c r="Z234" i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Y208" i="1"/>
  <c r="X208" i="1"/>
  <c r="Z208" i="1"/>
  <c r="Y206" i="1"/>
  <c r="X206" i="1"/>
  <c r="Z206" i="1"/>
  <c r="X204" i="1"/>
  <c r="Y204" i="1" s="1"/>
  <c r="X202" i="1"/>
  <c r="Y202" i="1" s="1"/>
  <c r="X200" i="1"/>
  <c r="Y200" i="1" s="1"/>
  <c r="Y198" i="1"/>
  <c r="X198" i="1"/>
  <c r="Z198" i="1"/>
  <c r="Y196" i="1"/>
  <c r="X196" i="1"/>
  <c r="Z196" i="1"/>
  <c r="AA196" i="1" s="1"/>
  <c r="Y194" i="1"/>
  <c r="Z194" i="1"/>
  <c r="X194" i="1"/>
  <c r="X192" i="1"/>
  <c r="Y192" i="1" s="1"/>
  <c r="X190" i="1"/>
  <c r="Y190" i="1" s="1"/>
  <c r="Y188" i="1"/>
  <c r="X188" i="1"/>
  <c r="Z188" i="1"/>
  <c r="AA188" i="1" s="1"/>
  <c r="Y186" i="1"/>
  <c r="Z186" i="1"/>
  <c r="X186" i="1"/>
  <c r="X184" i="1"/>
  <c r="Y184" i="1" s="1"/>
  <c r="Y182" i="1"/>
  <c r="X182" i="1"/>
  <c r="Z182" i="1"/>
  <c r="AA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Y164" i="1"/>
  <c r="X164" i="1"/>
  <c r="Z164" i="1"/>
  <c r="AA164" i="1" s="1"/>
  <c r="X162" i="1"/>
  <c r="X160" i="1"/>
  <c r="Y160" i="1" s="1"/>
  <c r="X158" i="1"/>
  <c r="Y158" i="1" s="1"/>
  <c r="X156" i="1"/>
  <c r="Y156" i="1" s="1"/>
  <c r="Y154" i="1"/>
  <c r="Z154" i="1"/>
  <c r="X154" i="1"/>
  <c r="Y152" i="1"/>
  <c r="X152" i="1"/>
  <c r="Z152" i="1"/>
  <c r="AA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Y142" i="1"/>
  <c r="X142" i="1"/>
  <c r="Z142" i="1"/>
  <c r="AA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Y118" i="1"/>
  <c r="X118" i="1"/>
  <c r="Z118" i="1"/>
  <c r="AA118" i="1" s="1"/>
  <c r="Y116" i="1"/>
  <c r="X116" i="1"/>
  <c r="Z116" i="1"/>
  <c r="AA116" i="1" s="1"/>
  <c r="Y114" i="1"/>
  <c r="Z114" i="1"/>
  <c r="X114" i="1"/>
  <c r="X112" i="1"/>
  <c r="Y112" i="1" s="1"/>
  <c r="Y110" i="1"/>
  <c r="X110" i="1"/>
  <c r="Z110" i="1"/>
  <c r="AA110" i="1" s="1"/>
  <c r="Y108" i="1"/>
  <c r="X108" i="1"/>
  <c r="Z108" i="1"/>
  <c r="AA108" i="1" s="1"/>
  <c r="X106" i="1"/>
  <c r="X104" i="1"/>
  <c r="Y104" i="1" s="1"/>
  <c r="Y102" i="1"/>
  <c r="X102" i="1"/>
  <c r="Z102" i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Y78" i="1"/>
  <c r="Z78" i="1" s="1"/>
  <c r="AA78" i="1" s="1"/>
  <c r="X78" i="1"/>
  <c r="Y76" i="1"/>
  <c r="Z76" i="1" s="1"/>
  <c r="AA76" i="1" s="1"/>
  <c r="X76" i="1"/>
  <c r="Y74" i="1"/>
  <c r="X74" i="1"/>
  <c r="Z74" i="1"/>
  <c r="AA74" i="1" s="1"/>
  <c r="Y72" i="1"/>
  <c r="X72" i="1"/>
  <c r="Z72" i="1"/>
  <c r="Y70" i="1"/>
  <c r="X70" i="1"/>
  <c r="Z70" i="1"/>
  <c r="Y68" i="1"/>
  <c r="X68" i="1"/>
  <c r="Z68" i="1"/>
  <c r="Y66" i="1"/>
  <c r="X66" i="1"/>
  <c r="Z66" i="1"/>
  <c r="X64" i="1"/>
  <c r="Y64" i="1" s="1"/>
  <c r="X62" i="1"/>
  <c r="Y62" i="1" s="1"/>
  <c r="Y60" i="1"/>
  <c r="X60" i="1"/>
  <c r="Z60" i="1"/>
  <c r="AA60" i="1" s="1"/>
  <c r="Y58" i="1"/>
  <c r="Z58" i="1" s="1"/>
  <c r="AA58" i="1" s="1"/>
  <c r="X58" i="1"/>
  <c r="AA360" i="1"/>
  <c r="AA358" i="1"/>
  <c r="AA356" i="1"/>
  <c r="AA354" i="1"/>
  <c r="AA352" i="1"/>
  <c r="AA350" i="1"/>
  <c r="AA348" i="1"/>
  <c r="AA346" i="1"/>
  <c r="AA344" i="1"/>
  <c r="AA342" i="1"/>
  <c r="AA340" i="1"/>
  <c r="AA338" i="1"/>
  <c r="AA336" i="1"/>
  <c r="AA334" i="1"/>
  <c r="AA332" i="1"/>
  <c r="AA330" i="1"/>
  <c r="AA328" i="1"/>
  <c r="AA326" i="1"/>
  <c r="AA324" i="1"/>
  <c r="AA322" i="1"/>
  <c r="AA320" i="1"/>
  <c r="AA318" i="1"/>
  <c r="AA316" i="1"/>
  <c r="AA314" i="1"/>
  <c r="AA312" i="1"/>
  <c r="AA310" i="1"/>
  <c r="AA308" i="1"/>
  <c r="AA306" i="1"/>
  <c r="AA304" i="1"/>
  <c r="AA302" i="1"/>
  <c r="AA300" i="1"/>
  <c r="AA298" i="1"/>
  <c r="AA296" i="1"/>
  <c r="AA294" i="1"/>
  <c r="AA292" i="1"/>
  <c r="AA290" i="1"/>
  <c r="AA288" i="1"/>
  <c r="AA286" i="1"/>
  <c r="AA284" i="1"/>
  <c r="AA282" i="1"/>
  <c r="AA280" i="1"/>
  <c r="AA278" i="1"/>
  <c r="AA276" i="1"/>
  <c r="AA274" i="1"/>
  <c r="AA272" i="1"/>
  <c r="AA270" i="1"/>
  <c r="AA268" i="1"/>
  <c r="AA266" i="1"/>
  <c r="AA264" i="1"/>
  <c r="AA262" i="1"/>
  <c r="AA260" i="1"/>
  <c r="AA258" i="1"/>
  <c r="AA256" i="1"/>
  <c r="AA254" i="1"/>
  <c r="AA252" i="1"/>
  <c r="AA250" i="1"/>
  <c r="AA248" i="1"/>
  <c r="AA246" i="1"/>
  <c r="AA234" i="1"/>
  <c r="AA208" i="1"/>
  <c r="AA206" i="1"/>
  <c r="AA198" i="1"/>
  <c r="AA194" i="1"/>
  <c r="AA186" i="1"/>
  <c r="AA172" i="1"/>
  <c r="AA154" i="1"/>
  <c r="AA138" i="1"/>
  <c r="AA128" i="1"/>
  <c r="AA114" i="1"/>
  <c r="AA90" i="1"/>
  <c r="AA82" i="1"/>
  <c r="AA80" i="1"/>
  <c r="AA72" i="1"/>
  <c r="AA70" i="1"/>
  <c r="AA68" i="1"/>
  <c r="AA66" i="1"/>
  <c r="Z361" i="1"/>
  <c r="Z359" i="1"/>
  <c r="Z357" i="1"/>
  <c r="Z355" i="1"/>
  <c r="Z353" i="1"/>
  <c r="Z351" i="1"/>
  <c r="Z349" i="1"/>
  <c r="Z347" i="1"/>
  <c r="Z345" i="1"/>
  <c r="Z343" i="1"/>
  <c r="Z341" i="1"/>
  <c r="Z339" i="1"/>
  <c r="Z337" i="1"/>
  <c r="Z335" i="1"/>
  <c r="Z333" i="1"/>
  <c r="Z331" i="1"/>
  <c r="Z329" i="1"/>
  <c r="Z327" i="1"/>
  <c r="Z325" i="1"/>
  <c r="Z323" i="1"/>
  <c r="Z321" i="1"/>
  <c r="Z319" i="1"/>
  <c r="Z317" i="1"/>
  <c r="Z315" i="1"/>
  <c r="Z313" i="1"/>
  <c r="Z311" i="1"/>
  <c r="Z309" i="1"/>
  <c r="Z307" i="1"/>
  <c r="Z305" i="1"/>
  <c r="Z303" i="1"/>
  <c r="Z301" i="1"/>
  <c r="Z299" i="1"/>
  <c r="Z297" i="1"/>
  <c r="Z295" i="1"/>
  <c r="Z293" i="1"/>
  <c r="Z291" i="1"/>
  <c r="Z289" i="1"/>
  <c r="Z287" i="1"/>
  <c r="Z285" i="1"/>
  <c r="Z283" i="1"/>
  <c r="Z281" i="1"/>
  <c r="Z279" i="1"/>
  <c r="Z277" i="1"/>
  <c r="Z275" i="1"/>
  <c r="Z273" i="1"/>
  <c r="Z271" i="1"/>
  <c r="Z269" i="1"/>
  <c r="Z267" i="1"/>
  <c r="Z265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3" i="1"/>
  <c r="AA233" i="1" s="1"/>
  <c r="Z225" i="1"/>
  <c r="Z221" i="1"/>
  <c r="AA221" i="1" s="1"/>
  <c r="Z213" i="1"/>
  <c r="AA213" i="1" s="1"/>
  <c r="Z181" i="1"/>
  <c r="Z165" i="1"/>
  <c r="Z157" i="1"/>
  <c r="Z117" i="1"/>
  <c r="AF56" i="1"/>
  <c r="W56" i="1" s="1"/>
  <c r="AK56" i="1"/>
  <c r="AL56" i="1"/>
  <c r="AQ56" i="1"/>
  <c r="B55" i="1"/>
  <c r="C55" i="1" s="1"/>
  <c r="D55" i="1"/>
  <c r="AD55" i="1" s="1"/>
  <c r="AE55" i="1"/>
  <c r="AF55" i="1"/>
  <c r="W55" i="1" s="1"/>
  <c r="AH55" i="1"/>
  <c r="AK55" i="1" s="1"/>
  <c r="AL55" i="1"/>
  <c r="AM55" i="1" s="1"/>
  <c r="AO55" i="1"/>
  <c r="AP55" i="1" s="1"/>
  <c r="B54" i="1"/>
  <c r="C54" i="1" s="1"/>
  <c r="W54" i="1"/>
  <c r="X54" i="1" s="1"/>
  <c r="Y54" i="1" s="1"/>
  <c r="Z54" i="1" s="1"/>
  <c r="AA54" i="1" s="1"/>
  <c r="AF54" i="1"/>
  <c r="AE54" i="1" s="1"/>
  <c r="AL54" i="1"/>
  <c r="AQ54" i="1" s="1"/>
  <c r="AO54" i="1"/>
  <c r="AP54" i="1" s="1"/>
  <c r="B53" i="1"/>
  <c r="C53" i="1" s="1"/>
  <c r="AF53" i="1"/>
  <c r="W53" i="1" s="1"/>
  <c r="AL53" i="1"/>
  <c r="AO53" i="1"/>
  <c r="AP53" i="1" s="1"/>
  <c r="AQ53" i="1"/>
  <c r="B52" i="1"/>
  <c r="C52" i="1"/>
  <c r="W52" i="1"/>
  <c r="X52" i="1"/>
  <c r="Y52" i="1" s="1"/>
  <c r="Z52" i="1" s="1"/>
  <c r="AA52" i="1" s="1"/>
  <c r="AF52" i="1"/>
  <c r="AE52" i="1" s="1"/>
  <c r="AL52" i="1"/>
  <c r="AO52" i="1"/>
  <c r="AP52" i="1" s="1"/>
  <c r="AQ52" i="1"/>
  <c r="B51" i="1"/>
  <c r="C51" i="1" s="1"/>
  <c r="AE51" i="1"/>
  <c r="AF51" i="1"/>
  <c r="W51" i="1" s="1"/>
  <c r="AL51" i="1"/>
  <c r="AO51" i="1"/>
  <c r="AP51" i="1" s="1"/>
  <c r="AQ51" i="1"/>
  <c r="B50" i="1"/>
  <c r="C50" i="1" s="1"/>
  <c r="AE50" i="1"/>
  <c r="AF50" i="1"/>
  <c r="W50" i="1" s="1"/>
  <c r="AL50" i="1"/>
  <c r="AM50" i="1" s="1"/>
  <c r="AO50" i="1"/>
  <c r="AP50" i="1" s="1"/>
  <c r="Z244" i="1" l="1"/>
  <c r="AA244" i="1" s="1"/>
  <c r="AN244" i="1"/>
  <c r="AM244" i="1"/>
  <c r="Y242" i="1"/>
  <c r="Z242" i="1" s="1"/>
  <c r="AA242" i="1" s="1"/>
  <c r="AM242" i="1"/>
  <c r="AN242" i="1"/>
  <c r="Y240" i="1"/>
  <c r="Z240" i="1" s="1"/>
  <c r="AA240" i="1" s="1"/>
  <c r="AN240" i="1"/>
  <c r="Y238" i="1"/>
  <c r="Z238" i="1" s="1"/>
  <c r="AA238" i="1" s="1"/>
  <c r="AN238" i="1"/>
  <c r="Z236" i="1"/>
  <c r="AA236" i="1" s="1"/>
  <c r="Z235" i="1"/>
  <c r="AA235" i="1" s="1"/>
  <c r="AN235" i="1"/>
  <c r="Z232" i="1"/>
  <c r="AA232" i="1" s="1"/>
  <c r="Z231" i="1"/>
  <c r="AA231" i="1" s="1"/>
  <c r="AM231" i="1"/>
  <c r="AN231" i="1"/>
  <c r="Z230" i="1"/>
  <c r="AA230" i="1" s="1"/>
  <c r="AN230" i="1"/>
  <c r="Z228" i="1"/>
  <c r="AA228" i="1" s="1"/>
  <c r="Y226" i="1"/>
  <c r="Z226" i="1" s="1"/>
  <c r="AA226" i="1" s="1"/>
  <c r="AN226" i="1"/>
  <c r="Z224" i="1"/>
  <c r="AA224" i="1" s="1"/>
  <c r="AN224" i="1"/>
  <c r="Z222" i="1"/>
  <c r="AA222" i="1" s="1"/>
  <c r="AN222" i="1"/>
  <c r="AN221" i="1"/>
  <c r="Z220" i="1"/>
  <c r="AA220" i="1" s="1"/>
  <c r="AM220" i="1"/>
  <c r="AN220" i="1"/>
  <c r="Z216" i="1"/>
  <c r="AA216" i="1" s="1"/>
  <c r="Z214" i="1"/>
  <c r="AA214" i="1" s="1"/>
  <c r="Z212" i="1"/>
  <c r="AA212" i="1" s="1"/>
  <c r="AN212" i="1"/>
  <c r="AN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N191" i="1"/>
  <c r="AM190" i="1"/>
  <c r="AN190" i="1"/>
  <c r="AN189" i="1"/>
  <c r="AM188" i="1"/>
  <c r="AN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N160" i="1"/>
  <c r="AN158" i="1"/>
  <c r="AM162" i="1"/>
  <c r="AM159" i="1"/>
  <c r="AN159" i="1"/>
  <c r="Z156" i="1"/>
  <c r="AA156" i="1" s="1"/>
  <c r="AN156" i="1"/>
  <c r="AM156" i="1"/>
  <c r="AN155" i="1"/>
  <c r="AN152" i="1"/>
  <c r="AM153" i="1"/>
  <c r="Z144" i="1"/>
  <c r="AA144" i="1" s="1"/>
  <c r="Z148" i="1"/>
  <c r="AA148" i="1" s="1"/>
  <c r="AN144" i="1"/>
  <c r="AM148" i="1"/>
  <c r="AN148" i="1"/>
  <c r="Z145" i="1"/>
  <c r="AA145" i="1" s="1"/>
  <c r="Z150" i="1"/>
  <c r="AA150" i="1" s="1"/>
  <c r="Z147" i="1"/>
  <c r="AA147" i="1" s="1"/>
  <c r="AN149" i="1"/>
  <c r="AM142" i="1"/>
  <c r="AN142" i="1"/>
  <c r="Z141" i="1"/>
  <c r="AA141" i="1" s="1"/>
  <c r="Z140" i="1"/>
  <c r="AA140" i="1" s="1"/>
  <c r="AM140" i="1"/>
  <c r="AN140" i="1"/>
  <c r="Z136" i="1"/>
  <c r="AA136" i="1" s="1"/>
  <c r="AM137" i="1"/>
  <c r="AN137" i="1"/>
  <c r="Z134" i="1"/>
  <c r="AA134" i="1" s="1"/>
  <c r="Z132" i="1"/>
  <c r="AA132" i="1" s="1"/>
  <c r="AM129" i="1"/>
  <c r="AN129" i="1"/>
  <c r="AN127" i="1"/>
  <c r="AN125" i="1"/>
  <c r="AM126" i="1"/>
  <c r="AN126" i="1"/>
  <c r="Z125" i="1"/>
  <c r="AA125" i="1" s="1"/>
  <c r="Z126" i="1"/>
  <c r="AA126" i="1" s="1"/>
  <c r="Z127" i="1"/>
  <c r="AA127" i="1" s="1"/>
  <c r="Y122" i="1"/>
  <c r="Z122" i="1" s="1"/>
  <c r="AA122" i="1" s="1"/>
  <c r="AM123" i="1"/>
  <c r="Z124" i="1"/>
  <c r="AA124" i="1" s="1"/>
  <c r="Z120" i="1"/>
  <c r="AA120" i="1" s="1"/>
  <c r="AN118" i="1"/>
  <c r="AN115" i="1"/>
  <c r="Z112" i="1"/>
  <c r="AA112" i="1" s="1"/>
  <c r="AN108" i="1"/>
  <c r="Y106" i="1"/>
  <c r="Z106" i="1" s="1"/>
  <c r="AA106" i="1" s="1"/>
  <c r="Z104" i="1"/>
  <c r="AA104" i="1" s="1"/>
  <c r="AN104" i="1"/>
  <c r="Z100" i="1"/>
  <c r="AA100" i="1" s="1"/>
  <c r="AM98" i="1"/>
  <c r="AN97" i="1"/>
  <c r="Z96" i="1"/>
  <c r="AA96" i="1" s="1"/>
  <c r="AM96" i="1"/>
  <c r="Z94" i="1"/>
  <c r="AA94" i="1" s="1"/>
  <c r="AM94" i="1"/>
  <c r="AN94" i="1"/>
  <c r="AM92" i="1"/>
  <c r="AN92" i="1"/>
  <c r="Z91" i="1"/>
  <c r="AA91" i="1" s="1"/>
  <c r="Z88" i="1"/>
  <c r="AA88" i="1" s="1"/>
  <c r="AM87" i="1"/>
  <c r="AN87" i="1"/>
  <c r="AM85" i="1"/>
  <c r="AN85" i="1"/>
  <c r="Z84" i="1"/>
  <c r="AA84" i="1" s="1"/>
  <c r="AM83" i="1"/>
  <c r="AN83" i="1"/>
  <c r="AM78" i="1"/>
  <c r="AN78" i="1"/>
  <c r="AM76" i="1"/>
  <c r="AN73" i="1"/>
  <c r="AM67" i="1"/>
  <c r="AN67" i="1"/>
  <c r="Z64" i="1"/>
  <c r="AA64" i="1" s="1"/>
  <c r="AM64" i="1"/>
  <c r="AN64" i="1"/>
  <c r="AM62" i="1"/>
  <c r="AN62" i="1"/>
  <c r="Z62" i="1"/>
  <c r="AA62" i="1" s="1"/>
  <c r="AQ55" i="1"/>
  <c r="AN55" i="1"/>
  <c r="AE56" i="1"/>
  <c r="AN56" i="1" s="1"/>
  <c r="AO56" i="1"/>
  <c r="AP56" i="1" s="1"/>
  <c r="AI55" i="1"/>
  <c r="AG55" i="1"/>
  <c r="X56" i="1"/>
  <c r="AN51" i="1"/>
  <c r="AN52" i="1"/>
  <c r="AC55" i="1"/>
  <c r="AN54" i="1"/>
  <c r="AM54" i="1"/>
  <c r="Y55" i="1"/>
  <c r="AA55" i="1"/>
  <c r="X55" i="1"/>
  <c r="Z55" i="1"/>
  <c r="AE53" i="1"/>
  <c r="AM53" i="1" s="1"/>
  <c r="X53" i="1"/>
  <c r="AM52" i="1"/>
  <c r="AM51" i="1"/>
  <c r="X51" i="1"/>
  <c r="Y51" i="1" s="1"/>
  <c r="Z51" i="1" s="1"/>
  <c r="AA51" i="1" s="1"/>
  <c r="AN50" i="1"/>
  <c r="AQ50" i="1"/>
  <c r="X50" i="1"/>
  <c r="Y50" i="1" s="1"/>
  <c r="Z50" i="1" s="1"/>
  <c r="AA50" i="1" s="1"/>
  <c r="W3" i="1"/>
  <c r="X3" i="1" s="1"/>
  <c r="Y3" i="1" s="1"/>
  <c r="Z3" i="1" s="1"/>
  <c r="AA3" i="1" s="1"/>
  <c r="AF3" i="1"/>
  <c r="AE3" i="1" s="1"/>
  <c r="A3" i="1"/>
  <c r="D3" i="1"/>
  <c r="Y56" i="1" l="1"/>
  <c r="Z56" i="1" s="1"/>
  <c r="AA56" i="1" s="1"/>
  <c r="AM56" i="1"/>
  <c r="AN53" i="1"/>
  <c r="Y53" i="1"/>
  <c r="Z53" i="1" s="1"/>
  <c r="AA53" i="1" s="1"/>
  <c r="AI3" i="1"/>
  <c r="AK3" i="1"/>
  <c r="AL3" i="1"/>
  <c r="AM3" i="1" s="1"/>
  <c r="A4" i="1"/>
  <c r="AH3" i="1"/>
  <c r="AG3" i="1"/>
  <c r="AN3" i="1" l="1"/>
  <c r="AQ3" i="1"/>
  <c r="AO3" i="1"/>
  <c r="AP3" i="1" s="1"/>
  <c r="B4" i="1"/>
  <c r="C4" i="1" s="1"/>
  <c r="D4" i="1"/>
  <c r="W4" i="1" l="1"/>
  <c r="X4" i="1" s="1"/>
  <c r="Y4" i="1" s="1"/>
  <c r="Z4" i="1" l="1"/>
  <c r="AA4" i="1" s="1"/>
  <c r="AF4" i="1"/>
  <c r="AE4" i="1" s="1"/>
  <c r="AJ4" i="1"/>
  <c r="AL4" i="1"/>
  <c r="AM4" i="1" s="1"/>
  <c r="AO4" i="1"/>
  <c r="AP4" i="1" s="1"/>
  <c r="B5" i="1"/>
  <c r="C5" i="1" s="1"/>
  <c r="A5" i="1"/>
  <c r="D5" i="1"/>
  <c r="AI4" i="1"/>
  <c r="AG4" i="1"/>
  <c r="AH4" i="1"/>
  <c r="AQ4" i="1" l="1"/>
  <c r="AN4" i="1"/>
  <c r="AK4" i="1"/>
  <c r="W5" i="1"/>
  <c r="X5" i="1" s="1"/>
  <c r="Y5" i="1" s="1"/>
  <c r="Z5" i="1" l="1"/>
  <c r="AA5" i="1" s="1"/>
  <c r="AF5" i="1"/>
  <c r="AE5" i="1" s="1"/>
  <c r="AJ5" i="1"/>
  <c r="AL5" i="1"/>
  <c r="AO5" i="1"/>
  <c r="AP5" i="1" s="1"/>
  <c r="B6" i="1"/>
  <c r="C6" i="1" s="1"/>
  <c r="AI5" i="1"/>
  <c r="A6" i="1"/>
  <c r="AG5" i="1"/>
  <c r="AH5" i="1"/>
  <c r="D6" i="1"/>
  <c r="AM5" i="1" l="1"/>
  <c r="AQ5" i="1"/>
  <c r="AN5" i="1"/>
  <c r="AK5" i="1"/>
  <c r="W6" i="1"/>
  <c r="X6" i="1" s="1"/>
  <c r="Y6" i="1" s="1"/>
  <c r="Z6" i="1" l="1"/>
  <c r="AA6" i="1" s="1"/>
  <c r="AF6" i="1"/>
  <c r="AE6" i="1" s="1"/>
  <c r="AJ6" i="1"/>
  <c r="AL6" i="1"/>
  <c r="AO6" i="1"/>
  <c r="AP6" i="1" s="1"/>
  <c r="B7" i="1"/>
  <c r="C7" i="1" s="1"/>
  <c r="A7" i="1"/>
  <c r="AH6" i="1"/>
  <c r="AI6" i="1"/>
  <c r="D7" i="1"/>
  <c r="AG6" i="1"/>
  <c r="AM6" i="1" l="1"/>
  <c r="AQ6" i="1"/>
  <c r="AN6" i="1"/>
  <c r="AK6" i="1"/>
  <c r="W7" i="1"/>
  <c r="X7" i="1" s="1"/>
  <c r="Y7" i="1" s="1"/>
  <c r="Z7" i="1" l="1"/>
  <c r="AA7" i="1" s="1"/>
  <c r="AF7" i="1"/>
  <c r="AE7" i="1" s="1"/>
  <c r="AJ7" i="1"/>
  <c r="AL7" i="1"/>
  <c r="AO7" i="1"/>
  <c r="AP7" i="1" s="1"/>
  <c r="B8" i="1"/>
  <c r="C8" i="1" s="1"/>
  <c r="AH7" i="1"/>
  <c r="AI7" i="1"/>
  <c r="A8" i="1"/>
  <c r="AG7" i="1"/>
  <c r="AM7" i="1" l="1"/>
  <c r="AQ7" i="1"/>
  <c r="AN7" i="1"/>
  <c r="AK7" i="1"/>
  <c r="W8" i="1"/>
  <c r="X8" i="1" s="1"/>
  <c r="Y8" i="1" s="1"/>
  <c r="D8" i="1"/>
  <c r="Z8" i="1" l="1"/>
  <c r="AA8" i="1" s="1"/>
  <c r="AF8" i="1"/>
  <c r="AE8" i="1" s="1"/>
  <c r="AJ8" i="1"/>
  <c r="AL8" i="1"/>
  <c r="AO8" i="1"/>
  <c r="AP8" i="1" s="1"/>
  <c r="B9" i="1"/>
  <c r="C9" i="1" s="1"/>
  <c r="W9" i="1"/>
  <c r="X9" i="1" s="1"/>
  <c r="Y9" i="1" s="1"/>
  <c r="Z9" i="1" s="1"/>
  <c r="AA9" i="1" s="1"/>
  <c r="AF9" i="1"/>
  <c r="AE9" i="1" s="1"/>
  <c r="AL9" i="1"/>
  <c r="AN9" i="1" s="1"/>
  <c r="AO9" i="1"/>
  <c r="AP9" i="1" s="1"/>
  <c r="B10" i="1"/>
  <c r="C10" i="1" s="1"/>
  <c r="W10" i="1"/>
  <c r="X10" i="1" s="1"/>
  <c r="Y10" i="1" s="1"/>
  <c r="Z10" i="1" s="1"/>
  <c r="AA10" i="1" s="1"/>
  <c r="AF10" i="1"/>
  <c r="AE10" i="1" s="1"/>
  <c r="AL10" i="1"/>
  <c r="AO10" i="1"/>
  <c r="AP10" i="1" s="1"/>
  <c r="B11" i="1"/>
  <c r="C11" i="1" s="1"/>
  <c r="W11" i="1"/>
  <c r="X11" i="1" s="1"/>
  <c r="Y11" i="1" s="1"/>
  <c r="Z11" i="1" s="1"/>
  <c r="AA11" i="1" s="1"/>
  <c r="AF11" i="1"/>
  <c r="AE11" i="1" s="1"/>
  <c r="AL11" i="1"/>
  <c r="AN11" i="1" s="1"/>
  <c r="AO11" i="1"/>
  <c r="AP11" i="1" s="1"/>
  <c r="B12" i="1"/>
  <c r="C12" i="1" s="1"/>
  <c r="W12" i="1"/>
  <c r="X12" i="1" s="1"/>
  <c r="Y12" i="1" s="1"/>
  <c r="AI8" i="1"/>
  <c r="A9" i="1"/>
  <c r="AG8" i="1"/>
  <c r="A10" i="1"/>
  <c r="AH10" i="1" s="1"/>
  <c r="AH8" i="1"/>
  <c r="AH9" i="1"/>
  <c r="A11" i="1"/>
  <c r="D9" i="1"/>
  <c r="D10" i="1"/>
  <c r="A12" i="1"/>
  <c r="D11" i="1"/>
  <c r="AQ11" i="1" l="1"/>
  <c r="AM10" i="1"/>
  <c r="AQ9" i="1"/>
  <c r="AN8" i="1"/>
  <c r="AM11" i="1"/>
  <c r="AQ10" i="1"/>
  <c r="AN10" i="1"/>
  <c r="AM9" i="1"/>
  <c r="AQ8" i="1"/>
  <c r="AM8" i="1"/>
  <c r="AJ11" i="1"/>
  <c r="AJ10" i="1"/>
  <c r="AJ9" i="1"/>
  <c r="AK8" i="1"/>
  <c r="AK9" i="1" s="1"/>
  <c r="AK10" i="1" s="1"/>
  <c r="Z12" i="1"/>
  <c r="AA12" i="1" s="1"/>
  <c r="AF12" i="1"/>
  <c r="AE12" i="1" s="1"/>
  <c r="AJ12" i="1"/>
  <c r="AL12" i="1"/>
  <c r="AM12" i="1" s="1"/>
  <c r="AO12" i="1"/>
  <c r="AP12" i="1" s="1"/>
  <c r="AH11" i="1"/>
  <c r="AG11" i="1"/>
  <c r="AH12" i="1"/>
  <c r="D12" i="1"/>
  <c r="AI9" i="1"/>
  <c r="AG9" i="1"/>
  <c r="AG10" i="1"/>
  <c r="A13" i="1"/>
  <c r="AK11" i="1" l="1"/>
  <c r="AK12" i="1" s="1"/>
  <c r="AN12" i="1"/>
  <c r="AQ12" i="1"/>
  <c r="B13" i="1"/>
  <c r="C13" i="1" s="1"/>
  <c r="W13" i="1"/>
  <c r="X13" i="1" s="1"/>
  <c r="AG12" i="1"/>
  <c r="D13" i="1"/>
  <c r="AI10" i="1"/>
  <c r="Y13" i="1" l="1"/>
  <c r="Z13" i="1" s="1"/>
  <c r="AA13" i="1" s="1"/>
  <c r="AF13" i="1"/>
  <c r="AE13" i="1" s="1"/>
  <c r="AJ13" i="1"/>
  <c r="AL13" i="1"/>
  <c r="AO13" i="1"/>
  <c r="AP13" i="1" s="1"/>
  <c r="AI11" i="1"/>
  <c r="A14" i="1"/>
  <c r="AG13" i="1"/>
  <c r="AH13" i="1"/>
  <c r="AM13" i="1" l="1"/>
  <c r="AK13" i="1"/>
  <c r="AN13" i="1"/>
  <c r="AQ13" i="1"/>
  <c r="B14" i="1"/>
  <c r="C14" i="1"/>
  <c r="D14" i="1"/>
  <c r="AC14" i="1" s="1"/>
  <c r="AE14" i="1"/>
  <c r="AF14" i="1"/>
  <c r="W14" i="1" s="1"/>
  <c r="AH14" i="1"/>
  <c r="AK14" i="1" s="1"/>
  <c r="AJ14" i="1"/>
  <c r="AL14" i="1"/>
  <c r="AM14" i="1" s="1"/>
  <c r="AO14" i="1"/>
  <c r="AP14" i="1" s="1"/>
  <c r="A15" i="1"/>
  <c r="AI12" i="1"/>
  <c r="AD14" i="1" l="1"/>
  <c r="AI14" i="1"/>
  <c r="AG14" i="1"/>
  <c r="AN14" i="1"/>
  <c r="X14" i="1"/>
  <c r="Z14" i="1"/>
  <c r="Y14" i="1"/>
  <c r="AA14" i="1"/>
  <c r="AQ14" i="1"/>
  <c r="W15" i="1"/>
  <c r="X15" i="1" s="1"/>
  <c r="Y15" i="1" s="1"/>
  <c r="Z15" i="1" s="1"/>
  <c r="AA15" i="1" s="1"/>
  <c r="AF15" i="1"/>
  <c r="AE15" i="1" s="1"/>
  <c r="AI13" i="1"/>
  <c r="D15" i="1"/>
  <c r="AH15" i="1"/>
  <c r="AI15" i="1" l="1"/>
  <c r="AK15" i="1"/>
  <c r="AL15" i="1"/>
  <c r="AN15" i="1" s="1"/>
  <c r="A16" i="1"/>
  <c r="AG15" i="1"/>
  <c r="AQ15" i="1" l="1"/>
  <c r="AO15" i="1"/>
  <c r="AP15" i="1" s="1"/>
  <c r="AM15" i="1"/>
  <c r="B16" i="1"/>
  <c r="C16" i="1" s="1"/>
  <c r="D16" i="1"/>
  <c r="W16" i="1" l="1"/>
  <c r="X16" i="1" s="1"/>
  <c r="Y16" i="1" s="1"/>
  <c r="Z16" i="1" s="1"/>
  <c r="AA16" i="1" s="1"/>
  <c r="AF16" i="1"/>
  <c r="AE16" i="1" s="1"/>
  <c r="AJ16" i="1"/>
  <c r="AL16" i="1"/>
  <c r="AO16" i="1"/>
  <c r="AP16" i="1" s="1"/>
  <c r="AG16" i="1"/>
  <c r="AH16" i="1"/>
  <c r="AI16" i="1"/>
  <c r="A17" i="1"/>
  <c r="AM16" i="1" l="1"/>
  <c r="AK16" i="1"/>
  <c r="AN16" i="1"/>
  <c r="AQ16" i="1"/>
  <c r="B17" i="1"/>
  <c r="C17" i="1"/>
  <c r="D17" i="1"/>
  <c r="AC17" i="1" s="1"/>
  <c r="AE17" i="1"/>
  <c r="AF17" i="1"/>
  <c r="W17" i="1" s="1"/>
  <c r="AH17" i="1"/>
  <c r="AK17" i="1" s="1"/>
  <c r="AJ17" i="1"/>
  <c r="AL17" i="1"/>
  <c r="AM17" i="1" s="1"/>
  <c r="AO17" i="1"/>
  <c r="AP17" i="1" s="1"/>
  <c r="AD17" i="1" l="1"/>
  <c r="AI17" i="1"/>
  <c r="AG17" i="1"/>
  <c r="AN17" i="1"/>
  <c r="X17" i="1"/>
  <c r="Z17" i="1"/>
  <c r="Y17" i="1"/>
  <c r="AA17" i="1"/>
  <c r="AQ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I34" i="1" s="1"/>
  <c r="D43" i="1"/>
  <c r="AC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H28" i="1"/>
  <c r="AK28" i="1" s="1"/>
  <c r="AH34" i="1"/>
  <c r="AK34" i="1" s="1"/>
  <c r="AH43" i="1"/>
  <c r="AK43" i="1" s="1"/>
  <c r="AL18" i="1"/>
  <c r="AO18" i="1" s="1"/>
  <c r="AP18" i="1" s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Q41" i="1" s="1"/>
  <c r="AL42" i="1"/>
  <c r="AL43" i="1"/>
  <c r="AM43" i="1" s="1"/>
  <c r="AL44" i="1"/>
  <c r="AL45" i="1"/>
  <c r="AL46" i="1"/>
  <c r="AL47" i="1"/>
  <c r="AL48" i="1"/>
  <c r="AL49" i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Q21" i="1"/>
  <c r="AQ25" i="1"/>
  <c r="AQ29" i="1"/>
  <c r="AQ33" i="1"/>
  <c r="AE49" i="1" l="1"/>
  <c r="AE47" i="1"/>
  <c r="AE45" i="1"/>
  <c r="AE48" i="1"/>
  <c r="AE46" i="1"/>
  <c r="AE44" i="1"/>
  <c r="AN49" i="1"/>
  <c r="AQ49" i="1"/>
  <c r="AM49" i="1"/>
  <c r="AM47" i="1"/>
  <c r="AM45" i="1"/>
  <c r="AQ45" i="1"/>
  <c r="AE35" i="1"/>
  <c r="AE33" i="1"/>
  <c r="AE31" i="1"/>
  <c r="AE29" i="1"/>
  <c r="AN29" i="1" s="1"/>
  <c r="AE27" i="1"/>
  <c r="AE25" i="1"/>
  <c r="AM25" i="1" s="1"/>
  <c r="AE23" i="1"/>
  <c r="AE21" i="1"/>
  <c r="AN21" i="1" s="1"/>
  <c r="AE19" i="1"/>
  <c r="AM35" i="1"/>
  <c r="AM19" i="1"/>
  <c r="AE36" i="1"/>
  <c r="AM36" i="1" s="1"/>
  <c r="AE32" i="1"/>
  <c r="AE30" i="1"/>
  <c r="AM30" i="1" s="1"/>
  <c r="AE26" i="1"/>
  <c r="AE24" i="1"/>
  <c r="AM24" i="1" s="1"/>
  <c r="AE22" i="1"/>
  <c r="AE20" i="1"/>
  <c r="AM20" i="1" s="1"/>
  <c r="AE18" i="1"/>
  <c r="AE42" i="1"/>
  <c r="AN42" i="1" s="1"/>
  <c r="AE40" i="1"/>
  <c r="AN40" i="1" s="1"/>
  <c r="AE38" i="1"/>
  <c r="AN38" i="1" s="1"/>
  <c r="AE41" i="1"/>
  <c r="AE39" i="1"/>
  <c r="AM39" i="1" s="1"/>
  <c r="AE37" i="1"/>
  <c r="AM37" i="1" s="1"/>
  <c r="AQ37" i="1"/>
  <c r="AM31" i="1"/>
  <c r="AM27" i="1"/>
  <c r="AM23" i="1"/>
  <c r="AQ47" i="1"/>
  <c r="AQ43" i="1"/>
  <c r="AQ39" i="1"/>
  <c r="AQ35" i="1"/>
  <c r="AQ31" i="1"/>
  <c r="AQ27" i="1"/>
  <c r="AQ23" i="1"/>
  <c r="AQ19" i="1"/>
  <c r="AN45" i="1"/>
  <c r="AN23" i="1"/>
  <c r="AN19" i="1"/>
  <c r="AN47" i="1"/>
  <c r="AN43" i="1"/>
  <c r="AN35" i="1"/>
  <c r="AN31" i="1"/>
  <c r="AN27" i="1"/>
  <c r="AM48" i="1"/>
  <c r="AN48" i="1"/>
  <c r="AM46" i="1"/>
  <c r="AN46" i="1"/>
  <c r="AM44" i="1"/>
  <c r="AN44" i="1"/>
  <c r="AM40" i="1"/>
  <c r="AM34" i="1"/>
  <c r="AN34" i="1"/>
  <c r="AM32" i="1"/>
  <c r="AN32" i="1"/>
  <c r="AM28" i="1"/>
  <c r="AN28" i="1"/>
  <c r="AM26" i="1"/>
  <c r="AN26" i="1"/>
  <c r="AM22" i="1"/>
  <c r="AN22" i="1"/>
  <c r="AM18" i="1"/>
  <c r="AN18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D34" i="1"/>
  <c r="AG34" i="1"/>
  <c r="AC34" i="1"/>
  <c r="AD28" i="1"/>
  <c r="AC28" i="1"/>
  <c r="AG28" i="1"/>
  <c r="AI28" i="1"/>
  <c r="AI43" i="1"/>
  <c r="AG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24" i="1" l="1"/>
  <c r="AN36" i="1"/>
  <c r="AN20" i="1"/>
  <c r="AN30" i="1"/>
  <c r="AM38" i="1"/>
  <c r="AM42" i="1"/>
  <c r="AN39" i="1"/>
  <c r="Z18" i="1"/>
  <c r="AA18" i="1" s="1"/>
  <c r="Z24" i="1"/>
  <c r="AA24" i="1" s="1"/>
  <c r="AN25" i="1"/>
  <c r="AM29" i="1"/>
  <c r="AM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M33" i="1"/>
  <c r="AN33" i="1"/>
  <c r="Y40" i="1"/>
  <c r="Z40" i="1" s="1"/>
  <c r="AA40" i="1" s="1"/>
  <c r="AN37" i="1"/>
  <c r="AM41" i="1"/>
  <c r="AN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5" i="9"/>
  <c r="I5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I21" i="9"/>
  <c r="G5" i="9"/>
  <c r="I19" i="9"/>
  <c r="B7" i="12"/>
  <c r="B5" i="12"/>
  <c r="B8" i="12"/>
  <c r="B6" i="12"/>
  <c r="I2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25" i="9"/>
  <c r="J51" i="4"/>
  <c r="H51" i="4"/>
  <c r="F51" i="4"/>
  <c r="D51" i="4"/>
  <c r="I51" i="4"/>
  <c r="G51" i="4"/>
  <c r="E51" i="4"/>
  <c r="C51" i="4"/>
  <c r="G25" i="9" l="1"/>
  <c r="E25" i="9"/>
  <c r="F25" i="9"/>
  <c r="I25" i="9"/>
  <c r="C25" i="9"/>
  <c r="D25" i="9"/>
  <c r="H24" i="9"/>
  <c r="J24" i="9"/>
  <c r="K24" i="9" s="1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D5" i="9"/>
  <c r="C23" i="9"/>
  <c r="H23" i="9"/>
  <c r="D7" i="9"/>
  <c r="C7" i="9"/>
  <c r="E10" i="9"/>
  <c r="D10" i="9"/>
  <c r="E18" i="9"/>
  <c r="D18" i="9"/>
  <c r="F5" i="9"/>
  <c r="C5" i="9"/>
  <c r="I17" i="9"/>
  <c r="J14" i="9"/>
  <c r="J6" i="9"/>
  <c r="J15" i="9"/>
  <c r="K15" i="9" s="1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K21" i="9" s="1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J5" i="9"/>
  <c r="K5" i="9" s="1"/>
  <c r="H5" i="9"/>
  <c r="E5" i="9"/>
  <c r="D15" i="9"/>
  <c r="F15" i="9"/>
  <c r="C15" i="9"/>
  <c r="I14" i="9"/>
  <c r="C14" i="9"/>
  <c r="D14" i="9"/>
  <c r="J17" i="9"/>
  <c r="D17" i="9"/>
  <c r="C17" i="9"/>
  <c r="I6" i="9"/>
  <c r="K6" i="9" s="1"/>
  <c r="L6" i="9" s="1"/>
  <c r="M6" i="9" s="1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25" i="9"/>
  <c r="L25" i="9" s="1"/>
  <c r="M25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4" i="8" l="1"/>
  <c r="L14" i="8" s="1"/>
  <c r="M14" i="8" s="1"/>
  <c r="K9" i="9"/>
  <c r="K17" i="9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5" i="9"/>
  <c r="M5" i="9" s="1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50" i="2"/>
  <c r="R50" i="2" l="1"/>
  <c r="I50" i="2"/>
  <c r="F50" i="2"/>
  <c r="J50" i="2"/>
  <c r="H50" i="2"/>
  <c r="A3" i="10" l="1"/>
  <c r="B4" i="11"/>
  <c r="B4" i="8"/>
  <c r="B5" i="6"/>
  <c r="B6" i="6"/>
  <c r="B4" i="9" l="1"/>
  <c r="D6" i="6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C4" i="9"/>
  <c r="D4" i="9"/>
  <c r="I4" i="9"/>
  <c r="J4" i="9"/>
  <c r="F4" i="9"/>
  <c r="H4" i="9"/>
  <c r="E4" i="9"/>
  <c r="G4" i="9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B50" i="2"/>
  <c r="D50" i="2" l="1"/>
  <c r="G50" i="2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46" i="2" l="1"/>
  <c r="R46" i="2" l="1"/>
  <c r="G46" i="2"/>
  <c r="A47" i="2"/>
  <c r="H46" i="2"/>
  <c r="I46" i="2"/>
  <c r="B46" i="2"/>
  <c r="D46" i="2" s="1"/>
  <c r="F46" i="2"/>
  <c r="J46" i="2"/>
  <c r="G47" i="2" l="1"/>
  <c r="R47" i="2"/>
  <c r="F47" i="2"/>
  <c r="H47" i="2"/>
  <c r="B47" i="2"/>
  <c r="D47" i="2" s="1"/>
  <c r="I47" i="2"/>
  <c r="J47" i="2"/>
  <c r="A39" i="2" l="1"/>
  <c r="R39" i="2" l="1"/>
  <c r="G39" i="2"/>
  <c r="I39" i="2"/>
  <c r="B39" i="2"/>
  <c r="D39" i="2" s="1"/>
  <c r="F39" i="2"/>
  <c r="H39" i="2"/>
  <c r="J39" i="2"/>
  <c r="L39" i="2" l="1"/>
  <c r="E39" i="2"/>
  <c r="K39" i="2"/>
  <c r="L47" i="2"/>
  <c r="L46" i="2"/>
  <c r="E46" i="2"/>
  <c r="E47" i="2"/>
  <c r="K46" i="2"/>
  <c r="K47" i="2"/>
  <c r="C47" i="2"/>
  <c r="C46" i="2"/>
  <c r="N47" i="2"/>
  <c r="C39" i="2"/>
  <c r="N39" i="2"/>
  <c r="N46" i="2"/>
  <c r="M39" i="2" l="1"/>
  <c r="O39" i="2" s="1"/>
  <c r="P39" i="2" s="1"/>
  <c r="Q39" i="2" s="1"/>
  <c r="M47" i="2"/>
  <c r="O47" i="2" s="1"/>
  <c r="M46" i="2"/>
  <c r="A38" i="2"/>
  <c r="O46" i="2" l="1"/>
  <c r="P46" i="2" s="1"/>
  <c r="Q46" i="2" s="1"/>
  <c r="G38" i="2"/>
  <c r="R38" i="2"/>
  <c r="P47" i="2"/>
  <c r="Q47" i="2" s="1"/>
  <c r="A42" i="2"/>
  <c r="B38" i="2"/>
  <c r="D38" i="2" s="1"/>
  <c r="H38" i="2"/>
  <c r="F38" i="2"/>
  <c r="I38" i="2"/>
  <c r="C38" i="2"/>
  <c r="J38" i="2"/>
  <c r="E38" i="2" l="1"/>
  <c r="L38" i="2"/>
  <c r="K38" i="2"/>
  <c r="R42" i="2"/>
  <c r="G42" i="2"/>
  <c r="I42" i="2"/>
  <c r="H42" i="2"/>
  <c r="F42" i="2"/>
  <c r="A40" i="2"/>
  <c r="B42" i="2"/>
  <c r="D42" i="2" s="1"/>
  <c r="N38" i="2"/>
  <c r="C42" i="2"/>
  <c r="J42" i="2"/>
  <c r="E42" i="2" l="1"/>
  <c r="K42" i="2"/>
  <c r="L42" i="2"/>
  <c r="R40" i="2"/>
  <c r="G40" i="2"/>
  <c r="M38" i="2"/>
  <c r="N42" i="2"/>
  <c r="A43" i="2"/>
  <c r="H40" i="2"/>
  <c r="F40" i="2"/>
  <c r="B40" i="2"/>
  <c r="D40" i="2" s="1"/>
  <c r="I40" i="2"/>
  <c r="C40" i="2"/>
  <c r="J40" i="2"/>
  <c r="M42" i="2" l="1"/>
  <c r="O42" i="2" s="1"/>
  <c r="P42" i="2" s="1"/>
  <c r="Q42" i="2" s="1"/>
  <c r="E40" i="2"/>
  <c r="K40" i="2"/>
  <c r="L40" i="2"/>
  <c r="G43" i="2"/>
  <c r="R43" i="2"/>
  <c r="O38" i="2"/>
  <c r="P38" i="2" s="1"/>
  <c r="Q38" i="2" s="1"/>
  <c r="H43" i="2"/>
  <c r="I43" i="2"/>
  <c r="C43" i="2"/>
  <c r="B43" i="2"/>
  <c r="D43" i="2" s="1"/>
  <c r="N40" i="2"/>
  <c r="A41" i="2"/>
  <c r="F43" i="2"/>
  <c r="J43" i="2"/>
  <c r="M40" i="2" l="1"/>
  <c r="O40" i="2" s="1"/>
  <c r="P40" i="2" s="1"/>
  <c r="Q40" i="2" s="1"/>
  <c r="G41" i="2"/>
  <c r="R41" i="2"/>
  <c r="E43" i="2"/>
  <c r="K43" i="2"/>
  <c r="L43" i="2"/>
  <c r="B41" i="2"/>
  <c r="D41" i="2" s="1"/>
  <c r="H41" i="2"/>
  <c r="C41" i="2"/>
  <c r="A44" i="2"/>
  <c r="F41" i="2"/>
  <c r="I41" i="2"/>
  <c r="N43" i="2"/>
  <c r="J41" i="2"/>
  <c r="G44" i="2" l="1"/>
  <c r="R44" i="2"/>
  <c r="E41" i="2"/>
  <c r="K41" i="2"/>
  <c r="L41" i="2"/>
  <c r="M43" i="2"/>
  <c r="I44" i="2"/>
  <c r="F44" i="2"/>
  <c r="C44" i="2"/>
  <c r="A45" i="2"/>
  <c r="B44" i="2"/>
  <c r="D44" i="2" s="1"/>
  <c r="H44" i="2"/>
  <c r="N41" i="2"/>
  <c r="J44" i="2"/>
  <c r="M41" i="2" l="1"/>
  <c r="O41" i="2" s="1"/>
  <c r="P41" i="2" s="1"/>
  <c r="Q41" i="2" s="1"/>
  <c r="E44" i="2"/>
  <c r="L44" i="2"/>
  <c r="K44" i="2"/>
  <c r="G45" i="2"/>
  <c r="R45" i="2"/>
  <c r="O43" i="2"/>
  <c r="P43" i="2" s="1"/>
  <c r="Q43" i="2" s="1"/>
  <c r="H45" i="2"/>
  <c r="F45" i="2"/>
  <c r="B45" i="2"/>
  <c r="D45" i="2" s="1"/>
  <c r="I45" i="2"/>
  <c r="C45" i="2"/>
  <c r="N44" i="2"/>
  <c r="J45" i="2"/>
  <c r="M44" i="2" l="1"/>
  <c r="O44" i="2" s="1"/>
  <c r="P44" i="2" s="1"/>
  <c r="Q44" i="2" s="1"/>
  <c r="E45" i="2"/>
  <c r="L45" i="2"/>
  <c r="K45" i="2"/>
  <c r="N45" i="2"/>
  <c r="M45" i="2" l="1"/>
  <c r="O45" i="2" l="1"/>
  <c r="P45" i="2" s="1"/>
  <c r="Q45" i="2" s="1"/>
  <c r="A51" i="4" l="1"/>
  <c r="A14" i="9"/>
  <c r="A30" i="7"/>
  <c r="A6" i="8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9" i="8"/>
  <c r="A42" i="4"/>
  <c r="A49" i="5"/>
  <c r="A5" i="9"/>
  <c r="A5" i="11"/>
  <c r="A6" i="11"/>
  <c r="A21" i="7"/>
  <c r="A6" i="6"/>
  <c r="A6" i="7"/>
  <c r="A17" i="7"/>
  <c r="A20" i="7"/>
  <c r="A22" i="9"/>
  <c r="A10" i="8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5" i="8"/>
  <c r="A20" i="6"/>
  <c r="A7" i="6"/>
  <c r="A24" i="8"/>
  <c r="A12" i="9"/>
  <c r="A8" i="7"/>
  <c r="A19" i="8"/>
  <c r="A11" i="9"/>
  <c r="A12" i="8"/>
  <c r="A6" i="12"/>
  <c r="A10" i="9"/>
  <c r="A5" i="7"/>
  <c r="A3" i="11"/>
  <c r="A4" i="8"/>
  <c r="A18" i="7"/>
  <c r="A19" i="9"/>
  <c r="A8" i="6"/>
  <c r="A8" i="12"/>
  <c r="A26" i="7"/>
  <c r="A7" i="8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4" i="9"/>
  <c r="A14" i="7"/>
  <c r="A12" i="7"/>
  <c r="A23" i="9"/>
  <c r="A19" i="7"/>
  <c r="A18" i="9"/>
  <c r="A18" i="6"/>
  <c r="A8" i="8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H18" i="1"/>
  <c r="AK18" i="1" l="1"/>
  <c r="A19" i="1"/>
  <c r="D18" i="1"/>
  <c r="AH19" i="1"/>
  <c r="D19" i="1"/>
  <c r="AI18" i="1" l="1"/>
  <c r="AK19" i="1"/>
  <c r="AJ19" i="1"/>
  <c r="AG19" i="1"/>
  <c r="A20" i="1"/>
  <c r="AI19" i="1"/>
  <c r="AG18" i="1"/>
  <c r="AH20" i="1"/>
  <c r="AK20" i="1" l="1"/>
  <c r="AJ20" i="1"/>
  <c r="D20" i="1"/>
  <c r="A21" i="1"/>
  <c r="D21" i="1"/>
  <c r="AJ21" i="1" l="1"/>
  <c r="AG20" i="1"/>
  <c r="AH21" i="1"/>
  <c r="AI20" i="1"/>
  <c r="AI21" i="1" s="1"/>
  <c r="A22" i="1"/>
  <c r="AG21" i="1"/>
  <c r="AH22" i="1"/>
  <c r="AK21" i="1" l="1"/>
  <c r="AK22" i="1" s="1"/>
  <c r="AJ22" i="1"/>
  <c r="A23" i="1"/>
  <c r="AH23" i="1"/>
  <c r="D22" i="1"/>
  <c r="AK23" i="1" l="1"/>
  <c r="AJ23" i="1"/>
  <c r="D23" i="1"/>
  <c r="AG22" i="1"/>
  <c r="A24" i="1"/>
  <c r="AI22" i="1"/>
  <c r="AH24" i="1"/>
  <c r="AK24" i="1" l="1"/>
  <c r="AJ24" i="1"/>
  <c r="AI23" i="1"/>
  <c r="D24" i="1"/>
  <c r="AG23" i="1"/>
  <c r="A25" i="1"/>
  <c r="AH25" i="1"/>
  <c r="AK25" i="1" l="1"/>
  <c r="AJ25" i="1"/>
  <c r="D25" i="1"/>
  <c r="AI24" i="1"/>
  <c r="AG24" i="1"/>
  <c r="A26" i="1"/>
  <c r="AH26" i="1"/>
  <c r="AK26" i="1" l="1"/>
  <c r="AJ26" i="1"/>
  <c r="D26" i="1"/>
  <c r="A27" i="1"/>
  <c r="AH27" i="1"/>
  <c r="AI25" i="1"/>
  <c r="AG25" i="1"/>
  <c r="AK27" i="1" l="1"/>
  <c r="AJ27" i="1"/>
  <c r="D27" i="1"/>
  <c r="A28" i="1"/>
  <c r="AI26" i="1"/>
  <c r="AG26" i="1"/>
  <c r="AJ28" i="1" l="1"/>
  <c r="AG27" i="1"/>
  <c r="AI27" i="1"/>
  <c r="A29" i="1"/>
  <c r="D29" i="1"/>
  <c r="AK29" i="1" l="1"/>
  <c r="AI29" i="1"/>
  <c r="AH29" i="1"/>
  <c r="AG29" i="1"/>
  <c r="A30" i="1"/>
  <c r="D30" i="1"/>
  <c r="AH30" i="1"/>
  <c r="AK30" i="1" l="1"/>
  <c r="AJ30" i="1"/>
  <c r="AG30" i="1"/>
  <c r="AI30" i="1"/>
  <c r="A31" i="1"/>
  <c r="D31" i="1"/>
  <c r="AJ31" i="1" l="1"/>
  <c r="A32" i="1"/>
  <c r="AI31" i="1"/>
  <c r="AH32" i="1"/>
  <c r="AH31" i="1"/>
  <c r="AG31" i="1"/>
  <c r="AK31" i="1" l="1"/>
  <c r="AK32" i="1" s="1"/>
  <c r="AJ32" i="1"/>
  <c r="A33" i="1"/>
  <c r="D32" i="1"/>
  <c r="D33" i="1"/>
  <c r="AH33" i="1"/>
  <c r="AK33" i="1" l="1"/>
  <c r="AJ33" i="1"/>
  <c r="AG32" i="1"/>
  <c r="AG33" i="1"/>
  <c r="A34" i="1"/>
  <c r="AI32" i="1"/>
  <c r="AI33" i="1"/>
  <c r="AJ34" i="1" l="1"/>
  <c r="A35" i="1"/>
  <c r="D35" i="1"/>
  <c r="AK35" i="1" l="1"/>
  <c r="AI35" i="1"/>
  <c r="AH35" i="1"/>
  <c r="AG35" i="1"/>
  <c r="A36" i="1"/>
  <c r="AH36" i="1"/>
  <c r="D36" i="1"/>
  <c r="AK36" i="1" l="1"/>
  <c r="AJ36" i="1"/>
  <c r="AG36" i="1"/>
  <c r="AI36" i="1"/>
  <c r="A37" i="1"/>
  <c r="D37" i="1"/>
  <c r="AJ37" i="1" l="1"/>
  <c r="AI37" i="1"/>
  <c r="A38" i="1"/>
  <c r="AH38" i="1"/>
  <c r="AH37" i="1"/>
  <c r="AG37" i="1"/>
  <c r="AK37" i="1" l="1"/>
  <c r="AK38" i="1" s="1"/>
  <c r="AJ38" i="1"/>
  <c r="D38" i="1"/>
  <c r="A39" i="1"/>
  <c r="D39" i="1"/>
  <c r="AJ39" i="1" l="1"/>
  <c r="A40" i="1"/>
  <c r="D40" i="1"/>
  <c r="AH39" i="1"/>
  <c r="AG38" i="1"/>
  <c r="AG39" i="1"/>
  <c r="AI38" i="1"/>
  <c r="AH40" i="1"/>
  <c r="AI39" i="1"/>
  <c r="AK39" i="1" l="1"/>
  <c r="AK40" i="1" s="1"/>
  <c r="AJ40" i="1"/>
  <c r="AI40" i="1"/>
  <c r="A41" i="1"/>
  <c r="D41" i="1"/>
  <c r="AG40" i="1"/>
  <c r="AJ41" i="1" l="1"/>
  <c r="A42" i="1"/>
  <c r="AI41" i="1"/>
  <c r="AH42" i="1"/>
  <c r="AG41" i="1"/>
  <c r="AH41" i="1"/>
  <c r="AK41" i="1" l="1"/>
  <c r="AK42" i="1" s="1"/>
  <c r="AJ42" i="1"/>
  <c r="A43" i="1"/>
  <c r="D42" i="1"/>
  <c r="AJ43" i="1" l="1"/>
  <c r="AI42" i="1"/>
  <c r="AG42" i="1"/>
  <c r="A44" i="1"/>
  <c r="AH44" i="1"/>
  <c r="AK44" i="1" l="1"/>
  <c r="D44" i="1"/>
  <c r="A45" i="1"/>
  <c r="AH45" i="1"/>
  <c r="AI44" i="1" l="1"/>
  <c r="AK45" i="1"/>
  <c r="AJ45" i="1"/>
  <c r="D45" i="1"/>
  <c r="AG44" i="1"/>
  <c r="A46" i="1"/>
  <c r="AH46" i="1"/>
  <c r="D46" i="1"/>
  <c r="AK46" i="1" l="1"/>
  <c r="AJ46" i="1"/>
  <c r="AI45" i="1"/>
  <c r="A47" i="1"/>
  <c r="AG45" i="1"/>
  <c r="AH47" i="1"/>
  <c r="AI46" i="1"/>
  <c r="AG46" i="1"/>
  <c r="AK47" i="1" l="1"/>
  <c r="AJ47" i="1"/>
  <c r="D47" i="1"/>
  <c r="A48" i="1"/>
  <c r="AH48" i="1"/>
  <c r="AK48" i="1" l="1"/>
  <c r="AJ48" i="1"/>
  <c r="AG47" i="1"/>
  <c r="AI47" i="1"/>
  <c r="D48" i="1"/>
  <c r="A49" i="1"/>
  <c r="D49" i="1"/>
  <c r="A50" i="1"/>
  <c r="AH49" i="1"/>
  <c r="AH50" i="1"/>
  <c r="D50" i="1"/>
  <c r="AJ50" i="1" l="1"/>
  <c r="AK49" i="1"/>
  <c r="AK50" i="1" s="1"/>
  <c r="AJ49" i="1"/>
  <c r="AG49" i="1"/>
  <c r="AI48" i="1"/>
  <c r="AG50" i="1"/>
  <c r="AG48" i="1"/>
  <c r="A51" i="1"/>
  <c r="AH51" i="1"/>
  <c r="AJ51" i="1" l="1"/>
  <c r="AK51" i="1"/>
  <c r="AI49" i="1"/>
  <c r="AI50" i="1"/>
  <c r="A52" i="1"/>
  <c r="D51" i="1"/>
  <c r="D52" i="1"/>
  <c r="AH52" i="1"/>
  <c r="AJ52" i="1" l="1"/>
  <c r="AK52" i="1"/>
  <c r="AG51" i="1"/>
  <c r="AI51" i="1"/>
  <c r="AG52" i="1"/>
  <c r="A53" i="1"/>
  <c r="AH53" i="1"/>
  <c r="AJ53" i="1" l="1"/>
  <c r="AK53" i="1"/>
  <c r="AI52" i="1"/>
  <c r="A54" i="1"/>
  <c r="AH54" i="1"/>
  <c r="D53" i="1"/>
  <c r="AJ54" i="1" l="1"/>
  <c r="AK54" i="1"/>
  <c r="B3" i="7"/>
  <c r="AI53" i="1"/>
  <c r="A55" i="1"/>
  <c r="AG53" i="1"/>
  <c r="D54" i="1"/>
  <c r="AJ55" i="1" l="1"/>
  <c r="G3" i="7"/>
  <c r="H3" i="7"/>
  <c r="E3" i="7"/>
  <c r="C3" i="7"/>
  <c r="D3" i="7"/>
  <c r="F3" i="7"/>
  <c r="AG54" i="1"/>
  <c r="A56" i="1"/>
  <c r="A57" i="1"/>
  <c r="A58" i="1"/>
  <c r="AH58" i="1"/>
  <c r="D56" i="1"/>
  <c r="A59" i="1"/>
  <c r="AI54" i="1"/>
  <c r="AH56" i="1"/>
  <c r="D58" i="1"/>
  <c r="AK91" i="1" l="1"/>
  <c r="AK83" i="1"/>
  <c r="AK81" i="1"/>
  <c r="AK78" i="1"/>
  <c r="AK76" i="1"/>
  <c r="AK73" i="1"/>
  <c r="AK67" i="1"/>
  <c r="AK64" i="1"/>
  <c r="AK62" i="1"/>
  <c r="AK60" i="1"/>
  <c r="AI58" i="1"/>
  <c r="AJ59" i="1"/>
  <c r="AJ57" i="1"/>
  <c r="AI56" i="1"/>
  <c r="J3" i="7"/>
  <c r="A3" i="7"/>
  <c r="I3" i="7"/>
  <c r="B8" i="5"/>
  <c r="B4" i="7"/>
  <c r="AG58" i="1"/>
  <c r="A60" i="1"/>
  <c r="D60" i="1"/>
  <c r="AG56" i="1"/>
  <c r="AH60" i="1"/>
  <c r="AI60" i="1" l="1"/>
  <c r="K3" i="7"/>
  <c r="L3" i="7" s="1"/>
  <c r="M3" i="7" s="1"/>
  <c r="C4" i="7"/>
  <c r="F4" i="7"/>
  <c r="D4" i="7"/>
  <c r="E8" i="5"/>
  <c r="H8" i="5"/>
  <c r="F8" i="5"/>
  <c r="G4" i="7"/>
  <c r="E4" i="7"/>
  <c r="H4" i="7"/>
  <c r="D8" i="5"/>
  <c r="G8" i="5"/>
  <c r="C8" i="5"/>
  <c r="A61" i="1"/>
  <c r="AG60" i="1"/>
  <c r="AJ61" i="1" l="1"/>
  <c r="J4" i="7"/>
  <c r="A8" i="5"/>
  <c r="J8" i="5"/>
  <c r="A4" i="7"/>
  <c r="B9" i="5"/>
  <c r="B10" i="5"/>
  <c r="A18" i="2"/>
  <c r="A19" i="2"/>
  <c r="A20" i="2"/>
  <c r="A21" i="2"/>
  <c r="A22" i="2"/>
  <c r="A23" i="2"/>
  <c r="A2" i="2"/>
  <c r="A62" i="1"/>
  <c r="AH62" i="1"/>
  <c r="D62" i="1"/>
  <c r="AI62" i="1" l="1"/>
  <c r="R23" i="2"/>
  <c r="G23" i="2"/>
  <c r="G22" i="2"/>
  <c r="R22" i="2"/>
  <c r="G21" i="2"/>
  <c r="R21" i="2"/>
  <c r="G20" i="2"/>
  <c r="R20" i="2"/>
  <c r="G19" i="2"/>
  <c r="R19" i="2"/>
  <c r="G18" i="2"/>
  <c r="R18" i="2"/>
  <c r="R2" i="2"/>
  <c r="G2" i="2"/>
  <c r="I4" i="7"/>
  <c r="K4" i="7" s="1"/>
  <c r="L4" i="7" s="1"/>
  <c r="M4" i="7" s="1"/>
  <c r="I8" i="5"/>
  <c r="K8" i="5" s="1"/>
  <c r="L8" i="5" s="1"/>
  <c r="M8" i="5" s="1"/>
  <c r="A24" i="2"/>
  <c r="C23" i="2"/>
  <c r="F23" i="2"/>
  <c r="B23" i="2"/>
  <c r="D23" i="2" s="1"/>
  <c r="C22" i="2"/>
  <c r="I22" i="2"/>
  <c r="I21" i="2"/>
  <c r="B20" i="2"/>
  <c r="D20" i="2" s="1"/>
  <c r="C20" i="2"/>
  <c r="F20" i="2"/>
  <c r="C19" i="2"/>
  <c r="B19" i="2"/>
  <c r="D19" i="2" s="1"/>
  <c r="F19" i="2"/>
  <c r="B18" i="2"/>
  <c r="D18" i="2" s="1"/>
  <c r="F18" i="2"/>
  <c r="C18" i="2"/>
  <c r="G10" i="5"/>
  <c r="F10" i="5"/>
  <c r="H10" i="5"/>
  <c r="E9" i="5"/>
  <c r="C9" i="5"/>
  <c r="F9" i="5"/>
  <c r="I23" i="2"/>
  <c r="H23" i="2"/>
  <c r="F22" i="2"/>
  <c r="H22" i="2"/>
  <c r="B22" i="2"/>
  <c r="D22" i="2" s="1"/>
  <c r="F21" i="2"/>
  <c r="B21" i="2"/>
  <c r="D21" i="2" s="1"/>
  <c r="C21" i="2"/>
  <c r="H21" i="2"/>
  <c r="H20" i="2"/>
  <c r="I20" i="2"/>
  <c r="I19" i="2"/>
  <c r="H19" i="2"/>
  <c r="I18" i="2"/>
  <c r="H18" i="2"/>
  <c r="D10" i="5"/>
  <c r="E10" i="5"/>
  <c r="C10" i="5"/>
  <c r="H9" i="5"/>
  <c r="D9" i="5"/>
  <c r="G9" i="5"/>
  <c r="B11" i="5"/>
  <c r="B3" i="12"/>
  <c r="B12" i="5"/>
  <c r="B4" i="12"/>
  <c r="B13" i="5"/>
  <c r="B14" i="5"/>
  <c r="B15" i="5"/>
  <c r="B16" i="5"/>
  <c r="B17" i="5"/>
  <c r="B18" i="5"/>
  <c r="B19" i="5"/>
  <c r="F2" i="2"/>
  <c r="B2" i="2"/>
  <c r="H2" i="2"/>
  <c r="I2" i="2"/>
  <c r="A63" i="1"/>
  <c r="J22" i="2"/>
  <c r="J2" i="2"/>
  <c r="J23" i="2"/>
  <c r="J21" i="2"/>
  <c r="J19" i="2"/>
  <c r="J18" i="2"/>
  <c r="J20" i="2"/>
  <c r="AG62" i="1"/>
  <c r="AJ63" i="1" l="1"/>
  <c r="J10" i="5"/>
  <c r="J9" i="5"/>
  <c r="A10" i="5"/>
  <c r="E21" i="2"/>
  <c r="K21" i="2"/>
  <c r="L21" i="2"/>
  <c r="E22" i="2"/>
  <c r="K22" i="2"/>
  <c r="L22" i="2"/>
  <c r="A9" i="5"/>
  <c r="E18" i="2"/>
  <c r="K18" i="2"/>
  <c r="L18" i="2"/>
  <c r="E19" i="2"/>
  <c r="L19" i="2"/>
  <c r="K19" i="2"/>
  <c r="E20" i="2"/>
  <c r="L20" i="2"/>
  <c r="K20" i="2"/>
  <c r="E23" i="2"/>
  <c r="K23" i="2"/>
  <c r="L23" i="2"/>
  <c r="G24" i="2"/>
  <c r="R24" i="2"/>
  <c r="B20" i="5"/>
  <c r="D19" i="5"/>
  <c r="G19" i="5"/>
  <c r="C18" i="5"/>
  <c r="E18" i="5"/>
  <c r="G18" i="5"/>
  <c r="H18" i="5"/>
  <c r="D17" i="5"/>
  <c r="E17" i="5"/>
  <c r="C16" i="5"/>
  <c r="G16" i="5"/>
  <c r="F16" i="5"/>
  <c r="H16" i="5"/>
  <c r="G15" i="5"/>
  <c r="E15" i="5"/>
  <c r="C14" i="5"/>
  <c r="E14" i="5"/>
  <c r="D14" i="5"/>
  <c r="H14" i="5"/>
  <c r="E13" i="5"/>
  <c r="D13" i="5"/>
  <c r="C4" i="12"/>
  <c r="H4" i="12"/>
  <c r="F4" i="12"/>
  <c r="D4" i="12"/>
  <c r="H12" i="5"/>
  <c r="E12" i="5"/>
  <c r="D12" i="5"/>
  <c r="C3" i="12"/>
  <c r="F3" i="12"/>
  <c r="H3" i="12"/>
  <c r="C11" i="5"/>
  <c r="G11" i="5"/>
  <c r="H11" i="5"/>
  <c r="N18" i="2"/>
  <c r="N19" i="2"/>
  <c r="N20" i="2"/>
  <c r="N23" i="2"/>
  <c r="A25" i="2"/>
  <c r="F24" i="2"/>
  <c r="C24" i="2"/>
  <c r="I24" i="2"/>
  <c r="B24" i="2"/>
  <c r="D24" i="2" s="1"/>
  <c r="H24" i="2"/>
  <c r="C19" i="5"/>
  <c r="E19" i="5"/>
  <c r="F19" i="5"/>
  <c r="H19" i="5"/>
  <c r="D18" i="5"/>
  <c r="F18" i="5"/>
  <c r="C17" i="5"/>
  <c r="G17" i="5"/>
  <c r="F17" i="5"/>
  <c r="H17" i="5"/>
  <c r="D16" i="5"/>
  <c r="E16" i="5"/>
  <c r="C15" i="5"/>
  <c r="D15" i="5"/>
  <c r="F15" i="5"/>
  <c r="H15" i="5"/>
  <c r="F14" i="5"/>
  <c r="G14" i="5"/>
  <c r="C13" i="5"/>
  <c r="G13" i="5"/>
  <c r="F13" i="5"/>
  <c r="H13" i="5"/>
  <c r="G4" i="12"/>
  <c r="E4" i="12"/>
  <c r="C12" i="5"/>
  <c r="G12" i="5"/>
  <c r="F12" i="5"/>
  <c r="E3" i="12"/>
  <c r="G3" i="12"/>
  <c r="D3" i="12"/>
  <c r="E11" i="5"/>
  <c r="F11" i="5"/>
  <c r="D11" i="5"/>
  <c r="N21" i="2"/>
  <c r="N22" i="2"/>
  <c r="B21" i="5"/>
  <c r="B13" i="4"/>
  <c r="B22" i="5"/>
  <c r="B23" i="5"/>
  <c r="B24" i="5"/>
  <c r="B25" i="5"/>
  <c r="J24" i="2"/>
  <c r="A64" i="1"/>
  <c r="AH64" i="1"/>
  <c r="M20" i="2" l="1"/>
  <c r="O20" i="2" s="1"/>
  <c r="P20" i="2" s="1"/>
  <c r="Q20" i="2" s="1"/>
  <c r="M22" i="2"/>
  <c r="O22" i="2" s="1"/>
  <c r="P22" i="2" s="1"/>
  <c r="Q22" i="2" s="1"/>
  <c r="M19" i="2"/>
  <c r="O19" i="2" s="1"/>
  <c r="P19" i="2" s="1"/>
  <c r="Q19" i="2" s="1"/>
  <c r="M21" i="2"/>
  <c r="O21" i="2" s="1"/>
  <c r="P21" i="2" s="1"/>
  <c r="Q21" i="2" s="1"/>
  <c r="J25" i="5"/>
  <c r="J24" i="5"/>
  <c r="J23" i="5"/>
  <c r="J22" i="5"/>
  <c r="J21" i="5"/>
  <c r="J4" i="12"/>
  <c r="J12" i="5"/>
  <c r="J11" i="5"/>
  <c r="J17" i="5"/>
  <c r="A12" i="5"/>
  <c r="A13" i="5"/>
  <c r="A15" i="5"/>
  <c r="A17" i="5"/>
  <c r="A19" i="5"/>
  <c r="E24" i="2"/>
  <c r="K24" i="2"/>
  <c r="L24" i="2"/>
  <c r="R25" i="2"/>
  <c r="G25" i="2"/>
  <c r="J19" i="5"/>
  <c r="J18" i="5"/>
  <c r="J16" i="5"/>
  <c r="J15" i="5"/>
  <c r="J14" i="5"/>
  <c r="J13" i="5"/>
  <c r="J3" i="12"/>
  <c r="A11" i="5"/>
  <c r="A3" i="12"/>
  <c r="A4" i="12"/>
  <c r="A14" i="5"/>
  <c r="A16" i="5"/>
  <c r="A18" i="5"/>
  <c r="J20" i="5"/>
  <c r="I25" i="5"/>
  <c r="I19" i="5"/>
  <c r="I18" i="5"/>
  <c r="I16" i="5"/>
  <c r="I14" i="5"/>
  <c r="I24" i="5"/>
  <c r="I23" i="5"/>
  <c r="I22" i="5"/>
  <c r="I21" i="5"/>
  <c r="I20" i="5"/>
  <c r="I9" i="5"/>
  <c r="K9" i="5" s="1"/>
  <c r="L9" i="5" s="1"/>
  <c r="M9" i="5" s="1"/>
  <c r="I10" i="5"/>
  <c r="K10" i="5" s="1"/>
  <c r="M23" i="2"/>
  <c r="O23" i="2" s="1"/>
  <c r="P23" i="2" s="1"/>
  <c r="Q23" i="2" s="1"/>
  <c r="M18" i="2"/>
  <c r="O18" i="2" s="1"/>
  <c r="P18" i="2" s="1"/>
  <c r="Q18" i="2" s="1"/>
  <c r="I17" i="5"/>
  <c r="B26" i="5"/>
  <c r="E25" i="5"/>
  <c r="H25" i="5"/>
  <c r="C24" i="5"/>
  <c r="F24" i="5"/>
  <c r="E24" i="5"/>
  <c r="H24" i="5"/>
  <c r="E23" i="5"/>
  <c r="H23" i="5"/>
  <c r="C22" i="5"/>
  <c r="D22" i="5"/>
  <c r="G22" i="5"/>
  <c r="H22" i="5"/>
  <c r="I13" i="4"/>
  <c r="C13" i="4"/>
  <c r="G13" i="4"/>
  <c r="H13" i="4"/>
  <c r="C21" i="5"/>
  <c r="D21" i="5"/>
  <c r="E21" i="5"/>
  <c r="H21" i="5"/>
  <c r="N24" i="2"/>
  <c r="A26" i="2"/>
  <c r="I25" i="2"/>
  <c r="C25" i="2"/>
  <c r="F25" i="2"/>
  <c r="E20" i="5"/>
  <c r="F20" i="5"/>
  <c r="C25" i="5"/>
  <c r="D25" i="5"/>
  <c r="G25" i="5"/>
  <c r="F25" i="5"/>
  <c r="G24" i="5"/>
  <c r="D24" i="5"/>
  <c r="C23" i="5"/>
  <c r="G23" i="5"/>
  <c r="F23" i="5"/>
  <c r="D23" i="5"/>
  <c r="E22" i="5"/>
  <c r="F22" i="5"/>
  <c r="B14" i="4"/>
  <c r="J13" i="4"/>
  <c r="D13" i="4"/>
  <c r="E13" i="4"/>
  <c r="F13" i="4"/>
  <c r="G21" i="5"/>
  <c r="F21" i="5"/>
  <c r="H25" i="2"/>
  <c r="B25" i="2"/>
  <c r="D25" i="2" s="1"/>
  <c r="C20" i="5"/>
  <c r="D20" i="5"/>
  <c r="G20" i="5"/>
  <c r="H20" i="5"/>
  <c r="B27" i="5"/>
  <c r="B15" i="4"/>
  <c r="A65" i="1"/>
  <c r="AH65" i="1"/>
  <c r="D64" i="1"/>
  <c r="J25" i="2"/>
  <c r="D65" i="1"/>
  <c r="AI64" i="1" l="1"/>
  <c r="AK65" i="1"/>
  <c r="AJ65" i="1"/>
  <c r="K18" i="5"/>
  <c r="L18" i="5" s="1"/>
  <c r="M18" i="5" s="1"/>
  <c r="K22" i="5"/>
  <c r="L22" i="5" s="1"/>
  <c r="M22" i="5" s="1"/>
  <c r="K24" i="5"/>
  <c r="K17" i="5"/>
  <c r="L17" i="5" s="1"/>
  <c r="M17" i="5" s="1"/>
  <c r="K21" i="5"/>
  <c r="L21" i="5" s="1"/>
  <c r="M21" i="5" s="1"/>
  <c r="K23" i="5"/>
  <c r="L23" i="5" s="1"/>
  <c r="M23" i="5" s="1"/>
  <c r="K25" i="5"/>
  <c r="L25" i="5" s="1"/>
  <c r="M25" i="5" s="1"/>
  <c r="K20" i="5"/>
  <c r="L20" i="5" s="1"/>
  <c r="M20" i="5" s="1"/>
  <c r="M24" i="2"/>
  <c r="O24" i="2" s="1"/>
  <c r="P24" i="2" s="1"/>
  <c r="Q24" i="2" s="1"/>
  <c r="I3" i="12"/>
  <c r="K3" i="12" s="1"/>
  <c r="L3" i="12" s="1"/>
  <c r="M3" i="12" s="1"/>
  <c r="J27" i="5"/>
  <c r="A20" i="5"/>
  <c r="E25" i="2"/>
  <c r="L25" i="2"/>
  <c r="K25" i="2"/>
  <c r="A23" i="5"/>
  <c r="A25" i="5"/>
  <c r="G26" i="2"/>
  <c r="R26" i="2"/>
  <c r="A21" i="5"/>
  <c r="A13" i="4"/>
  <c r="K13" i="4"/>
  <c r="A22" i="5"/>
  <c r="A24" i="5"/>
  <c r="J26" i="5"/>
  <c r="I26" i="5"/>
  <c r="I27" i="5"/>
  <c r="I11" i="5"/>
  <c r="K11" i="5" s="1"/>
  <c r="L11" i="5" s="1"/>
  <c r="M11" i="5" s="1"/>
  <c r="I13" i="5"/>
  <c r="K13" i="5" s="1"/>
  <c r="I4" i="12"/>
  <c r="K4" i="12" s="1"/>
  <c r="L24" i="5"/>
  <c r="M24" i="5" s="1"/>
  <c r="I12" i="5"/>
  <c r="K12" i="5" s="1"/>
  <c r="L12" i="5" s="1"/>
  <c r="M12" i="5" s="1"/>
  <c r="I15" i="5"/>
  <c r="K15" i="5" s="1"/>
  <c r="L10" i="5"/>
  <c r="M10" i="5" s="1"/>
  <c r="K14" i="5"/>
  <c r="K16" i="5"/>
  <c r="K19" i="5"/>
  <c r="B16" i="4"/>
  <c r="J15" i="4"/>
  <c r="E15" i="4"/>
  <c r="G15" i="4"/>
  <c r="H15" i="4"/>
  <c r="C27" i="5"/>
  <c r="E27" i="5"/>
  <c r="F27" i="5"/>
  <c r="H27" i="5"/>
  <c r="C14" i="4"/>
  <c r="D14" i="4"/>
  <c r="G14" i="4"/>
  <c r="H14" i="4"/>
  <c r="C26" i="2"/>
  <c r="B26" i="2"/>
  <c r="D26" i="2" s="1"/>
  <c r="G26" i="5"/>
  <c r="E26" i="5"/>
  <c r="I15" i="4"/>
  <c r="C15" i="4"/>
  <c r="F15" i="4"/>
  <c r="D15" i="4"/>
  <c r="B28" i="5"/>
  <c r="G27" i="5"/>
  <c r="D27" i="5"/>
  <c r="N25" i="2"/>
  <c r="J14" i="4"/>
  <c r="I14" i="4"/>
  <c r="F14" i="4"/>
  <c r="E14" i="4"/>
  <c r="A27" i="2"/>
  <c r="I26" i="2"/>
  <c r="F26" i="2"/>
  <c r="H26" i="2"/>
  <c r="C26" i="5"/>
  <c r="F26" i="5"/>
  <c r="H26" i="5"/>
  <c r="D26" i="5"/>
  <c r="B17" i="4"/>
  <c r="B29" i="5"/>
  <c r="B18" i="4"/>
  <c r="B19" i="4"/>
  <c r="AG64" i="1"/>
  <c r="AI65" i="1"/>
  <c r="AG65" i="1"/>
  <c r="A66" i="1"/>
  <c r="J26" i="2"/>
  <c r="AJ66" i="1" l="1"/>
  <c r="K27" i="5"/>
  <c r="L27" i="5" s="1"/>
  <c r="M27" i="5" s="1"/>
  <c r="K26" i="5"/>
  <c r="L26" i="5" s="1"/>
  <c r="M26" i="5" s="1"/>
  <c r="J29" i="5"/>
  <c r="I29" i="5"/>
  <c r="A26" i="5"/>
  <c r="R27" i="2"/>
  <c r="G27" i="2"/>
  <c r="K14" i="4"/>
  <c r="J28" i="5"/>
  <c r="I28" i="5"/>
  <c r="A15" i="4"/>
  <c r="K15" i="4"/>
  <c r="E26" i="2"/>
  <c r="L26" i="2"/>
  <c r="K26" i="2"/>
  <c r="A14" i="4"/>
  <c r="A27" i="5"/>
  <c r="L16" i="5"/>
  <c r="M16" i="5" s="1"/>
  <c r="L4" i="12"/>
  <c r="M4" i="12" s="1"/>
  <c r="L19" i="5"/>
  <c r="M19" i="5" s="1"/>
  <c r="L14" i="5"/>
  <c r="M14" i="5" s="1"/>
  <c r="L15" i="5"/>
  <c r="M15" i="5" s="1"/>
  <c r="L13" i="5"/>
  <c r="M13" i="5" s="1"/>
  <c r="L13" i="4"/>
  <c r="M13" i="4" s="1"/>
  <c r="M25" i="2"/>
  <c r="O25" i="2" s="1"/>
  <c r="P25" i="2" s="1"/>
  <c r="Q25" i="2" s="1"/>
  <c r="B20" i="4"/>
  <c r="J19" i="4"/>
  <c r="E19" i="4"/>
  <c r="F19" i="4"/>
  <c r="H19" i="4"/>
  <c r="I18" i="4"/>
  <c r="E18" i="4"/>
  <c r="H18" i="4"/>
  <c r="F18" i="4"/>
  <c r="C29" i="5"/>
  <c r="E29" i="5"/>
  <c r="F29" i="5"/>
  <c r="H29" i="5"/>
  <c r="J17" i="4"/>
  <c r="I17" i="4"/>
  <c r="D17" i="4"/>
  <c r="F17" i="4"/>
  <c r="F27" i="2"/>
  <c r="H27" i="2"/>
  <c r="C28" i="5"/>
  <c r="D28" i="5"/>
  <c r="E28" i="5"/>
  <c r="H28" i="5"/>
  <c r="I16" i="4"/>
  <c r="C16" i="4"/>
  <c r="G16" i="4"/>
  <c r="D16" i="4"/>
  <c r="I19" i="4"/>
  <c r="C19" i="4"/>
  <c r="D19" i="4"/>
  <c r="G19" i="4"/>
  <c r="C18" i="4"/>
  <c r="J18" i="4"/>
  <c r="G18" i="4"/>
  <c r="D18" i="4"/>
  <c r="B30" i="5"/>
  <c r="G29" i="5"/>
  <c r="D29" i="5"/>
  <c r="C17" i="4"/>
  <c r="E17" i="4"/>
  <c r="G17" i="4"/>
  <c r="H17" i="4"/>
  <c r="A28" i="2"/>
  <c r="C27" i="2"/>
  <c r="B27" i="2"/>
  <c r="D27" i="2" s="1"/>
  <c r="I27" i="2"/>
  <c r="G28" i="5"/>
  <c r="F28" i="5"/>
  <c r="N26" i="2"/>
  <c r="J16" i="4"/>
  <c r="E16" i="4"/>
  <c r="F16" i="4"/>
  <c r="H16" i="4"/>
  <c r="B21" i="4"/>
  <c r="B31" i="5"/>
  <c r="A29" i="2"/>
  <c r="B22" i="4"/>
  <c r="B23" i="4"/>
  <c r="B24" i="4"/>
  <c r="B25" i="4"/>
  <c r="B26" i="4"/>
  <c r="A67" i="1"/>
  <c r="J27" i="2"/>
  <c r="AH67" i="1"/>
  <c r="K28" i="5" l="1"/>
  <c r="L28" i="5" s="1"/>
  <c r="M28" i="5" s="1"/>
  <c r="K29" i="5"/>
  <c r="L29" i="5" s="1"/>
  <c r="M29" i="5" s="1"/>
  <c r="R29" i="2"/>
  <c r="G29" i="2"/>
  <c r="J31" i="5"/>
  <c r="I31" i="5"/>
  <c r="E27" i="2"/>
  <c r="K27" i="2"/>
  <c r="L27" i="2"/>
  <c r="R28" i="2"/>
  <c r="G28" i="2"/>
  <c r="A17" i="4"/>
  <c r="J30" i="5"/>
  <c r="I30" i="5"/>
  <c r="A18" i="4"/>
  <c r="A19" i="4"/>
  <c r="K19" i="4"/>
  <c r="A16" i="4"/>
  <c r="K16" i="4"/>
  <c r="A28" i="5"/>
  <c r="K17" i="4"/>
  <c r="A29" i="5"/>
  <c r="K18" i="4"/>
  <c r="L14" i="4"/>
  <c r="M14" i="4" s="1"/>
  <c r="M26" i="2"/>
  <c r="O26" i="2" s="1"/>
  <c r="P26" i="2" s="1"/>
  <c r="Q26" i="2" s="1"/>
  <c r="L15" i="4"/>
  <c r="M15" i="4" s="1"/>
  <c r="B27" i="4"/>
  <c r="J26" i="4"/>
  <c r="G26" i="4"/>
  <c r="D26" i="4"/>
  <c r="H26" i="4"/>
  <c r="G25" i="4"/>
  <c r="E25" i="4"/>
  <c r="F25" i="4"/>
  <c r="H25" i="4"/>
  <c r="C24" i="4"/>
  <c r="D24" i="4"/>
  <c r="H24" i="4"/>
  <c r="G24" i="4"/>
  <c r="J23" i="4"/>
  <c r="H23" i="4"/>
  <c r="D23" i="4"/>
  <c r="E23" i="4"/>
  <c r="J22" i="4"/>
  <c r="G22" i="4"/>
  <c r="D22" i="4"/>
  <c r="H22" i="4"/>
  <c r="B29" i="2"/>
  <c r="D29" i="2" s="1"/>
  <c r="C29" i="2"/>
  <c r="H29" i="2"/>
  <c r="C31" i="5"/>
  <c r="D31" i="5"/>
  <c r="E31" i="5"/>
  <c r="F31" i="5"/>
  <c r="J21" i="4"/>
  <c r="I21" i="4"/>
  <c r="G21" i="4"/>
  <c r="F21" i="4"/>
  <c r="N27" i="2"/>
  <c r="H28" i="2"/>
  <c r="I28" i="2"/>
  <c r="B28" i="2"/>
  <c r="D28" i="2" s="1"/>
  <c r="C30" i="5"/>
  <c r="G30" i="5"/>
  <c r="D30" i="5"/>
  <c r="H30" i="5"/>
  <c r="I20" i="4"/>
  <c r="C20" i="4"/>
  <c r="G20" i="4"/>
  <c r="F20" i="4"/>
  <c r="C26" i="4"/>
  <c r="F26" i="4"/>
  <c r="I26" i="4"/>
  <c r="E26" i="4"/>
  <c r="C25" i="4"/>
  <c r="I25" i="4"/>
  <c r="J25" i="4"/>
  <c r="D25" i="4"/>
  <c r="I24" i="4"/>
  <c r="J24" i="4"/>
  <c r="E24" i="4"/>
  <c r="F24" i="4"/>
  <c r="I23" i="4"/>
  <c r="C23" i="4"/>
  <c r="G23" i="4"/>
  <c r="F23" i="4"/>
  <c r="C22" i="4"/>
  <c r="I22" i="4"/>
  <c r="F22" i="4"/>
  <c r="E22" i="4"/>
  <c r="A30" i="2"/>
  <c r="I29" i="2"/>
  <c r="F29" i="2"/>
  <c r="B32" i="5"/>
  <c r="G31" i="5"/>
  <c r="H31" i="5"/>
  <c r="C21" i="4"/>
  <c r="D21" i="4"/>
  <c r="E21" i="4"/>
  <c r="H21" i="4"/>
  <c r="F28" i="2"/>
  <c r="C28" i="2"/>
  <c r="E30" i="5"/>
  <c r="F30" i="5"/>
  <c r="J20" i="4"/>
  <c r="D20" i="4"/>
  <c r="E20" i="4"/>
  <c r="H20" i="4"/>
  <c r="B33" i="5"/>
  <c r="J29" i="2"/>
  <c r="A68" i="1"/>
  <c r="J28" i="2"/>
  <c r="AH68" i="1"/>
  <c r="D67" i="1"/>
  <c r="AI67" i="1" l="1"/>
  <c r="AK68" i="1"/>
  <c r="AJ68" i="1"/>
  <c r="B3" i="8"/>
  <c r="F3" i="8" s="1"/>
  <c r="K30" i="5"/>
  <c r="L30" i="5" s="1"/>
  <c r="M30" i="5" s="1"/>
  <c r="K31" i="5"/>
  <c r="L31" i="5" s="1"/>
  <c r="M31" i="5" s="1"/>
  <c r="J33" i="5"/>
  <c r="I33" i="5"/>
  <c r="A21" i="4"/>
  <c r="J32" i="5"/>
  <c r="I32" i="5"/>
  <c r="G30" i="2"/>
  <c r="R30" i="2"/>
  <c r="K22" i="4"/>
  <c r="A22" i="4"/>
  <c r="A23" i="4"/>
  <c r="K23" i="4"/>
  <c r="K24" i="4"/>
  <c r="K25" i="4"/>
  <c r="L25" i="4" s="1"/>
  <c r="M25" i="4" s="1"/>
  <c r="A25" i="4"/>
  <c r="K26" i="4"/>
  <c r="L26" i="4" s="1"/>
  <c r="M26" i="4" s="1"/>
  <c r="A26" i="4"/>
  <c r="A20" i="4"/>
  <c r="K20" i="4"/>
  <c r="A30" i="5"/>
  <c r="E28" i="2"/>
  <c r="L28" i="2"/>
  <c r="K28" i="2"/>
  <c r="K21" i="4"/>
  <c r="A31" i="5"/>
  <c r="E29" i="2"/>
  <c r="L29" i="2"/>
  <c r="K29" i="2"/>
  <c r="A24" i="4"/>
  <c r="L18" i="4"/>
  <c r="M18" i="4" s="1"/>
  <c r="L17" i="4"/>
  <c r="M17" i="4" s="1"/>
  <c r="L16" i="4"/>
  <c r="M16" i="4" s="1"/>
  <c r="M27" i="2"/>
  <c r="O27" i="2" s="1"/>
  <c r="P27" i="2" s="1"/>
  <c r="Q27" i="2" s="1"/>
  <c r="L19" i="4"/>
  <c r="M19" i="4" s="1"/>
  <c r="B34" i="5"/>
  <c r="E33" i="5"/>
  <c r="G33" i="5"/>
  <c r="F33" i="5"/>
  <c r="F32" i="5"/>
  <c r="E32" i="5"/>
  <c r="A31" i="2"/>
  <c r="I30" i="2"/>
  <c r="B30" i="2"/>
  <c r="D30" i="2" s="1"/>
  <c r="C30" i="2"/>
  <c r="C27" i="4"/>
  <c r="D27" i="4"/>
  <c r="J27" i="4"/>
  <c r="G27" i="4"/>
  <c r="C33" i="5"/>
  <c r="D33" i="5"/>
  <c r="H33" i="5"/>
  <c r="C32" i="5"/>
  <c r="D32" i="5"/>
  <c r="G32" i="5"/>
  <c r="H32" i="5"/>
  <c r="H30" i="2"/>
  <c r="F30" i="2"/>
  <c r="N28" i="2"/>
  <c r="N29" i="2"/>
  <c r="B28" i="4"/>
  <c r="I27" i="4"/>
  <c r="H27" i="4"/>
  <c r="F27" i="4"/>
  <c r="E27" i="4"/>
  <c r="B35" i="5"/>
  <c r="B36" i="5"/>
  <c r="B37" i="5"/>
  <c r="B38" i="5"/>
  <c r="B39" i="5"/>
  <c r="D68" i="1"/>
  <c r="J30" i="2"/>
  <c r="A69" i="1"/>
  <c r="AH69" i="1"/>
  <c r="AG67" i="1"/>
  <c r="D69" i="1"/>
  <c r="G3" i="8" l="1"/>
  <c r="H3" i="8"/>
  <c r="AJ69" i="1"/>
  <c r="AK69" i="1"/>
  <c r="I3" i="8"/>
  <c r="C3" i="8"/>
  <c r="A3" i="8" s="1"/>
  <c r="E3" i="8"/>
  <c r="J3" i="8"/>
  <c r="D3" i="8"/>
  <c r="K32" i="5"/>
  <c r="L32" i="5" s="1"/>
  <c r="M32" i="5" s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K27" i="4"/>
  <c r="L27" i="4" s="1"/>
  <c r="M27" i="4" s="1"/>
  <c r="A32" i="5"/>
  <c r="A33" i="5"/>
  <c r="A27" i="4"/>
  <c r="E30" i="2"/>
  <c r="L30" i="2"/>
  <c r="K30" i="2"/>
  <c r="G31" i="2"/>
  <c r="R31" i="2"/>
  <c r="J34" i="5"/>
  <c r="I34" i="5"/>
  <c r="L21" i="4"/>
  <c r="M21" i="4" s="1"/>
  <c r="L20" i="4"/>
  <c r="M20" i="4" s="1"/>
  <c r="L23" i="4"/>
  <c r="M23" i="4" s="1"/>
  <c r="M29" i="2"/>
  <c r="O29" i="2" s="1"/>
  <c r="P29" i="2" s="1"/>
  <c r="Q29" i="2" s="1"/>
  <c r="M28" i="2"/>
  <c r="O28" i="2" s="1"/>
  <c r="P28" i="2" s="1"/>
  <c r="Q28" i="2" s="1"/>
  <c r="L24" i="4"/>
  <c r="M24" i="4" s="1"/>
  <c r="L22" i="4"/>
  <c r="M22" i="4" s="1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B29" i="4"/>
  <c r="D28" i="4"/>
  <c r="C28" i="4"/>
  <c r="I28" i="4"/>
  <c r="F28" i="4"/>
  <c r="N30" i="2"/>
  <c r="A32" i="2"/>
  <c r="H31" i="2"/>
  <c r="F31" i="2"/>
  <c r="C34" i="5"/>
  <c r="E34" i="5"/>
  <c r="F34" i="5"/>
  <c r="B31" i="2"/>
  <c r="D31" i="2" s="1"/>
  <c r="C31" i="2"/>
  <c r="I31" i="2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J28" i="4"/>
  <c r="G28" i="4"/>
  <c r="E28" i="4"/>
  <c r="H28" i="4"/>
  <c r="AI68" i="1"/>
  <c r="A70" i="1"/>
  <c r="AG68" i="1"/>
  <c r="J31" i="2"/>
  <c r="AG69" i="1"/>
  <c r="AH70" i="1"/>
  <c r="AI69" i="1"/>
  <c r="AJ70" i="1" l="1"/>
  <c r="AK70" i="1"/>
  <c r="K3" i="8"/>
  <c r="L3" i="8" s="1"/>
  <c r="M3" i="8" s="1"/>
  <c r="K35" i="5"/>
  <c r="L35" i="5" s="1"/>
  <c r="M35" i="5" s="1"/>
  <c r="M30" i="2"/>
  <c r="O30" i="2" s="1"/>
  <c r="P30" i="2" s="1"/>
  <c r="Q30" i="2" s="1"/>
  <c r="A38" i="5"/>
  <c r="E31" i="2"/>
  <c r="L31" i="2"/>
  <c r="K31" i="2"/>
  <c r="A34" i="5"/>
  <c r="R32" i="2"/>
  <c r="G32" i="2"/>
  <c r="K28" i="4"/>
  <c r="L28" i="4" s="1"/>
  <c r="M28" i="4" s="1"/>
  <c r="A28" i="4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A33" i="2"/>
  <c r="F32" i="2"/>
  <c r="B32" i="2"/>
  <c r="D32" i="2" s="1"/>
  <c r="H32" i="2"/>
  <c r="F29" i="4"/>
  <c r="C29" i="4"/>
  <c r="H29" i="4"/>
  <c r="I29" i="4"/>
  <c r="B41" i="5"/>
  <c r="F40" i="5"/>
  <c r="D40" i="5"/>
  <c r="G40" i="5"/>
  <c r="B30" i="4"/>
  <c r="D29" i="4"/>
  <c r="G29" i="4"/>
  <c r="E29" i="4"/>
  <c r="J29" i="4"/>
  <c r="E40" i="5"/>
  <c r="C40" i="5"/>
  <c r="H40" i="5"/>
  <c r="N31" i="2"/>
  <c r="C32" i="2"/>
  <c r="I32" i="2"/>
  <c r="D70" i="1"/>
  <c r="A71" i="1"/>
  <c r="J32" i="2"/>
  <c r="AH71" i="1"/>
  <c r="D71" i="1"/>
  <c r="AJ71" i="1" l="1"/>
  <c r="AK71" i="1"/>
  <c r="M31" i="2"/>
  <c r="I41" i="5" s="1"/>
  <c r="A40" i="5"/>
  <c r="J41" i="5"/>
  <c r="K29" i="4"/>
  <c r="A29" i="4"/>
  <c r="E32" i="2"/>
  <c r="L32" i="2"/>
  <c r="K32" i="2"/>
  <c r="G33" i="2"/>
  <c r="R33" i="2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N32" i="2"/>
  <c r="F33" i="2"/>
  <c r="H33" i="2"/>
  <c r="B31" i="4"/>
  <c r="H30" i="4"/>
  <c r="C30" i="4"/>
  <c r="I30" i="4"/>
  <c r="G30" i="4"/>
  <c r="E41" i="5"/>
  <c r="C41" i="5"/>
  <c r="G41" i="5"/>
  <c r="A34" i="2"/>
  <c r="B33" i="2"/>
  <c r="D33" i="2" s="1"/>
  <c r="I33" i="2"/>
  <c r="C33" i="2"/>
  <c r="J33" i="2"/>
  <c r="A72" i="1"/>
  <c r="AG70" i="1"/>
  <c r="AI70" i="1"/>
  <c r="AI71" i="1" s="1"/>
  <c r="AG71" i="1"/>
  <c r="AJ72" i="1" l="1"/>
  <c r="K41" i="5"/>
  <c r="L41" i="5" s="1"/>
  <c r="M41" i="5" s="1"/>
  <c r="O31" i="2"/>
  <c r="P31" i="2" s="1"/>
  <c r="Q31" i="2" s="1"/>
  <c r="M32" i="2"/>
  <c r="O32" i="2" s="1"/>
  <c r="P32" i="2" s="1"/>
  <c r="Q32" i="2" s="1"/>
  <c r="E33" i="2"/>
  <c r="K33" i="2"/>
  <c r="L33" i="2"/>
  <c r="R34" i="2"/>
  <c r="G34" i="2"/>
  <c r="A41" i="5"/>
  <c r="K30" i="4"/>
  <c r="L30" i="4" s="1"/>
  <c r="M30" i="4" s="1"/>
  <c r="A30" i="4"/>
  <c r="J42" i="5"/>
  <c r="I42" i="5"/>
  <c r="L29" i="4"/>
  <c r="M29" i="4" s="1"/>
  <c r="N33" i="2"/>
  <c r="A35" i="2"/>
  <c r="C34" i="2"/>
  <c r="H34" i="2"/>
  <c r="B32" i="4"/>
  <c r="C31" i="4"/>
  <c r="I31" i="4"/>
  <c r="J31" i="4"/>
  <c r="D31" i="4"/>
  <c r="D42" i="5"/>
  <c r="C42" i="5"/>
  <c r="F42" i="5"/>
  <c r="H42" i="5"/>
  <c r="B34" i="2"/>
  <c r="D34" i="2" s="1"/>
  <c r="I34" i="2"/>
  <c r="F34" i="2"/>
  <c r="F31" i="4"/>
  <c r="H31" i="4"/>
  <c r="G31" i="4"/>
  <c r="E31" i="4"/>
  <c r="B43" i="5"/>
  <c r="E42" i="5"/>
  <c r="G42" i="5"/>
  <c r="A73" i="1"/>
  <c r="AH73" i="1"/>
  <c r="J34" i="2"/>
  <c r="D73" i="1"/>
  <c r="AI73" i="1" l="1"/>
  <c r="K42" i="5"/>
  <c r="L42" i="5" s="1"/>
  <c r="M42" i="5" s="1"/>
  <c r="M33" i="2"/>
  <c r="O33" i="2" s="1"/>
  <c r="P33" i="2" s="1"/>
  <c r="Q33" i="2" s="1"/>
  <c r="J43" i="5"/>
  <c r="I43" i="5"/>
  <c r="E34" i="2"/>
  <c r="L34" i="2"/>
  <c r="K34" i="2"/>
  <c r="A42" i="5"/>
  <c r="K31" i="4"/>
  <c r="L31" i="4" s="1"/>
  <c r="M31" i="4" s="1"/>
  <c r="A31" i="4"/>
  <c r="R35" i="2"/>
  <c r="G35" i="2"/>
  <c r="H43" i="5"/>
  <c r="G43" i="5"/>
  <c r="D43" i="5"/>
  <c r="N34" i="2"/>
  <c r="C43" i="5"/>
  <c r="F43" i="5"/>
  <c r="E43" i="5"/>
  <c r="D32" i="4"/>
  <c r="G32" i="4"/>
  <c r="F32" i="4"/>
  <c r="I32" i="4"/>
  <c r="A36" i="2"/>
  <c r="B35" i="2"/>
  <c r="D35" i="2" s="1"/>
  <c r="F35" i="2"/>
  <c r="H35" i="2"/>
  <c r="B33" i="4"/>
  <c r="E32" i="4"/>
  <c r="C32" i="4"/>
  <c r="J32" i="4"/>
  <c r="H32" i="4"/>
  <c r="C35" i="2"/>
  <c r="I35" i="2"/>
  <c r="B34" i="4"/>
  <c r="A74" i="1"/>
  <c r="J35" i="2"/>
  <c r="AH74" i="1"/>
  <c r="AG73" i="1"/>
  <c r="AK74" i="1" l="1"/>
  <c r="AJ74" i="1"/>
  <c r="A32" i="4"/>
  <c r="E35" i="2"/>
  <c r="K35" i="2"/>
  <c r="L35" i="2"/>
  <c r="R36" i="2"/>
  <c r="G36" i="2"/>
  <c r="K32" i="4"/>
  <c r="A43" i="5"/>
  <c r="M34" i="2"/>
  <c r="O34" i="2" s="1"/>
  <c r="P34" i="2" s="1"/>
  <c r="Q34" i="2" s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N35" i="2"/>
  <c r="A37" i="2"/>
  <c r="F36" i="2"/>
  <c r="I36" i="2"/>
  <c r="H36" i="2"/>
  <c r="B36" i="2"/>
  <c r="D36" i="2" s="1"/>
  <c r="C36" i="2"/>
  <c r="D74" i="1"/>
  <c r="J36" i="2"/>
  <c r="A75" i="1"/>
  <c r="AJ75" i="1" l="1"/>
  <c r="B3" i="6"/>
  <c r="D3" i="6" s="1"/>
  <c r="E36" i="2"/>
  <c r="L36" i="2"/>
  <c r="K36" i="2"/>
  <c r="R37" i="2"/>
  <c r="G37" i="2"/>
  <c r="K33" i="4"/>
  <c r="L33" i="4" s="1"/>
  <c r="M33" i="4" s="1"/>
  <c r="A33" i="4"/>
  <c r="A34" i="4"/>
  <c r="K34" i="4"/>
  <c r="L34" i="4" s="1"/>
  <c r="M34" i="4" s="1"/>
  <c r="L32" i="4"/>
  <c r="M32" i="4" s="1"/>
  <c r="M35" i="2"/>
  <c r="O35" i="2" s="1"/>
  <c r="P35" i="2" s="1"/>
  <c r="Q35" i="2" s="1"/>
  <c r="N36" i="2"/>
  <c r="H37" i="2"/>
  <c r="C37" i="2"/>
  <c r="F35" i="4"/>
  <c r="I35" i="4"/>
  <c r="E35" i="4"/>
  <c r="C35" i="4"/>
  <c r="F37" i="2"/>
  <c r="I37" i="2"/>
  <c r="B37" i="2"/>
  <c r="D37" i="2" s="1"/>
  <c r="H35" i="4"/>
  <c r="J35" i="4"/>
  <c r="G35" i="4"/>
  <c r="D35" i="4"/>
  <c r="A76" i="1"/>
  <c r="J37" i="2"/>
  <c r="D76" i="1"/>
  <c r="AI74" i="1"/>
  <c r="AG74" i="1"/>
  <c r="AI76" i="1" l="1"/>
  <c r="E3" i="6"/>
  <c r="C3" i="6"/>
  <c r="A3" i="6" s="1"/>
  <c r="G3" i="6"/>
  <c r="H3" i="6"/>
  <c r="F3" i="6"/>
  <c r="B4" i="6"/>
  <c r="G4" i="6" s="1"/>
  <c r="E37" i="2"/>
  <c r="L37" i="2"/>
  <c r="K37" i="2"/>
  <c r="A35" i="4"/>
  <c r="K35" i="4"/>
  <c r="L35" i="4" s="1"/>
  <c r="M35" i="4" s="1"/>
  <c r="J3" i="6"/>
  <c r="M36" i="2"/>
  <c r="N37" i="2"/>
  <c r="A77" i="1"/>
  <c r="AH76" i="1"/>
  <c r="AG76" i="1"/>
  <c r="AJ77" i="1" l="1"/>
  <c r="F4" i="6"/>
  <c r="D4" i="6"/>
  <c r="C4" i="6"/>
  <c r="A4" i="6" s="1"/>
  <c r="H4" i="6"/>
  <c r="E4" i="6"/>
  <c r="M37" i="2"/>
  <c r="I4" i="6" s="1"/>
  <c r="J4" i="6"/>
  <c r="I3" i="6"/>
  <c r="K3" i="6" s="1"/>
  <c r="O36" i="2"/>
  <c r="P36" i="2" s="1"/>
  <c r="Q36" i="2" s="1"/>
  <c r="A78" i="1"/>
  <c r="D78" i="1"/>
  <c r="AI78" i="1" l="1"/>
  <c r="O37" i="2"/>
  <c r="P37" i="2" s="1"/>
  <c r="Q37" i="2" s="1"/>
  <c r="K4" i="6"/>
  <c r="L4" i="6" s="1"/>
  <c r="M4" i="6" s="1"/>
  <c r="L3" i="6"/>
  <c r="M3" i="6" s="1"/>
  <c r="AH78" i="1"/>
  <c r="AG78" i="1"/>
  <c r="A79" i="1"/>
  <c r="AH79" i="1"/>
  <c r="D79" i="1"/>
  <c r="AK79" i="1" l="1"/>
  <c r="AJ79" i="1"/>
  <c r="AG79" i="1"/>
  <c r="A80" i="1"/>
  <c r="AI79" i="1"/>
  <c r="AJ80" i="1" l="1"/>
  <c r="A81" i="1"/>
  <c r="D81" i="1"/>
  <c r="AI81" i="1" l="1"/>
  <c r="A82" i="1"/>
  <c r="AH81" i="1"/>
  <c r="AG81" i="1"/>
  <c r="AJ82" i="1" l="1"/>
  <c r="D154" i="1"/>
  <c r="AH154" i="1"/>
  <c r="A83" i="1"/>
  <c r="D83" i="1"/>
  <c r="A84" i="1"/>
  <c r="AH83" i="1"/>
  <c r="D84" i="1"/>
  <c r="A85" i="1"/>
  <c r="AH84" i="1"/>
  <c r="D85" i="1"/>
  <c r="A86" i="1"/>
  <c r="D86" i="1"/>
  <c r="A87" i="1"/>
  <c r="D87" i="1"/>
  <c r="AH87" i="1"/>
  <c r="A88" i="1"/>
  <c r="D88" i="1"/>
  <c r="AH88" i="1"/>
  <c r="A89" i="1"/>
  <c r="D89" i="1"/>
  <c r="AH89" i="1"/>
  <c r="A90" i="1"/>
  <c r="A91" i="1"/>
  <c r="D91" i="1"/>
  <c r="A92" i="1"/>
  <c r="AH92" i="1"/>
  <c r="A93" i="1"/>
  <c r="A94" i="1"/>
  <c r="D94" i="1"/>
  <c r="AH94" i="1"/>
  <c r="A95" i="1"/>
  <c r="AH95" i="1"/>
  <c r="D95" i="1"/>
  <c r="A96" i="1"/>
  <c r="AH96" i="1"/>
  <c r="D96" i="1"/>
  <c r="A97" i="1"/>
  <c r="D97" i="1"/>
  <c r="AH97" i="1"/>
  <c r="A98" i="1"/>
  <c r="AH98" i="1"/>
  <c r="D98" i="1"/>
  <c r="A99" i="1"/>
  <c r="AH99" i="1"/>
  <c r="D99" i="1"/>
  <c r="A100" i="1"/>
  <c r="AH100" i="1"/>
  <c r="D100" i="1"/>
  <c r="A101" i="1"/>
  <c r="AH101" i="1"/>
  <c r="D101" i="1"/>
  <c r="A102" i="1"/>
  <c r="AH102" i="1"/>
  <c r="D102" i="1"/>
  <c r="A103" i="1"/>
  <c r="A104" i="1"/>
  <c r="AH104" i="1"/>
  <c r="D104" i="1"/>
  <c r="A105" i="1"/>
  <c r="D105" i="1"/>
  <c r="AH105" i="1"/>
  <c r="A106" i="1"/>
  <c r="AH106" i="1"/>
  <c r="D106" i="1"/>
  <c r="A107" i="1"/>
  <c r="D107" i="1"/>
  <c r="AH107" i="1"/>
  <c r="A108" i="1"/>
  <c r="AH108" i="1"/>
  <c r="D108" i="1"/>
  <c r="A109" i="1"/>
  <c r="D109" i="1"/>
  <c r="AH109" i="1"/>
  <c r="A110" i="1"/>
  <c r="AH110" i="1"/>
  <c r="D110" i="1"/>
  <c r="A111" i="1"/>
  <c r="D111" i="1"/>
  <c r="AH111" i="1"/>
  <c r="A112" i="1"/>
  <c r="AH112" i="1"/>
  <c r="D112" i="1"/>
  <c r="A113" i="1"/>
  <c r="D113" i="1"/>
  <c r="AH113" i="1"/>
  <c r="A114" i="1"/>
  <c r="A115" i="1"/>
  <c r="D115" i="1"/>
  <c r="AH115" i="1"/>
  <c r="A116" i="1"/>
  <c r="AH116" i="1"/>
  <c r="D116" i="1"/>
  <c r="A117" i="1"/>
  <c r="A118" i="1"/>
  <c r="AH118" i="1"/>
  <c r="D118" i="1"/>
  <c r="A119" i="1"/>
  <c r="A120" i="1"/>
  <c r="D120" i="1"/>
  <c r="AH120" i="1"/>
  <c r="A121" i="1"/>
  <c r="D121" i="1"/>
  <c r="AH121" i="1"/>
  <c r="A122" i="1"/>
  <c r="D122" i="1"/>
  <c r="AH122" i="1"/>
  <c r="A123" i="1"/>
  <c r="D123" i="1"/>
  <c r="AH123" i="1"/>
  <c r="A124" i="1"/>
  <c r="D124" i="1"/>
  <c r="AH124" i="1"/>
  <c r="A125" i="1"/>
  <c r="D125" i="1"/>
  <c r="AH125" i="1"/>
  <c r="A126" i="1"/>
  <c r="D126" i="1"/>
  <c r="AH126" i="1"/>
  <c r="A127" i="1"/>
  <c r="D127" i="1"/>
  <c r="AH127" i="1"/>
  <c r="A128" i="1"/>
  <c r="A129" i="1"/>
  <c r="D129" i="1"/>
  <c r="AH129" i="1"/>
  <c r="A130" i="1"/>
  <c r="AH130" i="1"/>
  <c r="D130" i="1"/>
  <c r="A131" i="1"/>
  <c r="A132" i="1"/>
  <c r="D132" i="1"/>
  <c r="AH132" i="1"/>
  <c r="A133" i="1"/>
  <c r="AH133" i="1"/>
  <c r="D133" i="1"/>
  <c r="A134" i="1"/>
  <c r="AH134" i="1"/>
  <c r="D134" i="1"/>
  <c r="A135" i="1"/>
  <c r="AH135" i="1"/>
  <c r="D135" i="1"/>
  <c r="A136" i="1"/>
  <c r="D136" i="1"/>
  <c r="AH136" i="1"/>
  <c r="A137" i="1"/>
  <c r="AH137" i="1"/>
  <c r="D137" i="1"/>
  <c r="A138" i="1"/>
  <c r="A139" i="1"/>
  <c r="D139" i="1"/>
  <c r="AH139" i="1"/>
  <c r="A140" i="1"/>
  <c r="AH140" i="1"/>
  <c r="D140" i="1"/>
  <c r="A141" i="1"/>
  <c r="D141" i="1"/>
  <c r="AH141" i="1"/>
  <c r="A142" i="1"/>
  <c r="AH142" i="1"/>
  <c r="D142" i="1"/>
  <c r="A143" i="1"/>
  <c r="AH143" i="1"/>
  <c r="D143" i="1"/>
  <c r="A144" i="1"/>
  <c r="AH144" i="1"/>
  <c r="D144" i="1"/>
  <c r="A145" i="1"/>
  <c r="D145" i="1"/>
  <c r="AH145" i="1"/>
  <c r="A146" i="1"/>
  <c r="AH146" i="1"/>
  <c r="D146" i="1"/>
  <c r="A147" i="1"/>
  <c r="AH147" i="1"/>
  <c r="D147" i="1"/>
  <c r="A148" i="1"/>
  <c r="AH148" i="1"/>
  <c r="D148" i="1"/>
  <c r="A149" i="1"/>
  <c r="D149" i="1"/>
  <c r="AH149" i="1"/>
  <c r="A150" i="1"/>
  <c r="AH150" i="1"/>
  <c r="D150" i="1"/>
  <c r="A151" i="1"/>
  <c r="AH151" i="1"/>
  <c r="D151" i="1"/>
  <c r="A152" i="1"/>
  <c r="AH152" i="1"/>
  <c r="D152" i="1"/>
  <c r="A153" i="1"/>
  <c r="D153" i="1"/>
  <c r="AH153" i="1"/>
  <c r="A154" i="1"/>
  <c r="A155" i="1"/>
  <c r="D155" i="1"/>
  <c r="AH155" i="1"/>
  <c r="A156" i="1"/>
  <c r="AH156" i="1"/>
  <c r="D156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D158" i="1"/>
  <c r="AH158" i="1"/>
  <c r="D160" i="1"/>
  <c r="D162" i="1"/>
  <c r="D164" i="1"/>
  <c r="AH159" i="1"/>
  <c r="AH161" i="1"/>
  <c r="AH163" i="1"/>
  <c r="AH165" i="1"/>
  <c r="D159" i="1"/>
  <c r="D161" i="1"/>
  <c r="D163" i="1"/>
  <c r="D165" i="1"/>
  <c r="AH160" i="1"/>
  <c r="AH162" i="1"/>
  <c r="AH164" i="1"/>
  <c r="AH166" i="1"/>
  <c r="D166" i="1"/>
  <c r="D167" i="1"/>
  <c r="AH167" i="1"/>
  <c r="AH168" i="1"/>
  <c r="D168" i="1"/>
  <c r="D169" i="1"/>
  <c r="AH169" i="1"/>
  <c r="AH170" i="1"/>
  <c r="D170" i="1"/>
  <c r="D171" i="1"/>
  <c r="AH171" i="1"/>
  <c r="AH173" i="1"/>
  <c r="D173" i="1"/>
  <c r="D174" i="1"/>
  <c r="AH174" i="1"/>
  <c r="D175" i="1"/>
  <c r="AH175" i="1"/>
  <c r="D176" i="1"/>
  <c r="AH176" i="1"/>
  <c r="D177" i="1"/>
  <c r="AH177" i="1"/>
  <c r="D178" i="1"/>
  <c r="AH178" i="1"/>
  <c r="D179" i="1"/>
  <c r="AH179" i="1"/>
  <c r="D180" i="1"/>
  <c r="AH180" i="1"/>
  <c r="AH182" i="1"/>
  <c r="D182" i="1"/>
  <c r="D183" i="1"/>
  <c r="AH183" i="1"/>
  <c r="AH184" i="1"/>
  <c r="D184" i="1"/>
  <c r="D185" i="1"/>
  <c r="AH185" i="1"/>
  <c r="D187" i="1"/>
  <c r="D189" i="1"/>
  <c r="AH188" i="1"/>
  <c r="AH190" i="1"/>
  <c r="D188" i="1"/>
  <c r="D190" i="1"/>
  <c r="AH187" i="1"/>
  <c r="AH189" i="1"/>
  <c r="D192" i="1"/>
  <c r="AH192" i="1"/>
  <c r="D191" i="1"/>
  <c r="AH191" i="1"/>
  <c r="AH193" i="1"/>
  <c r="D193" i="1"/>
  <c r="D195" i="1"/>
  <c r="AH195" i="1"/>
  <c r="D196" i="1"/>
  <c r="AH196" i="1"/>
  <c r="AH197" i="1"/>
  <c r="D197" i="1"/>
  <c r="D199" i="1"/>
  <c r="AH199" i="1"/>
  <c r="D200" i="1"/>
  <c r="AH200" i="1"/>
  <c r="D201" i="1"/>
  <c r="AH201" i="1"/>
  <c r="D202" i="1"/>
  <c r="AH202" i="1"/>
  <c r="D203" i="1"/>
  <c r="AH203" i="1"/>
  <c r="D204" i="1"/>
  <c r="AH204" i="1"/>
  <c r="D205" i="1"/>
  <c r="AH205" i="1"/>
  <c r="AH207" i="1"/>
  <c r="D207" i="1"/>
  <c r="D209" i="1"/>
  <c r="AH209" i="1"/>
  <c r="D210" i="1"/>
  <c r="AH210" i="1"/>
  <c r="D212" i="1"/>
  <c r="AH212" i="1"/>
  <c r="AH213" i="1"/>
  <c r="D213" i="1"/>
  <c r="D214" i="1"/>
  <c r="AH214" i="1"/>
  <c r="AH215" i="1"/>
  <c r="D215" i="1"/>
  <c r="D216" i="1"/>
  <c r="AH216" i="1"/>
  <c r="AH217" i="1"/>
  <c r="D217" i="1"/>
  <c r="D218" i="1"/>
  <c r="AH218" i="1"/>
  <c r="AH219" i="1"/>
  <c r="D219" i="1"/>
  <c r="D220" i="1"/>
  <c r="AH220" i="1"/>
  <c r="D221" i="1"/>
  <c r="AH221" i="1"/>
  <c r="D222" i="1"/>
  <c r="AH222" i="1"/>
  <c r="D224" i="1"/>
  <c r="AH224" i="1"/>
  <c r="D226" i="1"/>
  <c r="AH226" i="1"/>
  <c r="D227" i="1"/>
  <c r="AH227" i="1"/>
  <c r="D228" i="1"/>
  <c r="AH228" i="1"/>
  <c r="AH229" i="1"/>
  <c r="D229" i="1"/>
  <c r="D230" i="1"/>
  <c r="AH230" i="1"/>
  <c r="D231" i="1"/>
  <c r="AH231" i="1"/>
  <c r="D232" i="1"/>
  <c r="AH232" i="1"/>
  <c r="AH233" i="1"/>
  <c r="D233" i="1"/>
  <c r="D235" i="1"/>
  <c r="AH235" i="1"/>
  <c r="D236" i="1"/>
  <c r="AH236" i="1"/>
  <c r="D238" i="1"/>
  <c r="AH238" i="1"/>
  <c r="D240" i="1"/>
  <c r="AH240" i="1"/>
  <c r="AH242" i="1"/>
  <c r="D242" i="1"/>
  <c r="D244" i="1"/>
  <c r="AH244" i="1"/>
  <c r="AK244" i="1" l="1"/>
  <c r="AI244" i="1"/>
  <c r="AK242" i="1"/>
  <c r="AK240" i="1"/>
  <c r="AI240" i="1"/>
  <c r="AK238" i="1"/>
  <c r="AI238" i="1"/>
  <c r="AK236" i="1"/>
  <c r="AK235" i="1"/>
  <c r="AI235" i="1"/>
  <c r="AK227" i="1"/>
  <c r="AK228" i="1" s="1"/>
  <c r="AK229" i="1" s="1"/>
  <c r="AK230" i="1" s="1"/>
  <c r="AK231" i="1" s="1"/>
  <c r="AK232" i="1" s="1"/>
  <c r="AK233" i="1" s="1"/>
  <c r="AK226" i="1"/>
  <c r="AI226" i="1"/>
  <c r="AK224" i="1"/>
  <c r="AI224" i="1"/>
  <c r="AK213" i="1"/>
  <c r="AK214" i="1" s="1"/>
  <c r="AK215" i="1" s="1"/>
  <c r="AK216" i="1" s="1"/>
  <c r="AK217" i="1" s="1"/>
  <c r="AK218" i="1" s="1"/>
  <c r="AK219" i="1" s="1"/>
  <c r="AK220" i="1" s="1"/>
  <c r="AK221" i="1" s="1"/>
  <c r="AK222" i="1" s="1"/>
  <c r="AK212" i="1"/>
  <c r="AI212" i="1"/>
  <c r="AK210" i="1"/>
  <c r="AK209" i="1"/>
  <c r="AI209" i="1"/>
  <c r="AI207" i="1"/>
  <c r="AK207" i="1"/>
  <c r="AK200" i="1"/>
  <c r="AK201" i="1" s="1"/>
  <c r="AK202" i="1" s="1"/>
  <c r="AK203" i="1" s="1"/>
  <c r="AK204" i="1" s="1"/>
  <c r="AK205" i="1" s="1"/>
  <c r="AK199" i="1"/>
  <c r="AI199" i="1"/>
  <c r="AK196" i="1"/>
  <c r="AK197" i="1" s="1"/>
  <c r="AK195" i="1"/>
  <c r="AI195" i="1"/>
  <c r="AK187" i="1"/>
  <c r="AK188" i="1"/>
  <c r="AK189" i="1" s="1"/>
  <c r="AK190" i="1" s="1"/>
  <c r="AK191" i="1" s="1"/>
  <c r="AK192" i="1" s="1"/>
  <c r="AK193" i="1" s="1"/>
  <c r="AI187" i="1"/>
  <c r="AK183" i="1"/>
  <c r="AK184" i="1" s="1"/>
  <c r="AK185" i="1" s="1"/>
  <c r="AI182" i="1"/>
  <c r="AK182" i="1"/>
  <c r="AK174" i="1"/>
  <c r="AK175" i="1" s="1"/>
  <c r="AK176" i="1" s="1"/>
  <c r="AK177" i="1" s="1"/>
  <c r="AK178" i="1" s="1"/>
  <c r="AK179" i="1" s="1"/>
  <c r="AK180" i="1" s="1"/>
  <c r="AI173" i="1"/>
  <c r="AK173" i="1"/>
  <c r="AK167" i="1"/>
  <c r="AK168" i="1" s="1"/>
  <c r="AK169" i="1" s="1"/>
  <c r="AK170" i="1" s="1"/>
  <c r="AK171" i="1" s="1"/>
  <c r="AI166" i="1"/>
  <c r="AK166" i="1"/>
  <c r="AK159" i="1"/>
  <c r="AK160" i="1" s="1"/>
  <c r="AK161" i="1" s="1"/>
  <c r="AK162" i="1" s="1"/>
  <c r="AK163" i="1" s="1"/>
  <c r="AK164" i="1" s="1"/>
  <c r="AK165" i="1" s="1"/>
  <c r="AK158" i="1"/>
  <c r="AI158" i="1"/>
  <c r="AK156" i="1"/>
  <c r="AK155" i="1"/>
  <c r="AI155" i="1"/>
  <c r="AK140" i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39" i="1"/>
  <c r="AI139" i="1"/>
  <c r="AK133" i="1"/>
  <c r="AK134" i="1" s="1"/>
  <c r="AK135" i="1" s="1"/>
  <c r="AK136" i="1" s="1"/>
  <c r="AK137" i="1" s="1"/>
  <c r="AK132" i="1"/>
  <c r="AK130" i="1"/>
  <c r="AK129" i="1"/>
  <c r="AI129" i="1"/>
  <c r="AK120" i="1"/>
  <c r="AK121" i="1" s="1"/>
  <c r="AK122" i="1" s="1"/>
  <c r="AK123" i="1" s="1"/>
  <c r="AK124" i="1" s="1"/>
  <c r="AK125" i="1" s="1"/>
  <c r="AK126" i="1" s="1"/>
  <c r="AK127" i="1" s="1"/>
  <c r="AK118" i="1"/>
  <c r="AI118" i="1"/>
  <c r="AK116" i="1"/>
  <c r="AK115" i="1"/>
  <c r="AI115" i="1"/>
  <c r="AK105" i="1"/>
  <c r="AK106" i="1" s="1"/>
  <c r="AK107" i="1" s="1"/>
  <c r="AK108" i="1" s="1"/>
  <c r="AK109" i="1" s="1"/>
  <c r="AK110" i="1" s="1"/>
  <c r="AK111" i="1" s="1"/>
  <c r="AK112" i="1" s="1"/>
  <c r="AK113" i="1" s="1"/>
  <c r="AK104" i="1"/>
  <c r="AI104" i="1"/>
  <c r="AK95" i="1"/>
  <c r="AK96" i="1" s="1"/>
  <c r="AK97" i="1" s="1"/>
  <c r="AK98" i="1" s="1"/>
  <c r="AK99" i="1" s="1"/>
  <c r="AK100" i="1" s="1"/>
  <c r="AK101" i="1" s="1"/>
  <c r="AK102" i="1" s="1"/>
  <c r="AI94" i="1"/>
  <c r="AK94" i="1"/>
  <c r="AI91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3" i="1"/>
  <c r="AJ241" i="1"/>
  <c r="AJ239" i="1"/>
  <c r="AJ237" i="1"/>
  <c r="AJ236" i="1"/>
  <c r="AJ234" i="1"/>
  <c r="AJ233" i="1"/>
  <c r="AJ232" i="1"/>
  <c r="AJ231" i="1"/>
  <c r="AJ230" i="1"/>
  <c r="AJ229" i="1"/>
  <c r="AJ228" i="1"/>
  <c r="AJ227" i="1"/>
  <c r="AJ225" i="1"/>
  <c r="AJ223" i="1"/>
  <c r="AJ222" i="1"/>
  <c r="AJ221" i="1"/>
  <c r="AJ220" i="1"/>
  <c r="AJ219" i="1"/>
  <c r="AJ218" i="1"/>
  <c r="AJ217" i="1"/>
  <c r="AJ216" i="1"/>
  <c r="AJ215" i="1"/>
  <c r="AJ214" i="1"/>
  <c r="AJ213" i="1"/>
  <c r="AJ211" i="1"/>
  <c r="AJ210" i="1"/>
  <c r="AJ208" i="1"/>
  <c r="AJ206" i="1"/>
  <c r="AJ205" i="1"/>
  <c r="AJ204" i="1"/>
  <c r="AJ203" i="1"/>
  <c r="AJ202" i="1"/>
  <c r="AJ201" i="1"/>
  <c r="AJ200" i="1"/>
  <c r="AJ198" i="1"/>
  <c r="AJ197" i="1"/>
  <c r="AJ196" i="1"/>
  <c r="AJ194" i="1"/>
  <c r="AJ193" i="1"/>
  <c r="AJ192" i="1"/>
  <c r="AJ191" i="1"/>
  <c r="AJ190" i="1"/>
  <c r="AJ189" i="1"/>
  <c r="AJ188" i="1"/>
  <c r="AJ186" i="1"/>
  <c r="AJ185" i="1"/>
  <c r="AJ184" i="1"/>
  <c r="AJ183" i="1"/>
  <c r="AJ181" i="1"/>
  <c r="AJ180" i="1"/>
  <c r="AJ179" i="1"/>
  <c r="AJ178" i="1"/>
  <c r="AJ177" i="1"/>
  <c r="AJ176" i="1"/>
  <c r="AJ175" i="1"/>
  <c r="AJ174" i="1"/>
  <c r="AJ172" i="1"/>
  <c r="AJ171" i="1"/>
  <c r="AJ170" i="1"/>
  <c r="AJ169" i="1"/>
  <c r="AJ168" i="1"/>
  <c r="AJ167" i="1"/>
  <c r="AJ165" i="1"/>
  <c r="AJ164" i="1"/>
  <c r="AJ163" i="1"/>
  <c r="AJ162" i="1"/>
  <c r="AJ161" i="1"/>
  <c r="AJ160" i="1"/>
  <c r="AJ159" i="1"/>
  <c r="AJ157" i="1"/>
  <c r="AJ156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8" i="1"/>
  <c r="AJ137" i="1"/>
  <c r="AJ136" i="1"/>
  <c r="AJ135" i="1"/>
  <c r="AJ134" i="1"/>
  <c r="AJ133" i="1"/>
  <c r="AJ131" i="1"/>
  <c r="AJ130" i="1"/>
  <c r="AJ128" i="1"/>
  <c r="AJ127" i="1"/>
  <c r="AJ126" i="1"/>
  <c r="AJ125" i="1"/>
  <c r="AJ124" i="1"/>
  <c r="AJ123" i="1"/>
  <c r="AJ122" i="1"/>
  <c r="AJ121" i="1"/>
  <c r="AJ119" i="1"/>
  <c r="AJ117" i="1"/>
  <c r="AJ116" i="1"/>
  <c r="AJ114" i="1"/>
  <c r="AJ113" i="1"/>
  <c r="AJ112" i="1"/>
  <c r="AJ111" i="1"/>
  <c r="AJ110" i="1"/>
  <c r="AJ109" i="1"/>
  <c r="AJ108" i="1"/>
  <c r="AJ107" i="1"/>
  <c r="AJ106" i="1"/>
  <c r="AJ105" i="1"/>
  <c r="AJ103" i="1"/>
  <c r="AJ102" i="1"/>
  <c r="AJ101" i="1"/>
  <c r="AJ100" i="1"/>
  <c r="AJ99" i="1"/>
  <c r="AJ98" i="1"/>
  <c r="AJ97" i="1"/>
  <c r="AJ96" i="1"/>
  <c r="AJ95" i="1"/>
  <c r="AJ93" i="1"/>
  <c r="AK92" i="1"/>
  <c r="AJ92" i="1"/>
  <c r="AJ90" i="1"/>
  <c r="AJ89" i="1"/>
  <c r="AJ88" i="1"/>
  <c r="AJ87" i="1"/>
  <c r="AJ86" i="1"/>
  <c r="AJ85" i="1"/>
  <c r="AK84" i="1"/>
  <c r="AJ84" i="1"/>
  <c r="B1" i="3"/>
  <c r="B2" i="3" s="1"/>
  <c r="AI83" i="1"/>
  <c r="AG154" i="1"/>
  <c r="AI132" i="1"/>
  <c r="AI120" i="1"/>
  <c r="AG244" i="1"/>
  <c r="A3" i="2"/>
  <c r="AI242" i="1"/>
  <c r="AG242" i="1"/>
  <c r="AG240" i="1"/>
  <c r="AG238" i="1"/>
  <c r="AG236" i="1"/>
  <c r="AI236" i="1"/>
  <c r="AG235" i="1"/>
  <c r="AG233" i="1"/>
  <c r="AG232" i="1"/>
  <c r="AG231" i="1"/>
  <c r="AG230" i="1"/>
  <c r="AG229" i="1"/>
  <c r="AG228" i="1"/>
  <c r="AI227" i="1"/>
  <c r="AI228" i="1" s="1"/>
  <c r="AI229" i="1" s="1"/>
  <c r="AI230" i="1" s="1"/>
  <c r="AI231" i="1" s="1"/>
  <c r="AI232" i="1" s="1"/>
  <c r="AI233" i="1" s="1"/>
  <c r="AG227" i="1"/>
  <c r="AG226" i="1"/>
  <c r="AG224" i="1"/>
  <c r="AG222" i="1"/>
  <c r="AG221" i="1"/>
  <c r="AG220" i="1"/>
  <c r="AG219" i="1"/>
  <c r="AG218" i="1"/>
  <c r="AG217" i="1"/>
  <c r="AG216" i="1"/>
  <c r="AG215" i="1"/>
  <c r="AG214" i="1"/>
  <c r="AG213" i="1"/>
  <c r="AI213" i="1"/>
  <c r="AI214" i="1" s="1"/>
  <c r="AI215" i="1" s="1"/>
  <c r="AI216" i="1" s="1"/>
  <c r="AI217" i="1" s="1"/>
  <c r="AI218" i="1" s="1"/>
  <c r="AI219" i="1" s="1"/>
  <c r="AI220" i="1" s="1"/>
  <c r="AI221" i="1" s="1"/>
  <c r="AI222" i="1" s="1"/>
  <c r="AG212" i="1"/>
  <c r="AG210" i="1"/>
  <c r="AI210" i="1"/>
  <c r="AG209" i="1"/>
  <c r="AG207" i="1"/>
  <c r="AG205" i="1"/>
  <c r="AG204" i="1"/>
  <c r="AG203" i="1"/>
  <c r="AG202" i="1"/>
  <c r="AG201" i="1"/>
  <c r="AG200" i="1"/>
  <c r="AI200" i="1"/>
  <c r="AI201" i="1" s="1"/>
  <c r="AI202" i="1" s="1"/>
  <c r="AI203" i="1" s="1"/>
  <c r="AI204" i="1" s="1"/>
  <c r="AI205" i="1" s="1"/>
  <c r="AG199" i="1"/>
  <c r="AG197" i="1"/>
  <c r="AG196" i="1"/>
  <c r="AI196" i="1"/>
  <c r="AI197" i="1" s="1"/>
  <c r="AG195" i="1"/>
  <c r="AG193" i="1"/>
  <c r="AG191" i="1"/>
  <c r="AG192" i="1"/>
  <c r="AI188" i="1"/>
  <c r="AG189" i="1"/>
  <c r="AI189" i="1"/>
  <c r="AI190" i="1" s="1"/>
  <c r="AI191" i="1" s="1"/>
  <c r="AI192" i="1" s="1"/>
  <c r="AI193" i="1" s="1"/>
  <c r="AG187" i="1"/>
  <c r="AG190" i="1"/>
  <c r="AG188" i="1"/>
  <c r="AG185" i="1"/>
  <c r="AG184" i="1"/>
  <c r="AI183" i="1"/>
  <c r="AI184" i="1" s="1"/>
  <c r="AI185" i="1" s="1"/>
  <c r="AG183" i="1"/>
  <c r="AG182" i="1"/>
  <c r="AG180" i="1"/>
  <c r="AG179" i="1"/>
  <c r="AG178" i="1"/>
  <c r="AG177" i="1"/>
  <c r="AG176" i="1"/>
  <c r="AG175" i="1"/>
  <c r="AI174" i="1"/>
  <c r="AI175" i="1" s="1"/>
  <c r="AI176" i="1" s="1"/>
  <c r="AI177" i="1" s="1"/>
  <c r="AI178" i="1" s="1"/>
  <c r="AI179" i="1" s="1"/>
  <c r="AI180" i="1" s="1"/>
  <c r="AG174" i="1"/>
  <c r="AG173" i="1"/>
  <c r="AG171" i="1"/>
  <c r="AG170" i="1"/>
  <c r="AG169" i="1"/>
  <c r="AG168" i="1"/>
  <c r="AG167" i="1"/>
  <c r="AI167" i="1"/>
  <c r="AI168" i="1" s="1"/>
  <c r="AI169" i="1" s="1"/>
  <c r="AI170" i="1" s="1"/>
  <c r="AI171" i="1" s="1"/>
  <c r="AG166" i="1"/>
  <c r="AG163" i="1"/>
  <c r="AI159" i="1"/>
  <c r="AG164" i="1"/>
  <c r="AG162" i="1"/>
  <c r="AG160" i="1"/>
  <c r="AG165" i="1"/>
  <c r="AG161" i="1"/>
  <c r="AG159" i="1"/>
  <c r="AI160" i="1"/>
  <c r="AI161" i="1" s="1"/>
  <c r="AI162" i="1" s="1"/>
  <c r="AI163" i="1" s="1"/>
  <c r="AI164" i="1" s="1"/>
  <c r="AI165" i="1" s="1"/>
  <c r="AG158" i="1"/>
  <c r="AG156" i="1"/>
  <c r="AG155" i="1"/>
  <c r="AG151" i="1"/>
  <c r="AG148" i="1"/>
  <c r="AG140" i="1"/>
  <c r="AG147" i="1"/>
  <c r="AG143" i="1"/>
  <c r="AG146" i="1"/>
  <c r="AI140" i="1"/>
  <c r="AG137" i="1"/>
  <c r="AG135" i="1"/>
  <c r="AG133" i="1"/>
  <c r="AG132" i="1"/>
  <c r="AI130" i="1"/>
  <c r="AG127" i="1"/>
  <c r="AG126" i="1"/>
  <c r="AG123" i="1"/>
  <c r="AG121" i="1"/>
  <c r="AG120" i="1"/>
  <c r="AG116" i="1"/>
  <c r="AG115" i="1"/>
  <c r="AG112" i="1"/>
  <c r="AG110" i="1"/>
  <c r="AG108" i="1"/>
  <c r="AG106" i="1"/>
  <c r="AG105" i="1"/>
  <c r="AG102" i="1"/>
  <c r="AG100" i="1"/>
  <c r="AG99" i="1"/>
  <c r="AG95" i="1"/>
  <c r="AG98" i="1"/>
  <c r="AG94" i="1"/>
  <c r="AG89" i="1"/>
  <c r="AG83" i="1"/>
  <c r="D92" i="1"/>
  <c r="AG88" i="1"/>
  <c r="AH86" i="1"/>
  <c r="AH85" i="1"/>
  <c r="A49" i="2"/>
  <c r="AI156" i="1"/>
  <c r="AG153" i="1"/>
  <c r="AG152" i="1"/>
  <c r="AG144" i="1"/>
  <c r="AG149" i="1"/>
  <c r="AG145" i="1"/>
  <c r="AG141" i="1"/>
  <c r="AG150" i="1"/>
  <c r="AG142" i="1"/>
  <c r="AG139" i="1"/>
  <c r="AG136" i="1"/>
  <c r="AG134" i="1"/>
  <c r="AI133" i="1"/>
  <c r="AG130" i="1"/>
  <c r="AG129" i="1"/>
  <c r="AG125" i="1"/>
  <c r="AG124" i="1"/>
  <c r="AG122" i="1"/>
  <c r="AI121" i="1"/>
  <c r="AG118" i="1"/>
  <c r="AI116" i="1"/>
  <c r="AG113" i="1"/>
  <c r="AG111" i="1"/>
  <c r="AG109" i="1"/>
  <c r="AG107" i="1"/>
  <c r="AI105" i="1"/>
  <c r="AG104" i="1"/>
  <c r="AG101" i="1"/>
  <c r="AG96" i="1"/>
  <c r="AG97" i="1"/>
  <c r="AI95" i="1"/>
  <c r="AI96" i="1"/>
  <c r="AG87" i="1"/>
  <c r="AG84" i="1"/>
  <c r="AG91" i="1"/>
  <c r="AH91" i="1"/>
  <c r="AG86" i="1"/>
  <c r="AG85" i="1"/>
  <c r="AI84" i="1"/>
  <c r="A48" i="2"/>
  <c r="J3" i="2"/>
  <c r="A4" i="2"/>
  <c r="J4" i="2"/>
  <c r="A5" i="2"/>
  <c r="J5" i="2"/>
  <c r="A6" i="2"/>
  <c r="J6" i="2"/>
  <c r="A7" i="2"/>
  <c r="J7" i="2"/>
  <c r="A8" i="2"/>
  <c r="J8" i="2"/>
  <c r="A9" i="2"/>
  <c r="J9" i="2"/>
  <c r="A10" i="2"/>
  <c r="J10" i="2"/>
  <c r="A11" i="2"/>
  <c r="J11" i="2"/>
  <c r="A12" i="2"/>
  <c r="J12" i="2"/>
  <c r="A13" i="2"/>
  <c r="J13" i="2"/>
  <c r="A14" i="2"/>
  <c r="J14" i="2"/>
  <c r="A15" i="2"/>
  <c r="J15" i="2"/>
  <c r="A16" i="2"/>
  <c r="J16" i="2"/>
  <c r="A17" i="2"/>
  <c r="J17" i="2"/>
  <c r="AJ244" i="1" l="1"/>
  <c r="B244" i="1" s="1"/>
  <c r="C244" i="1" s="1"/>
  <c r="R17" i="2"/>
  <c r="G17" i="2"/>
  <c r="R16" i="2"/>
  <c r="G16" i="2"/>
  <c r="R15" i="2"/>
  <c r="G15" i="2"/>
  <c r="R14" i="2"/>
  <c r="G14" i="2"/>
  <c r="R13" i="2"/>
  <c r="G13" i="2"/>
  <c r="R12" i="2"/>
  <c r="G12" i="2"/>
  <c r="G11" i="2"/>
  <c r="R11" i="2"/>
  <c r="G10" i="2"/>
  <c r="R10" i="2"/>
  <c r="G9" i="2"/>
  <c r="R9" i="2"/>
  <c r="G8" i="2"/>
  <c r="R8" i="2"/>
  <c r="G7" i="2"/>
  <c r="R7" i="2"/>
  <c r="G6" i="2"/>
  <c r="R6" i="2"/>
  <c r="G5" i="2"/>
  <c r="R5" i="2"/>
  <c r="G4" i="2"/>
  <c r="R4" i="2"/>
  <c r="L2" i="2"/>
  <c r="E2" i="2"/>
  <c r="K2" i="2"/>
  <c r="M2" i="2" s="1"/>
  <c r="G3" i="2"/>
  <c r="R3" i="2"/>
  <c r="AJ242" i="1"/>
  <c r="B242" i="1" s="1"/>
  <c r="C242" i="1" s="1"/>
  <c r="AJ240" i="1"/>
  <c r="B240" i="1" s="1"/>
  <c r="C240" i="1" s="1"/>
  <c r="AJ238" i="1"/>
  <c r="B238" i="1" s="1"/>
  <c r="C238" i="1" s="1"/>
  <c r="AJ235" i="1"/>
  <c r="B235" i="1" s="1"/>
  <c r="C235" i="1" s="1"/>
  <c r="AJ226" i="1"/>
  <c r="B226" i="1" s="1"/>
  <c r="C226" i="1" s="1"/>
  <c r="AJ224" i="1"/>
  <c r="B224" i="1" s="1"/>
  <c r="C224" i="1" s="1"/>
  <c r="AJ212" i="1"/>
  <c r="B212" i="1" s="1"/>
  <c r="C212" i="1" s="1"/>
  <c r="AJ209" i="1"/>
  <c r="B209" i="1" s="1"/>
  <c r="C209" i="1" s="1"/>
  <c r="AJ207" i="1"/>
  <c r="B207" i="1" s="1"/>
  <c r="C207" i="1" s="1"/>
  <c r="AJ199" i="1"/>
  <c r="B199" i="1" s="1"/>
  <c r="C199" i="1" s="1"/>
  <c r="AJ195" i="1"/>
  <c r="B195" i="1" s="1"/>
  <c r="C195" i="1" s="1"/>
  <c r="AJ187" i="1"/>
  <c r="B187" i="1" s="1"/>
  <c r="C187" i="1" s="1"/>
  <c r="AJ182" i="1"/>
  <c r="B182" i="1" s="1"/>
  <c r="C182" i="1" s="1"/>
  <c r="AJ173" i="1"/>
  <c r="B173" i="1" s="1"/>
  <c r="C173" i="1" s="1"/>
  <c r="AJ166" i="1"/>
  <c r="B166" i="1" s="1"/>
  <c r="C166" i="1" s="1"/>
  <c r="AJ158" i="1"/>
  <c r="B158" i="1" s="1"/>
  <c r="C158" i="1" s="1"/>
  <c r="AJ155" i="1"/>
  <c r="B155" i="1" s="1"/>
  <c r="C155" i="1" s="1"/>
  <c r="AJ139" i="1"/>
  <c r="B139" i="1" s="1"/>
  <c r="C139" i="1" s="1"/>
  <c r="AJ132" i="1"/>
  <c r="B132" i="1" s="1"/>
  <c r="C132" i="1" s="1"/>
  <c r="AJ129" i="1"/>
  <c r="B129" i="1" s="1"/>
  <c r="C129" i="1" s="1"/>
  <c r="AJ120" i="1"/>
  <c r="B120" i="1" s="1"/>
  <c r="C120" i="1" s="1"/>
  <c r="AJ118" i="1"/>
  <c r="B118" i="1" s="1"/>
  <c r="C118" i="1" s="1"/>
  <c r="AJ115" i="1"/>
  <c r="B115" i="1" s="1"/>
  <c r="C115" i="1" s="1"/>
  <c r="AJ104" i="1"/>
  <c r="B104" i="1" s="1"/>
  <c r="C104" i="1" s="1"/>
  <c r="AJ94" i="1"/>
  <c r="B94" i="1" s="1"/>
  <c r="C94" i="1" s="1"/>
  <c r="R48" i="2"/>
  <c r="G48" i="2"/>
  <c r="G49" i="2"/>
  <c r="R49" i="2"/>
  <c r="AK85" i="1"/>
  <c r="AK86" i="1" s="1"/>
  <c r="AK87" i="1" s="1"/>
  <c r="AK88" i="1" s="1"/>
  <c r="AK89" i="1" s="1"/>
  <c r="AJ91" i="1"/>
  <c r="B91" i="1" s="1"/>
  <c r="C91" i="1" s="1"/>
  <c r="AJ35" i="1"/>
  <c r="B35" i="1" s="1"/>
  <c r="C35" i="1" s="1"/>
  <c r="AJ56" i="1"/>
  <c r="B56" i="1" s="1"/>
  <c r="C56" i="1" s="1"/>
  <c r="AJ60" i="1"/>
  <c r="B60" i="1" s="1"/>
  <c r="C60" i="1" s="1"/>
  <c r="AJ62" i="1"/>
  <c r="B62" i="1" s="1"/>
  <c r="C62" i="1" s="1"/>
  <c r="AJ76" i="1"/>
  <c r="B76" i="1" s="1"/>
  <c r="C76" i="1" s="1"/>
  <c r="AJ3" i="1"/>
  <c r="B3" i="1" s="1"/>
  <c r="E50" i="2"/>
  <c r="AJ15" i="1"/>
  <c r="B15" i="1" s="1"/>
  <c r="C15" i="1" s="1"/>
  <c r="AJ64" i="1"/>
  <c r="B64" i="1" s="1"/>
  <c r="C64" i="1" s="1"/>
  <c r="AJ78" i="1"/>
  <c r="B78" i="1" s="1"/>
  <c r="C78" i="1" s="1"/>
  <c r="K50" i="2"/>
  <c r="L50" i="2"/>
  <c r="AJ58" i="1"/>
  <c r="B58" i="1" s="1"/>
  <c r="C58" i="1" s="1"/>
  <c r="AJ67" i="1"/>
  <c r="B67" i="1" s="1"/>
  <c r="C67" i="1" s="1"/>
  <c r="AJ81" i="1"/>
  <c r="B81" i="1" s="1"/>
  <c r="C81" i="1" s="1"/>
  <c r="AJ29" i="1"/>
  <c r="B29" i="1" s="1"/>
  <c r="C29" i="1" s="1"/>
  <c r="AJ44" i="1"/>
  <c r="B44" i="1" s="1"/>
  <c r="C44" i="1" s="1"/>
  <c r="AJ18" i="1"/>
  <c r="B18" i="1" s="1"/>
  <c r="C18" i="1" s="1"/>
  <c r="AJ73" i="1"/>
  <c r="B73" i="1" s="1"/>
  <c r="C73" i="1" s="1"/>
  <c r="AJ83" i="1"/>
  <c r="B83" i="1" s="1"/>
  <c r="C83" i="1" s="1"/>
  <c r="AD154" i="1"/>
  <c r="AC154" i="1"/>
  <c r="AC244" i="1"/>
  <c r="AD244" i="1"/>
  <c r="B17" i="2"/>
  <c r="I17" i="2"/>
  <c r="H17" i="2"/>
  <c r="B16" i="2"/>
  <c r="F16" i="2"/>
  <c r="H16" i="2"/>
  <c r="H15" i="2"/>
  <c r="C15" i="2"/>
  <c r="C14" i="2"/>
  <c r="F14" i="2"/>
  <c r="I14" i="2"/>
  <c r="B13" i="2"/>
  <c r="F13" i="2"/>
  <c r="F12" i="2"/>
  <c r="I12" i="2"/>
  <c r="H11" i="2"/>
  <c r="C11" i="2"/>
  <c r="F10" i="2"/>
  <c r="C10" i="2"/>
  <c r="I10" i="2"/>
  <c r="H9" i="2"/>
  <c r="I9" i="2"/>
  <c r="B9" i="2"/>
  <c r="H8" i="2"/>
  <c r="C8" i="2"/>
  <c r="C7" i="2"/>
  <c r="B7" i="2"/>
  <c r="F6" i="2"/>
  <c r="C6" i="2"/>
  <c r="I6" i="2"/>
  <c r="I5" i="2"/>
  <c r="F5" i="2"/>
  <c r="C5" i="2"/>
  <c r="H4" i="2"/>
  <c r="B4" i="2"/>
  <c r="C4" i="2"/>
  <c r="F3" i="2"/>
  <c r="I3" i="2"/>
  <c r="F17" i="2"/>
  <c r="C17" i="2"/>
  <c r="C16" i="2"/>
  <c r="I16" i="2"/>
  <c r="F15" i="2"/>
  <c r="B15" i="2"/>
  <c r="I15" i="2"/>
  <c r="B14" i="2"/>
  <c r="H14" i="2"/>
  <c r="C13" i="2"/>
  <c r="H13" i="2"/>
  <c r="I13" i="2"/>
  <c r="C12" i="2"/>
  <c r="B12" i="2"/>
  <c r="H12" i="2"/>
  <c r="B11" i="2"/>
  <c r="F11" i="2"/>
  <c r="I11" i="2"/>
  <c r="B10" i="2"/>
  <c r="H10" i="2"/>
  <c r="F9" i="2"/>
  <c r="C9" i="2"/>
  <c r="B8" i="2"/>
  <c r="I8" i="2"/>
  <c r="F8" i="2"/>
  <c r="I7" i="2"/>
  <c r="F7" i="2"/>
  <c r="H7" i="2"/>
  <c r="B6" i="2"/>
  <c r="H6" i="2"/>
  <c r="H5" i="2"/>
  <c r="B5" i="2"/>
  <c r="I4" i="2"/>
  <c r="F4" i="2"/>
  <c r="N2" i="2"/>
  <c r="H3" i="2"/>
  <c r="B3" i="2"/>
  <c r="C3" i="2"/>
  <c r="C2" i="2"/>
  <c r="AD242" i="1"/>
  <c r="AC242" i="1"/>
  <c r="AC240" i="1"/>
  <c r="AD240" i="1"/>
  <c r="AD238" i="1"/>
  <c r="AC238" i="1"/>
  <c r="AC236" i="1"/>
  <c r="AD236" i="1"/>
  <c r="AD235" i="1"/>
  <c r="AC235" i="1"/>
  <c r="AC233" i="1"/>
  <c r="AD233" i="1"/>
  <c r="AC232" i="1"/>
  <c r="AD232" i="1"/>
  <c r="AC231" i="1"/>
  <c r="AD231" i="1"/>
  <c r="AD230" i="1"/>
  <c r="AC230" i="1"/>
  <c r="AC229" i="1"/>
  <c r="AD229" i="1"/>
  <c r="AD228" i="1"/>
  <c r="AC228" i="1"/>
  <c r="AC227" i="1"/>
  <c r="AD227" i="1"/>
  <c r="AC226" i="1"/>
  <c r="AD226" i="1"/>
  <c r="AD224" i="1"/>
  <c r="AC224" i="1"/>
  <c r="AC222" i="1"/>
  <c r="AD222" i="1"/>
  <c r="AC221" i="1"/>
  <c r="AD221" i="1"/>
  <c r="AC220" i="1"/>
  <c r="AD220" i="1"/>
  <c r="AD219" i="1"/>
  <c r="AC219" i="1"/>
  <c r="AC218" i="1"/>
  <c r="AD218" i="1"/>
  <c r="AD217" i="1"/>
  <c r="AC217" i="1"/>
  <c r="AD216" i="1"/>
  <c r="AC216" i="1"/>
  <c r="AD215" i="1"/>
  <c r="AC215" i="1"/>
  <c r="AC214" i="1"/>
  <c r="AD214" i="1"/>
  <c r="AD213" i="1"/>
  <c r="AC213" i="1"/>
  <c r="AD212" i="1"/>
  <c r="AC212" i="1"/>
  <c r="AC210" i="1"/>
  <c r="AD210" i="1"/>
  <c r="AD209" i="1"/>
  <c r="AC209" i="1"/>
  <c r="AD207" i="1"/>
  <c r="AC207" i="1"/>
  <c r="AC205" i="1"/>
  <c r="AD205" i="1"/>
  <c r="AD204" i="1"/>
  <c r="AC204" i="1"/>
  <c r="AD203" i="1"/>
  <c r="AC203" i="1"/>
  <c r="AC202" i="1"/>
  <c r="AD202" i="1"/>
  <c r="AC201" i="1"/>
  <c r="AD201" i="1"/>
  <c r="AD200" i="1"/>
  <c r="AC200" i="1"/>
  <c r="AD199" i="1"/>
  <c r="AC199" i="1"/>
  <c r="AD197" i="1"/>
  <c r="AC197" i="1"/>
  <c r="AC196" i="1"/>
  <c r="AD196" i="1"/>
  <c r="AC195" i="1"/>
  <c r="AD195" i="1"/>
  <c r="AC193" i="1"/>
  <c r="AD193" i="1"/>
  <c r="AC191" i="1"/>
  <c r="AD191" i="1"/>
  <c r="AC192" i="1"/>
  <c r="AD192" i="1"/>
  <c r="AD190" i="1"/>
  <c r="AC190" i="1"/>
  <c r="AD189" i="1"/>
  <c r="AC187" i="1"/>
  <c r="AC188" i="1"/>
  <c r="AD188" i="1"/>
  <c r="AD187" i="1"/>
  <c r="AC189" i="1"/>
  <c r="AC185" i="1"/>
  <c r="AD185" i="1"/>
  <c r="AC184" i="1"/>
  <c r="AD184" i="1"/>
  <c r="AC183" i="1"/>
  <c r="AD183" i="1"/>
  <c r="AC182" i="1"/>
  <c r="AD182" i="1"/>
  <c r="AD180" i="1"/>
  <c r="AC180" i="1"/>
  <c r="AC179" i="1"/>
  <c r="AD179" i="1"/>
  <c r="AC178" i="1"/>
  <c r="AD178" i="1"/>
  <c r="AD177" i="1"/>
  <c r="AC177" i="1"/>
  <c r="AD176" i="1"/>
  <c r="AC176" i="1"/>
  <c r="AD175" i="1"/>
  <c r="AC175" i="1"/>
  <c r="AC174" i="1"/>
  <c r="AD174" i="1"/>
  <c r="AD173" i="1"/>
  <c r="AC173" i="1"/>
  <c r="AC171" i="1"/>
  <c r="AD171" i="1"/>
  <c r="AC170" i="1"/>
  <c r="AD170" i="1"/>
  <c r="AD169" i="1"/>
  <c r="AC169" i="1"/>
  <c r="AC168" i="1"/>
  <c r="AD168" i="1"/>
  <c r="AC167" i="1"/>
  <c r="AD167" i="1"/>
  <c r="AC166" i="1"/>
  <c r="AD166" i="1"/>
  <c r="AD165" i="1"/>
  <c r="AD161" i="1"/>
  <c r="AD159" i="1"/>
  <c r="AC162" i="1"/>
  <c r="AD163" i="1"/>
  <c r="AC159" i="1"/>
  <c r="AD162" i="1"/>
  <c r="AC165" i="1"/>
  <c r="AC161" i="1"/>
  <c r="AD164" i="1"/>
  <c r="AD160" i="1"/>
  <c r="AC163" i="1"/>
  <c r="AC164" i="1"/>
  <c r="AC160" i="1"/>
  <c r="AC158" i="1"/>
  <c r="AD158" i="1"/>
  <c r="AI85" i="1"/>
  <c r="AI106" i="1"/>
  <c r="AI134" i="1"/>
  <c r="AC156" i="1"/>
  <c r="AC155" i="1"/>
  <c r="AD149" i="1"/>
  <c r="AI97" i="1"/>
  <c r="AI122" i="1"/>
  <c r="AI141" i="1"/>
  <c r="AD156" i="1"/>
  <c r="AD155" i="1"/>
  <c r="AD151" i="1"/>
  <c r="AC145" i="1"/>
  <c r="AD141" i="1"/>
  <c r="AC150" i="1"/>
  <c r="AD146" i="1"/>
  <c r="AC140" i="1"/>
  <c r="AC147" i="1"/>
  <c r="AD144" i="1"/>
  <c r="AD147" i="1"/>
  <c r="AC141" i="1"/>
  <c r="AC152" i="1"/>
  <c r="AC146" i="1"/>
  <c r="AD142" i="1"/>
  <c r="AC151" i="1"/>
  <c r="AD148" i="1"/>
  <c r="AD139" i="1"/>
  <c r="AD137" i="1"/>
  <c r="AC136" i="1"/>
  <c r="AC135" i="1"/>
  <c r="AC134" i="1"/>
  <c r="AC133" i="1"/>
  <c r="AD132" i="1"/>
  <c r="AC130" i="1"/>
  <c r="AD129" i="1"/>
  <c r="AC127" i="1"/>
  <c r="AC126" i="1"/>
  <c r="AC125" i="1"/>
  <c r="AC124" i="1"/>
  <c r="AD123" i="1"/>
  <c r="AC122" i="1"/>
  <c r="AC121" i="1"/>
  <c r="AC120" i="1"/>
  <c r="AC118" i="1"/>
  <c r="AD116" i="1"/>
  <c r="AC115" i="1"/>
  <c r="AD113" i="1"/>
  <c r="AD112" i="1"/>
  <c r="AC111" i="1"/>
  <c r="AC110" i="1"/>
  <c r="AD109" i="1"/>
  <c r="AC108" i="1"/>
  <c r="AD107" i="1"/>
  <c r="AC106" i="1"/>
  <c r="AD105" i="1"/>
  <c r="AD104" i="1"/>
  <c r="AC102" i="1"/>
  <c r="AC101" i="1"/>
  <c r="AC100" i="1"/>
  <c r="AD99" i="1"/>
  <c r="AD95" i="1"/>
  <c r="AD97" i="1"/>
  <c r="AC95" i="1"/>
  <c r="AC96" i="1"/>
  <c r="AD94" i="1"/>
  <c r="A52" i="2"/>
  <c r="C48" i="2"/>
  <c r="F48" i="2"/>
  <c r="B49" i="2"/>
  <c r="AD92" i="1"/>
  <c r="AD87" i="1"/>
  <c r="AC86" i="1"/>
  <c r="AC9" i="1"/>
  <c r="AC24" i="1"/>
  <c r="AD81" i="1"/>
  <c r="AC21" i="1"/>
  <c r="AC81" i="1"/>
  <c r="AC31" i="1"/>
  <c r="AC65" i="1"/>
  <c r="AD33" i="1"/>
  <c r="C50" i="2"/>
  <c r="AC35" i="1"/>
  <c r="AD73" i="1"/>
  <c r="AD26" i="1"/>
  <c r="AC12" i="1"/>
  <c r="AD70" i="1"/>
  <c r="AC16" i="1"/>
  <c r="AC62" i="1"/>
  <c r="AC36" i="1"/>
  <c r="AC27" i="1"/>
  <c r="AD83" i="1"/>
  <c r="AD88" i="1"/>
  <c r="AD45" i="1"/>
  <c r="AC76" i="1"/>
  <c r="AC7" i="1"/>
  <c r="AC67" i="1"/>
  <c r="AD3" i="1"/>
  <c r="AD76" i="1"/>
  <c r="AD36" i="1"/>
  <c r="AC69" i="1"/>
  <c r="AC26" i="1"/>
  <c r="AC68" i="1"/>
  <c r="AD50" i="1"/>
  <c r="AC71" i="1"/>
  <c r="AC79" i="1"/>
  <c r="AD38" i="1"/>
  <c r="H48" i="2"/>
  <c r="F49" i="2"/>
  <c r="H49" i="2"/>
  <c r="AI92" i="1"/>
  <c r="AC88" i="1"/>
  <c r="AC18" i="1"/>
  <c r="AD16" i="1"/>
  <c r="AC74" i="1"/>
  <c r="AD53" i="1"/>
  <c r="AC10" i="1"/>
  <c r="AD29" i="1"/>
  <c r="AD6" i="1"/>
  <c r="AD40" i="1"/>
  <c r="N50" i="2"/>
  <c r="AC49" i="1"/>
  <c r="AC60" i="1"/>
  <c r="AC5" i="1"/>
  <c r="AC13" i="1"/>
  <c r="AD69" i="1"/>
  <c r="AD44" i="1"/>
  <c r="AC3" i="1"/>
  <c r="AC6" i="1"/>
  <c r="AC73" i="1"/>
  <c r="AD32" i="1"/>
  <c r="AC89" i="1"/>
  <c r="AC84" i="1"/>
  <c r="AD143" i="1"/>
  <c r="AC148" i="1"/>
  <c r="AD153" i="1"/>
  <c r="AC149" i="1"/>
  <c r="AC144" i="1"/>
  <c r="AC143" i="1"/>
  <c r="AC139" i="1"/>
  <c r="AD136" i="1"/>
  <c r="AD134" i="1"/>
  <c r="AC132" i="1"/>
  <c r="AC129" i="1"/>
  <c r="AD124" i="1"/>
  <c r="AD125" i="1"/>
  <c r="AD122" i="1"/>
  <c r="AD120" i="1"/>
  <c r="AC116" i="1"/>
  <c r="AC113" i="1"/>
  <c r="AD111" i="1"/>
  <c r="AC109" i="1"/>
  <c r="AC107" i="1"/>
  <c r="AC105" i="1"/>
  <c r="AD102" i="1"/>
  <c r="AD100" i="1"/>
  <c r="AD98" i="1"/>
  <c r="AC98" i="1"/>
  <c r="AC94" i="1"/>
  <c r="J48" i="2"/>
  <c r="I49" i="2"/>
  <c r="AD89" i="1"/>
  <c r="AD19" i="1"/>
  <c r="AD54" i="1"/>
  <c r="AC19" i="1"/>
  <c r="AD11" i="1"/>
  <c r="AD27" i="1"/>
  <c r="AD20" i="1"/>
  <c r="AD52" i="1"/>
  <c r="AC33" i="1"/>
  <c r="AC20" i="1"/>
  <c r="AC87" i="1"/>
  <c r="AD39" i="1"/>
  <c r="AD41" i="1"/>
  <c r="AD37" i="1"/>
  <c r="AD8" i="1"/>
  <c r="AC30" i="1"/>
  <c r="AD79" i="1"/>
  <c r="AD9" i="1"/>
  <c r="AD13" i="1"/>
  <c r="C49" i="2"/>
  <c r="AC91" i="1"/>
  <c r="AC40" i="1"/>
  <c r="AC38" i="1"/>
  <c r="AC45" i="1"/>
  <c r="AC37" i="1"/>
  <c r="AC51" i="1"/>
  <c r="AD68" i="1"/>
  <c r="AC42" i="1"/>
  <c r="AC25" i="1"/>
  <c r="AC64" i="1"/>
  <c r="AD91" i="1"/>
  <c r="AD10" i="1"/>
  <c r="AD65" i="1"/>
  <c r="AD15" i="1"/>
  <c r="AC44" i="1"/>
  <c r="AD25" i="1"/>
  <c r="AD67" i="1"/>
  <c r="AD47" i="1"/>
  <c r="AD46" i="1"/>
  <c r="AC22" i="1"/>
  <c r="AC78" i="1"/>
  <c r="AC32" i="1"/>
  <c r="AC39" i="1"/>
  <c r="AD7" i="1"/>
  <c r="AD74" i="1"/>
  <c r="A57" i="2"/>
  <c r="AC8" i="1"/>
  <c r="AD58" i="1"/>
  <c r="AC48" i="1"/>
  <c r="AC29" i="1"/>
  <c r="AD18" i="1"/>
  <c r="AD56" i="1"/>
  <c r="AD24" i="1"/>
  <c r="AC142" i="1"/>
  <c r="AD152" i="1"/>
  <c r="AD145" i="1"/>
  <c r="AD150" i="1"/>
  <c r="AC153" i="1"/>
  <c r="AD140" i="1"/>
  <c r="AC137" i="1"/>
  <c r="AD135" i="1"/>
  <c r="AD133" i="1"/>
  <c r="AD130" i="1"/>
  <c r="AD127" i="1"/>
  <c r="AD126" i="1"/>
  <c r="AC123" i="1"/>
  <c r="AD121" i="1"/>
  <c r="AD118" i="1"/>
  <c r="AD115" i="1"/>
  <c r="AC112" i="1"/>
  <c r="AD110" i="1"/>
  <c r="AD108" i="1"/>
  <c r="AD106" i="1"/>
  <c r="AC104" i="1"/>
  <c r="AD101" i="1"/>
  <c r="AC97" i="1"/>
  <c r="AC99" i="1"/>
  <c r="AD96" i="1"/>
  <c r="B48" i="2"/>
  <c r="J49" i="2"/>
  <c r="AG92" i="1"/>
  <c r="AD84" i="1"/>
  <c r="AC56" i="1"/>
  <c r="AD12" i="1"/>
  <c r="AD23" i="1"/>
  <c r="AD49" i="1"/>
  <c r="AD31" i="1"/>
  <c r="AD30" i="1"/>
  <c r="AC15" i="1"/>
  <c r="AD42" i="1"/>
  <c r="AC83" i="1"/>
  <c r="AC85" i="1"/>
  <c r="AC50" i="1"/>
  <c r="AC4" i="1"/>
  <c r="AD51" i="1"/>
  <c r="AD5" i="1"/>
  <c r="AC23" i="1"/>
  <c r="AC47" i="1"/>
  <c r="AC52" i="1"/>
  <c r="I48" i="2"/>
  <c r="AC92" i="1"/>
  <c r="AD85" i="1"/>
  <c r="AC70" i="1"/>
  <c r="AC58" i="1"/>
  <c r="AD71" i="1"/>
  <c r="AD60" i="1"/>
  <c r="AC11" i="1"/>
  <c r="AD22" i="1"/>
  <c r="AD48" i="1"/>
  <c r="AD62" i="1"/>
  <c r="AC54" i="1"/>
  <c r="AD86" i="1"/>
  <c r="AC41" i="1"/>
  <c r="AD35" i="1"/>
  <c r="AD64" i="1"/>
  <c r="AD21" i="1"/>
  <c r="AC53" i="1"/>
  <c r="AD4" i="1"/>
  <c r="AD78" i="1"/>
  <c r="AC46" i="1"/>
  <c r="D2" i="2" l="1"/>
  <c r="D3" i="2"/>
  <c r="E3" i="2"/>
  <c r="L3" i="2"/>
  <c r="K3" i="2"/>
  <c r="D5" i="2"/>
  <c r="E5" i="2"/>
  <c r="K5" i="2"/>
  <c r="L5" i="2"/>
  <c r="D6" i="2"/>
  <c r="E6" i="2"/>
  <c r="L6" i="2"/>
  <c r="K6" i="2"/>
  <c r="D8" i="2"/>
  <c r="E8" i="2"/>
  <c r="L8" i="2"/>
  <c r="K8" i="2"/>
  <c r="D10" i="2"/>
  <c r="E10" i="2"/>
  <c r="K10" i="2"/>
  <c r="L10" i="2"/>
  <c r="D11" i="2"/>
  <c r="E11" i="2"/>
  <c r="L11" i="2"/>
  <c r="K11" i="2"/>
  <c r="D12" i="2"/>
  <c r="E12" i="2"/>
  <c r="K12" i="2"/>
  <c r="L12" i="2"/>
  <c r="D14" i="2"/>
  <c r="E14" i="2"/>
  <c r="L14" i="2"/>
  <c r="K14" i="2"/>
  <c r="D15" i="2"/>
  <c r="E15" i="2"/>
  <c r="L15" i="2"/>
  <c r="K15" i="2"/>
  <c r="D4" i="2"/>
  <c r="E4" i="2"/>
  <c r="K4" i="2"/>
  <c r="L4" i="2"/>
  <c r="D7" i="2"/>
  <c r="E7" i="2"/>
  <c r="K7" i="2"/>
  <c r="L7" i="2"/>
  <c r="D9" i="2"/>
  <c r="E9" i="2"/>
  <c r="L9" i="2"/>
  <c r="K9" i="2"/>
  <c r="D13" i="2"/>
  <c r="E13" i="2"/>
  <c r="K13" i="2"/>
  <c r="L13" i="2"/>
  <c r="D16" i="2"/>
  <c r="E16" i="2"/>
  <c r="K16" i="2"/>
  <c r="L16" i="2"/>
  <c r="D17" i="2"/>
  <c r="E17" i="2"/>
  <c r="L17" i="2"/>
  <c r="K17" i="2"/>
  <c r="O2" i="2"/>
  <c r="P2" i="2" s="1"/>
  <c r="Q2" i="2" s="1"/>
  <c r="D48" i="2"/>
  <c r="D49" i="2"/>
  <c r="G57" i="2"/>
  <c r="R57" i="2"/>
  <c r="E49" i="2"/>
  <c r="L49" i="2"/>
  <c r="K49" i="2"/>
  <c r="E48" i="2"/>
  <c r="K48" i="2"/>
  <c r="L48" i="2"/>
  <c r="G52" i="2"/>
  <c r="R52" i="2"/>
  <c r="M50" i="2"/>
  <c r="O50" i="2" s="1"/>
  <c r="P50" i="2" s="1"/>
  <c r="Q50" i="2" s="1"/>
  <c r="C3" i="1"/>
  <c r="N3" i="2"/>
  <c r="N5" i="2"/>
  <c r="N6" i="2"/>
  <c r="N8" i="2"/>
  <c r="N10" i="2"/>
  <c r="N11" i="2"/>
  <c r="N12" i="2"/>
  <c r="N14" i="2"/>
  <c r="N15" i="2"/>
  <c r="N4" i="2"/>
  <c r="N7" i="2"/>
  <c r="N9" i="2"/>
  <c r="N13" i="2"/>
  <c r="N16" i="2"/>
  <c r="N17" i="2"/>
  <c r="AI142" i="1"/>
  <c r="AI98" i="1"/>
  <c r="AI107" i="1"/>
  <c r="H52" i="2"/>
  <c r="AI123" i="1"/>
  <c r="AI135" i="1"/>
  <c r="AI86" i="1"/>
  <c r="I57" i="2"/>
  <c r="N49" i="2"/>
  <c r="B52" i="2"/>
  <c r="J52" i="2"/>
  <c r="A51" i="2"/>
  <c r="C57" i="2"/>
  <c r="C52" i="2"/>
  <c r="J57" i="2"/>
  <c r="B57" i="2"/>
  <c r="N48" i="2"/>
  <c r="F52" i="2"/>
  <c r="I52" i="2"/>
  <c r="F57" i="2"/>
  <c r="H57" i="2"/>
  <c r="A56" i="2"/>
  <c r="M17" i="2" l="1"/>
  <c r="M9" i="2"/>
  <c r="O9" i="2" s="1"/>
  <c r="P9" i="2" s="1"/>
  <c r="Q9" i="2" s="1"/>
  <c r="M15" i="2"/>
  <c r="M14" i="2"/>
  <c r="O14" i="2" s="1"/>
  <c r="P14" i="2" s="1"/>
  <c r="Q14" i="2" s="1"/>
  <c r="M11" i="2"/>
  <c r="M8" i="2"/>
  <c r="O8" i="2" s="1"/>
  <c r="P8" i="2" s="1"/>
  <c r="Q8" i="2" s="1"/>
  <c r="M6" i="2"/>
  <c r="M3" i="2"/>
  <c r="O3" i="2" s="1"/>
  <c r="P3" i="2" s="1"/>
  <c r="Q3" i="2" s="1"/>
  <c r="M16" i="2"/>
  <c r="O16" i="2" s="1"/>
  <c r="P16" i="2" s="1"/>
  <c r="Q16" i="2" s="1"/>
  <c r="M13" i="2"/>
  <c r="O13" i="2" s="1"/>
  <c r="P13" i="2" s="1"/>
  <c r="Q13" i="2" s="1"/>
  <c r="M7" i="2"/>
  <c r="O7" i="2" s="1"/>
  <c r="P7" i="2" s="1"/>
  <c r="Q7" i="2" s="1"/>
  <c r="M4" i="2"/>
  <c r="O4" i="2" s="1"/>
  <c r="P4" i="2" s="1"/>
  <c r="Q4" i="2" s="1"/>
  <c r="M12" i="2"/>
  <c r="O12" i="2" s="1"/>
  <c r="P12" i="2" s="1"/>
  <c r="Q12" i="2" s="1"/>
  <c r="M10" i="2"/>
  <c r="O10" i="2" s="1"/>
  <c r="P10" i="2" s="1"/>
  <c r="Q10" i="2" s="1"/>
  <c r="M5" i="2"/>
  <c r="O5" i="2" s="1"/>
  <c r="P5" i="2" s="1"/>
  <c r="Q5" i="2" s="1"/>
  <c r="O17" i="2"/>
  <c r="P17" i="2" s="1"/>
  <c r="Q17" i="2" s="1"/>
  <c r="O15" i="2"/>
  <c r="P15" i="2" s="1"/>
  <c r="Q15" i="2" s="1"/>
  <c r="O11" i="2"/>
  <c r="P11" i="2" s="1"/>
  <c r="Q11" i="2" s="1"/>
  <c r="O6" i="2"/>
  <c r="P6" i="2" s="1"/>
  <c r="Q6" i="2" s="1"/>
  <c r="D57" i="2"/>
  <c r="D52" i="2"/>
  <c r="M48" i="2"/>
  <c r="O48" i="2" s="1"/>
  <c r="P48" i="2" s="1"/>
  <c r="Q48" i="2" s="1"/>
  <c r="M49" i="2"/>
  <c r="O49" i="2" s="1"/>
  <c r="P49" i="2" s="1"/>
  <c r="Q49" i="2" s="1"/>
  <c r="G56" i="2"/>
  <c r="R56" i="2"/>
  <c r="G51" i="2"/>
  <c r="R51" i="2"/>
  <c r="E52" i="2"/>
  <c r="K52" i="2"/>
  <c r="L52" i="2"/>
  <c r="E57" i="2"/>
  <c r="K57" i="2"/>
  <c r="L57" i="2"/>
  <c r="A59" i="2"/>
  <c r="AI136" i="1"/>
  <c r="AI108" i="1"/>
  <c r="AI143" i="1"/>
  <c r="H56" i="2"/>
  <c r="I56" i="2"/>
  <c r="J51" i="2"/>
  <c r="N57" i="2"/>
  <c r="F56" i="2"/>
  <c r="C51" i="2"/>
  <c r="N52" i="2"/>
  <c r="AI87" i="1"/>
  <c r="AI124" i="1"/>
  <c r="AI99" i="1"/>
  <c r="J56" i="2"/>
  <c r="F51" i="2"/>
  <c r="I51" i="2"/>
  <c r="C56" i="2"/>
  <c r="B56" i="2"/>
  <c r="H51" i="2"/>
  <c r="B51" i="2"/>
  <c r="D51" i="2" l="1"/>
  <c r="D56" i="2"/>
  <c r="G59" i="2"/>
  <c r="R59" i="2"/>
  <c r="M57" i="2"/>
  <c r="O57" i="2" s="1"/>
  <c r="P57" i="2" s="1"/>
  <c r="Q57" i="2" s="1"/>
  <c r="E51" i="2"/>
  <c r="K51" i="2"/>
  <c r="L51" i="2"/>
  <c r="E56" i="2"/>
  <c r="K56" i="2"/>
  <c r="L56" i="2"/>
  <c r="M52" i="2"/>
  <c r="O52" i="2" s="1"/>
  <c r="P52" i="2" s="1"/>
  <c r="Q52" i="2" s="1"/>
  <c r="AI100" i="1"/>
  <c r="AI88" i="1"/>
  <c r="AI109" i="1"/>
  <c r="A58" i="2"/>
  <c r="A60" i="2" s="1"/>
  <c r="A54" i="2" s="1"/>
  <c r="A53" i="2" s="1"/>
  <c r="A55" i="2" s="1"/>
  <c r="A61" i="2" s="1"/>
  <c r="A62" i="2" s="1"/>
  <c r="A64" i="2" s="1"/>
  <c r="A63" i="2" s="1"/>
  <c r="I59" i="2"/>
  <c r="C59" i="2"/>
  <c r="B59" i="2"/>
  <c r="N56" i="2"/>
  <c r="AI125" i="1"/>
  <c r="AI144" i="1"/>
  <c r="AI137" i="1"/>
  <c r="J59" i="2"/>
  <c r="F59" i="2"/>
  <c r="H59" i="2"/>
  <c r="N51" i="2"/>
  <c r="J60" i="2"/>
  <c r="J54" i="2"/>
  <c r="J53" i="2"/>
  <c r="J55" i="2"/>
  <c r="J61" i="2"/>
  <c r="J62" i="2"/>
  <c r="J64" i="2"/>
  <c r="J63" i="2"/>
  <c r="A66" i="2"/>
  <c r="J66" i="2"/>
  <c r="A67" i="2"/>
  <c r="J67" i="2"/>
  <c r="A68" i="2"/>
  <c r="J68" i="2"/>
  <c r="A65" i="2"/>
  <c r="J65" i="2"/>
  <c r="A72" i="2"/>
  <c r="J72" i="2"/>
  <c r="A74" i="2"/>
  <c r="J74" i="2"/>
  <c r="A73" i="2"/>
  <c r="J73" i="2"/>
  <c r="A75" i="2"/>
  <c r="J75" i="2"/>
  <c r="A70" i="2"/>
  <c r="J70" i="2"/>
  <c r="A69" i="2"/>
  <c r="J69" i="2"/>
  <c r="A71" i="2"/>
  <c r="J71" i="2"/>
  <c r="A76" i="2"/>
  <c r="J76" i="2"/>
  <c r="A77" i="2"/>
  <c r="J77" i="2"/>
  <c r="A79" i="2"/>
  <c r="A78" i="2" s="1"/>
  <c r="J79" i="2"/>
  <c r="J78" i="2"/>
  <c r="A81" i="2"/>
  <c r="J81" i="2"/>
  <c r="A82" i="2"/>
  <c r="J82" i="2"/>
  <c r="A83" i="2"/>
  <c r="J83" i="2"/>
  <c r="A80" i="2"/>
  <c r="J80" i="2"/>
  <c r="A88" i="2"/>
  <c r="J88" i="2"/>
  <c r="A90" i="2"/>
  <c r="J90" i="2"/>
  <c r="A89" i="2"/>
  <c r="J89" i="2"/>
  <c r="A91" i="2"/>
  <c r="J91" i="2"/>
  <c r="A85" i="2"/>
  <c r="J85" i="2"/>
  <c r="A84" i="2"/>
  <c r="J84" i="2"/>
  <c r="A86" i="2"/>
  <c r="J86" i="2"/>
  <c r="A92" i="2"/>
  <c r="J92" i="2"/>
  <c r="A93" i="2"/>
  <c r="J93" i="2"/>
  <c r="A87" i="2"/>
  <c r="J87" i="2"/>
  <c r="G87" i="2" l="1"/>
  <c r="R87" i="2"/>
  <c r="G93" i="2"/>
  <c r="R93" i="2"/>
  <c r="G92" i="2"/>
  <c r="R92" i="2"/>
  <c r="G86" i="2"/>
  <c r="R86" i="2"/>
  <c r="G84" i="2"/>
  <c r="R84" i="2"/>
  <c r="G85" i="2"/>
  <c r="R85" i="2"/>
  <c r="G91" i="2"/>
  <c r="R91" i="2"/>
  <c r="G89" i="2"/>
  <c r="R89" i="2"/>
  <c r="G90" i="2"/>
  <c r="R90" i="2"/>
  <c r="G88" i="2"/>
  <c r="R88" i="2"/>
  <c r="G80" i="2"/>
  <c r="R80" i="2"/>
  <c r="G83" i="2"/>
  <c r="R83" i="2"/>
  <c r="G82" i="2"/>
  <c r="R82" i="2"/>
  <c r="G81" i="2"/>
  <c r="R81" i="2"/>
  <c r="G78" i="2"/>
  <c r="R78" i="2"/>
  <c r="G79" i="2"/>
  <c r="R79" i="2"/>
  <c r="G77" i="2"/>
  <c r="R77" i="2"/>
  <c r="G76" i="2"/>
  <c r="R76" i="2"/>
  <c r="G71" i="2"/>
  <c r="R71" i="2"/>
  <c r="G69" i="2"/>
  <c r="R69" i="2"/>
  <c r="G70" i="2"/>
  <c r="R70" i="2"/>
  <c r="R75" i="2"/>
  <c r="G75" i="2"/>
  <c r="R73" i="2"/>
  <c r="G73" i="2"/>
  <c r="R74" i="2"/>
  <c r="G74" i="2"/>
  <c r="R72" i="2"/>
  <c r="G72" i="2"/>
  <c r="R65" i="2"/>
  <c r="G65" i="2"/>
  <c r="R68" i="2"/>
  <c r="G68" i="2"/>
  <c r="R67" i="2"/>
  <c r="G67" i="2"/>
  <c r="R66" i="2"/>
  <c r="G66" i="2"/>
  <c r="G63" i="2"/>
  <c r="R63" i="2"/>
  <c r="D59" i="2"/>
  <c r="G64" i="2"/>
  <c r="R64" i="2"/>
  <c r="R62" i="2"/>
  <c r="G62" i="2"/>
  <c r="G61" i="2"/>
  <c r="R61" i="2"/>
  <c r="R55" i="2"/>
  <c r="G55" i="2"/>
  <c r="R53" i="2"/>
  <c r="G53" i="2"/>
  <c r="G54" i="2"/>
  <c r="R54" i="2"/>
  <c r="G60" i="2"/>
  <c r="R60" i="2"/>
  <c r="E59" i="2"/>
  <c r="L59" i="2"/>
  <c r="K59" i="2"/>
  <c r="G58" i="2"/>
  <c r="R58" i="2"/>
  <c r="M56" i="2"/>
  <c r="O56" i="2" s="1"/>
  <c r="P56" i="2" s="1"/>
  <c r="Q56" i="2" s="1"/>
  <c r="M51" i="2"/>
  <c r="O51" i="2"/>
  <c r="P51" i="2" s="1"/>
  <c r="Q51" i="2" s="1"/>
  <c r="B87" i="2"/>
  <c r="I87" i="2"/>
  <c r="H87" i="2"/>
  <c r="H93" i="2"/>
  <c r="I93" i="2"/>
  <c r="C92" i="2"/>
  <c r="B92" i="2"/>
  <c r="I86" i="2"/>
  <c r="F86" i="2"/>
  <c r="H86" i="2"/>
  <c r="F84" i="2"/>
  <c r="B84" i="2"/>
  <c r="H85" i="2"/>
  <c r="B85" i="2"/>
  <c r="C85" i="2"/>
  <c r="F91" i="2"/>
  <c r="B91" i="2"/>
  <c r="I89" i="2"/>
  <c r="F89" i="2"/>
  <c r="B89" i="2"/>
  <c r="F90" i="2"/>
  <c r="I90" i="2"/>
  <c r="H90" i="2"/>
  <c r="H88" i="2"/>
  <c r="I88" i="2"/>
  <c r="C80" i="2"/>
  <c r="B80" i="2"/>
  <c r="I83" i="2"/>
  <c r="F83" i="2"/>
  <c r="H83" i="2"/>
  <c r="F82" i="2"/>
  <c r="B82" i="2"/>
  <c r="H81" i="2"/>
  <c r="B81" i="2"/>
  <c r="F81" i="2"/>
  <c r="B78" i="2"/>
  <c r="C78" i="2"/>
  <c r="F87" i="2"/>
  <c r="C87" i="2"/>
  <c r="B93" i="2"/>
  <c r="F93" i="2"/>
  <c r="C93" i="2"/>
  <c r="H92" i="2"/>
  <c r="I92" i="2"/>
  <c r="F92" i="2"/>
  <c r="C86" i="2"/>
  <c r="B86" i="2"/>
  <c r="I84" i="2"/>
  <c r="H84" i="2"/>
  <c r="C84" i="2"/>
  <c r="F85" i="2"/>
  <c r="I85" i="2"/>
  <c r="I91" i="2"/>
  <c r="H91" i="2"/>
  <c r="C91" i="2"/>
  <c r="C89" i="2"/>
  <c r="H89" i="2"/>
  <c r="C90" i="2"/>
  <c r="B90" i="2"/>
  <c r="F88" i="2"/>
  <c r="B88" i="2"/>
  <c r="C88" i="2"/>
  <c r="I80" i="2"/>
  <c r="H80" i="2"/>
  <c r="F80" i="2"/>
  <c r="C83" i="2"/>
  <c r="B83" i="2"/>
  <c r="I82" i="2"/>
  <c r="H82" i="2"/>
  <c r="C82" i="2"/>
  <c r="C81" i="2"/>
  <c r="I81" i="2"/>
  <c r="H78" i="2"/>
  <c r="I78" i="2"/>
  <c r="F78" i="2"/>
  <c r="H79" i="2"/>
  <c r="B79" i="2"/>
  <c r="H77" i="2"/>
  <c r="I77" i="2"/>
  <c r="H76" i="2"/>
  <c r="B76" i="2"/>
  <c r="C71" i="2"/>
  <c r="H71" i="2"/>
  <c r="B69" i="2"/>
  <c r="H69" i="2"/>
  <c r="F70" i="2"/>
  <c r="C70" i="2"/>
  <c r="I75" i="2"/>
  <c r="H75" i="2"/>
  <c r="H73" i="2"/>
  <c r="F73" i="2"/>
  <c r="I73" i="2"/>
  <c r="C74" i="2"/>
  <c r="I74" i="2"/>
  <c r="F72" i="2"/>
  <c r="H72" i="2"/>
  <c r="F65" i="2"/>
  <c r="I65" i="2"/>
  <c r="B65" i="2"/>
  <c r="B67" i="2"/>
  <c r="H66" i="2"/>
  <c r="F79" i="2"/>
  <c r="I79" i="2"/>
  <c r="C79" i="2"/>
  <c r="C77" i="2"/>
  <c r="F77" i="2"/>
  <c r="B77" i="2"/>
  <c r="F76" i="2"/>
  <c r="I76" i="2"/>
  <c r="C76" i="2"/>
  <c r="I71" i="2"/>
  <c r="B71" i="2"/>
  <c r="F71" i="2"/>
  <c r="C69" i="2"/>
  <c r="I69" i="2"/>
  <c r="F69" i="2"/>
  <c r="B70" i="2"/>
  <c r="H70" i="2"/>
  <c r="I70" i="2"/>
  <c r="F75" i="2"/>
  <c r="C75" i="2"/>
  <c r="B75" i="2"/>
  <c r="C73" i="2"/>
  <c r="B73" i="2"/>
  <c r="F74" i="2"/>
  <c r="H74" i="2"/>
  <c r="B74" i="2"/>
  <c r="I72" i="2"/>
  <c r="C72" i="2"/>
  <c r="B72" i="2"/>
  <c r="C65" i="2"/>
  <c r="H65" i="2"/>
  <c r="B68" i="2"/>
  <c r="C68" i="2"/>
  <c r="I68" i="2"/>
  <c r="I67" i="2"/>
  <c r="H67" i="2"/>
  <c r="B66" i="2"/>
  <c r="C66" i="2"/>
  <c r="I66" i="2"/>
  <c r="F63" i="2"/>
  <c r="C63" i="2"/>
  <c r="I63" i="2"/>
  <c r="H68" i="2"/>
  <c r="F68" i="2"/>
  <c r="F67" i="2"/>
  <c r="C67" i="2"/>
  <c r="F66" i="2"/>
  <c r="B63" i="2"/>
  <c r="H63" i="2"/>
  <c r="I64" i="2"/>
  <c r="C64" i="2"/>
  <c r="H64" i="2"/>
  <c r="F64" i="2"/>
  <c r="B64" i="2"/>
  <c r="H62" i="2"/>
  <c r="I62" i="2"/>
  <c r="F62" i="2"/>
  <c r="B62" i="2"/>
  <c r="C62" i="2"/>
  <c r="F61" i="2"/>
  <c r="I61" i="2"/>
  <c r="C61" i="2"/>
  <c r="H61" i="2"/>
  <c r="B61" i="2"/>
  <c r="C55" i="2"/>
  <c r="H55" i="2"/>
  <c r="I55" i="2"/>
  <c r="B55" i="2"/>
  <c r="F55" i="2"/>
  <c r="C53" i="2"/>
  <c r="I53" i="2"/>
  <c r="F53" i="2"/>
  <c r="H53" i="2"/>
  <c r="B53" i="2"/>
  <c r="H54" i="2"/>
  <c r="C54" i="2"/>
  <c r="F54" i="2"/>
  <c r="B54" i="2"/>
  <c r="I54" i="2"/>
  <c r="C60" i="2"/>
  <c r="H60" i="2"/>
  <c r="I60" i="2"/>
  <c r="F60" i="2"/>
  <c r="B60" i="2"/>
  <c r="AI126" i="1"/>
  <c r="C58" i="2"/>
  <c r="I58" i="2"/>
  <c r="AI110" i="1"/>
  <c r="AI101" i="1"/>
  <c r="AI145" i="1"/>
  <c r="N59" i="2"/>
  <c r="J58" i="2"/>
  <c r="F58" i="2"/>
  <c r="B58" i="2"/>
  <c r="H58" i="2"/>
  <c r="AI89" i="1"/>
  <c r="B3" i="5"/>
  <c r="B3" i="9"/>
  <c r="B3" i="4"/>
  <c r="B4" i="5"/>
  <c r="B5" i="5" s="1"/>
  <c r="B6" i="5" s="1"/>
  <c r="B7" i="5" s="1"/>
  <c r="F3" i="5"/>
  <c r="C3" i="5"/>
  <c r="G3" i="5"/>
  <c r="E3" i="5"/>
  <c r="D3" i="5"/>
  <c r="H3" i="5"/>
  <c r="E3" i="9"/>
  <c r="H3" i="9"/>
  <c r="D3" i="9"/>
  <c r="F3" i="9"/>
  <c r="C3" i="9"/>
  <c r="G3" i="9"/>
  <c r="B4" i="4"/>
  <c r="C3" i="4"/>
  <c r="F3" i="4"/>
  <c r="E3" i="4"/>
  <c r="G3" i="4"/>
  <c r="D3" i="4"/>
  <c r="H3" i="4"/>
  <c r="C4" i="4"/>
  <c r="D4" i="4"/>
  <c r="E4" i="4"/>
  <c r="F4" i="4"/>
  <c r="G4" i="4"/>
  <c r="H4" i="4"/>
  <c r="B5" i="4"/>
  <c r="B6" i="4"/>
  <c r="C5" i="4"/>
  <c r="H5" i="4"/>
  <c r="E5" i="4"/>
  <c r="D5" i="4"/>
  <c r="G5" i="4"/>
  <c r="F5" i="4"/>
  <c r="C6" i="4"/>
  <c r="H6" i="4"/>
  <c r="G6" i="4"/>
  <c r="E6" i="4"/>
  <c r="B7" i="4"/>
  <c r="D6" i="4"/>
  <c r="F6" i="4"/>
  <c r="H7" i="4"/>
  <c r="G7" i="4"/>
  <c r="C7" i="4"/>
  <c r="E7" i="4"/>
  <c r="D7" i="4"/>
  <c r="F7" i="4"/>
  <c r="B8" i="4"/>
  <c r="B9" i="4"/>
  <c r="B10" i="4" s="1"/>
  <c r="B11" i="4" s="1"/>
  <c r="B12" i="4" s="1"/>
  <c r="C8" i="4"/>
  <c r="E8" i="4"/>
  <c r="G8" i="4"/>
  <c r="H8" i="4"/>
  <c r="D8" i="4"/>
  <c r="F8" i="4"/>
  <c r="D83" i="2" l="1"/>
  <c r="E83" i="2"/>
  <c r="K83" i="2"/>
  <c r="L83" i="2"/>
  <c r="D88" i="2"/>
  <c r="E88" i="2"/>
  <c r="L88" i="2"/>
  <c r="K88" i="2"/>
  <c r="D90" i="2"/>
  <c r="E90" i="2"/>
  <c r="K90" i="2"/>
  <c r="L90" i="2"/>
  <c r="D86" i="2"/>
  <c r="E86" i="2"/>
  <c r="L86" i="2"/>
  <c r="K86" i="2"/>
  <c r="D93" i="2"/>
  <c r="E93" i="2"/>
  <c r="L93" i="2"/>
  <c r="K93" i="2"/>
  <c r="D78" i="2"/>
  <c r="E78" i="2"/>
  <c r="L78" i="2"/>
  <c r="K78" i="2"/>
  <c r="D81" i="2"/>
  <c r="E81" i="2"/>
  <c r="L81" i="2"/>
  <c r="K81" i="2"/>
  <c r="D82" i="2"/>
  <c r="E82" i="2"/>
  <c r="L82" i="2"/>
  <c r="K82" i="2"/>
  <c r="D80" i="2"/>
  <c r="E80" i="2"/>
  <c r="K80" i="2"/>
  <c r="L80" i="2"/>
  <c r="D89" i="2"/>
  <c r="E89" i="2"/>
  <c r="L89" i="2"/>
  <c r="K89" i="2"/>
  <c r="D91" i="2"/>
  <c r="E91" i="2"/>
  <c r="L91" i="2"/>
  <c r="K91" i="2"/>
  <c r="D85" i="2"/>
  <c r="E85" i="2"/>
  <c r="L85" i="2"/>
  <c r="K85" i="2"/>
  <c r="D84" i="2"/>
  <c r="E84" i="2"/>
  <c r="L84" i="2"/>
  <c r="K84" i="2"/>
  <c r="D92" i="2"/>
  <c r="E92" i="2"/>
  <c r="L92" i="2"/>
  <c r="K92" i="2"/>
  <c r="D87" i="2"/>
  <c r="E87" i="2"/>
  <c r="L87" i="2"/>
  <c r="K87" i="2"/>
  <c r="N7" i="4"/>
  <c r="A7" i="4"/>
  <c r="A6" i="4"/>
  <c r="N6" i="4"/>
  <c r="A5" i="4"/>
  <c r="N5" i="4"/>
  <c r="N4" i="4"/>
  <c r="A4" i="4"/>
  <c r="A3" i="4"/>
  <c r="N3" i="4"/>
  <c r="A3" i="9"/>
  <c r="D63" i="2"/>
  <c r="E63" i="2"/>
  <c r="L63" i="2"/>
  <c r="K63" i="2"/>
  <c r="D66" i="2"/>
  <c r="E66" i="2"/>
  <c r="K66" i="2"/>
  <c r="L66" i="2"/>
  <c r="D68" i="2"/>
  <c r="E68" i="2"/>
  <c r="K68" i="2"/>
  <c r="L68" i="2"/>
  <c r="D72" i="2"/>
  <c r="E72" i="2"/>
  <c r="L72" i="2"/>
  <c r="K72" i="2"/>
  <c r="D74" i="2"/>
  <c r="E74" i="2"/>
  <c r="K74" i="2"/>
  <c r="L74" i="2"/>
  <c r="D73" i="2"/>
  <c r="E73" i="2"/>
  <c r="L73" i="2"/>
  <c r="K73" i="2"/>
  <c r="D75" i="2"/>
  <c r="E75" i="2"/>
  <c r="K75" i="2"/>
  <c r="L75" i="2"/>
  <c r="D70" i="2"/>
  <c r="E70" i="2"/>
  <c r="K70" i="2"/>
  <c r="L70" i="2"/>
  <c r="D71" i="2"/>
  <c r="E71" i="2"/>
  <c r="L71" i="2"/>
  <c r="K71" i="2"/>
  <c r="D77" i="2"/>
  <c r="E77" i="2"/>
  <c r="L77" i="2"/>
  <c r="K77" i="2"/>
  <c r="D67" i="2"/>
  <c r="E67" i="2"/>
  <c r="L67" i="2"/>
  <c r="K67" i="2"/>
  <c r="D65" i="2"/>
  <c r="E65" i="2"/>
  <c r="K65" i="2"/>
  <c r="L65" i="2"/>
  <c r="D69" i="2"/>
  <c r="E69" i="2"/>
  <c r="K69" i="2"/>
  <c r="L69" i="2"/>
  <c r="D76" i="2"/>
  <c r="E76" i="2"/>
  <c r="K76" i="2"/>
  <c r="L76" i="2"/>
  <c r="D79" i="2"/>
  <c r="E79" i="2"/>
  <c r="L79" i="2"/>
  <c r="K79" i="2"/>
  <c r="D58" i="2"/>
  <c r="D60" i="2"/>
  <c r="D54" i="2"/>
  <c r="D53" i="2"/>
  <c r="D55" i="2"/>
  <c r="D61" i="2"/>
  <c r="D62" i="2"/>
  <c r="D64" i="2"/>
  <c r="E64" i="2"/>
  <c r="K64" i="2"/>
  <c r="L64" i="2"/>
  <c r="E62" i="2"/>
  <c r="K62" i="2"/>
  <c r="L62" i="2"/>
  <c r="E61" i="2"/>
  <c r="K61" i="2"/>
  <c r="L61" i="2"/>
  <c r="E55" i="2"/>
  <c r="L55" i="2"/>
  <c r="K55" i="2"/>
  <c r="E53" i="2"/>
  <c r="L53" i="2"/>
  <c r="K53" i="2"/>
  <c r="E54" i="2"/>
  <c r="K54" i="2"/>
  <c r="L54" i="2"/>
  <c r="M59" i="2"/>
  <c r="O59" i="2" s="1"/>
  <c r="P59" i="2" s="1"/>
  <c r="Q59" i="2" s="1"/>
  <c r="E60" i="2"/>
  <c r="L60" i="2"/>
  <c r="K60" i="2"/>
  <c r="E58" i="2"/>
  <c r="N36" i="4"/>
  <c r="N48" i="4"/>
  <c r="N50" i="4"/>
  <c r="N52" i="4"/>
  <c r="N18" i="4"/>
  <c r="N33" i="4"/>
  <c r="N45" i="4"/>
  <c r="N15" i="4"/>
  <c r="N24" i="4"/>
  <c r="N20" i="4"/>
  <c r="N31" i="4"/>
  <c r="N32" i="4"/>
  <c r="N51" i="4"/>
  <c r="N35" i="4"/>
  <c r="N46" i="4"/>
  <c r="N43" i="4"/>
  <c r="N39" i="4"/>
  <c r="N49" i="4"/>
  <c r="K58" i="2"/>
  <c r="N16" i="4"/>
  <c r="N42" i="4"/>
  <c r="N30" i="4"/>
  <c r="N29" i="4"/>
  <c r="N21" i="4"/>
  <c r="N23" i="4"/>
  <c r="N44" i="4"/>
  <c r="N28" i="4"/>
  <c r="N27" i="4"/>
  <c r="N25" i="4"/>
  <c r="N47" i="4"/>
  <c r="N40" i="4"/>
  <c r="N41" i="4"/>
  <c r="N14" i="4"/>
  <c r="N38" i="4"/>
  <c r="N22" i="4"/>
  <c r="N26" i="4"/>
  <c r="N13" i="4"/>
  <c r="N34" i="4"/>
  <c r="N37" i="4"/>
  <c r="N19" i="4"/>
  <c r="N17" i="4"/>
  <c r="L58" i="2"/>
  <c r="A3" i="5"/>
  <c r="N8" i="4"/>
  <c r="A8" i="4"/>
  <c r="N83" i="2"/>
  <c r="N88" i="2"/>
  <c r="N90" i="2"/>
  <c r="N86" i="2"/>
  <c r="N93" i="2"/>
  <c r="N78" i="2"/>
  <c r="N81" i="2"/>
  <c r="N82" i="2"/>
  <c r="N80" i="2"/>
  <c r="N89" i="2"/>
  <c r="N91" i="2"/>
  <c r="N85" i="2"/>
  <c r="N84" i="2"/>
  <c r="N92" i="2"/>
  <c r="N87" i="2"/>
  <c r="N63" i="2"/>
  <c r="I4" i="4"/>
  <c r="N66" i="2"/>
  <c r="J5" i="4"/>
  <c r="N68" i="2"/>
  <c r="J7" i="4"/>
  <c r="N72" i="2"/>
  <c r="I3" i="9"/>
  <c r="N74" i="2"/>
  <c r="N73" i="2"/>
  <c r="N75" i="2"/>
  <c r="N70" i="2"/>
  <c r="N71" i="2"/>
  <c r="N77" i="2"/>
  <c r="N67" i="2"/>
  <c r="I6" i="4"/>
  <c r="J8" i="4"/>
  <c r="J4" i="4"/>
  <c r="I5" i="4"/>
  <c r="I7" i="4"/>
  <c r="J3" i="9"/>
  <c r="J6" i="4"/>
  <c r="I8" i="4"/>
  <c r="J3" i="4"/>
  <c r="N65" i="2"/>
  <c r="N69" i="2"/>
  <c r="N76" i="2"/>
  <c r="N79" i="2"/>
  <c r="I3" i="4"/>
  <c r="N64" i="2"/>
  <c r="F12" i="4"/>
  <c r="I12" i="4"/>
  <c r="J12" i="4"/>
  <c r="C12" i="4"/>
  <c r="H12" i="4"/>
  <c r="E12" i="4"/>
  <c r="G12" i="4"/>
  <c r="D12" i="4"/>
  <c r="N62" i="2"/>
  <c r="G7" i="5"/>
  <c r="C7" i="5"/>
  <c r="H7" i="5"/>
  <c r="E7" i="5"/>
  <c r="F7" i="5"/>
  <c r="D7" i="5"/>
  <c r="N61" i="2"/>
  <c r="C6" i="5"/>
  <c r="G6" i="5"/>
  <c r="D6" i="5"/>
  <c r="F6" i="5"/>
  <c r="E6" i="5"/>
  <c r="H6" i="5"/>
  <c r="N55" i="2"/>
  <c r="J11" i="4"/>
  <c r="I11" i="4"/>
  <c r="G11" i="4"/>
  <c r="C11" i="4"/>
  <c r="F11" i="4"/>
  <c r="E11" i="4"/>
  <c r="H11" i="4"/>
  <c r="D11" i="4"/>
  <c r="N53" i="2"/>
  <c r="H10" i="4"/>
  <c r="E10" i="4"/>
  <c r="F10" i="4"/>
  <c r="D10" i="4"/>
  <c r="G10" i="4"/>
  <c r="I10" i="4"/>
  <c r="J10" i="4"/>
  <c r="C10" i="4"/>
  <c r="N54" i="2"/>
  <c r="G9" i="4"/>
  <c r="C9" i="4"/>
  <c r="D9" i="4"/>
  <c r="E9" i="4"/>
  <c r="J9" i="4"/>
  <c r="H9" i="4"/>
  <c r="F9" i="4"/>
  <c r="I9" i="4"/>
  <c r="N60" i="2"/>
  <c r="E5" i="5"/>
  <c r="D5" i="5"/>
  <c r="G5" i="5"/>
  <c r="F5" i="5"/>
  <c r="C5" i="5"/>
  <c r="H5" i="5"/>
  <c r="F4" i="5"/>
  <c r="C4" i="5"/>
  <c r="H4" i="5"/>
  <c r="AI146" i="1"/>
  <c r="AI102" i="1"/>
  <c r="AI127" i="1"/>
  <c r="D4" i="5"/>
  <c r="AI111" i="1"/>
  <c r="N58" i="2"/>
  <c r="G4" i="5"/>
  <c r="E4" i="5"/>
  <c r="M83" i="2" l="1"/>
  <c r="M87" i="2"/>
  <c r="M92" i="2"/>
  <c r="M84" i="2"/>
  <c r="M85" i="2"/>
  <c r="M91" i="2"/>
  <c r="M89" i="2"/>
  <c r="M82" i="2"/>
  <c r="M81" i="2"/>
  <c r="M78" i="2"/>
  <c r="M93" i="2"/>
  <c r="M86" i="2"/>
  <c r="M88" i="2"/>
  <c r="O84" i="2"/>
  <c r="P84" i="2" s="1"/>
  <c r="Q84" i="2" s="1"/>
  <c r="O85" i="2"/>
  <c r="P85" i="2" s="1"/>
  <c r="Q85" i="2" s="1"/>
  <c r="O91" i="2"/>
  <c r="P91" i="2" s="1"/>
  <c r="Q91" i="2" s="1"/>
  <c r="O89" i="2"/>
  <c r="P89" i="2" s="1"/>
  <c r="Q89" i="2" s="1"/>
  <c r="O82" i="2"/>
  <c r="P82" i="2" s="1"/>
  <c r="Q82" i="2" s="1"/>
  <c r="O81" i="2"/>
  <c r="P81" i="2" s="1"/>
  <c r="Q81" i="2" s="1"/>
  <c r="O78" i="2"/>
  <c r="P78" i="2" s="1"/>
  <c r="Q78" i="2" s="1"/>
  <c r="O93" i="2"/>
  <c r="P93" i="2" s="1"/>
  <c r="Q93" i="2" s="1"/>
  <c r="O86" i="2"/>
  <c r="P86" i="2" s="1"/>
  <c r="Q86" i="2" s="1"/>
  <c r="O88" i="2"/>
  <c r="P88" i="2" s="1"/>
  <c r="Q88" i="2" s="1"/>
  <c r="O87" i="2"/>
  <c r="P87" i="2" s="1"/>
  <c r="Q87" i="2" s="1"/>
  <c r="O92" i="2"/>
  <c r="P92" i="2" s="1"/>
  <c r="Q92" i="2" s="1"/>
  <c r="M79" i="2"/>
  <c r="O79" i="2" s="1"/>
  <c r="P79" i="2" s="1"/>
  <c r="Q79" i="2" s="1"/>
  <c r="M77" i="2"/>
  <c r="M71" i="2"/>
  <c r="M73" i="2"/>
  <c r="M80" i="2"/>
  <c r="O80" i="2" s="1"/>
  <c r="P80" i="2" s="1"/>
  <c r="Q80" i="2" s="1"/>
  <c r="M90" i="2"/>
  <c r="O90" i="2" s="1"/>
  <c r="P90" i="2" s="1"/>
  <c r="Q90" i="2" s="1"/>
  <c r="O83" i="2"/>
  <c r="P83" i="2" s="1"/>
  <c r="Q83" i="2" s="1"/>
  <c r="K3" i="4"/>
  <c r="K8" i="4"/>
  <c r="K7" i="4"/>
  <c r="K5" i="4"/>
  <c r="K6" i="4"/>
  <c r="J3" i="5"/>
  <c r="K3" i="9"/>
  <c r="K4" i="4"/>
  <c r="M76" i="2"/>
  <c r="O76" i="2" s="1"/>
  <c r="P76" i="2" s="1"/>
  <c r="Q76" i="2" s="1"/>
  <c r="M69" i="2"/>
  <c r="O69" i="2" s="1"/>
  <c r="P69" i="2" s="1"/>
  <c r="Q69" i="2" s="1"/>
  <c r="M65" i="2"/>
  <c r="O65" i="2" s="1"/>
  <c r="P65" i="2" s="1"/>
  <c r="Q65" i="2" s="1"/>
  <c r="M70" i="2"/>
  <c r="O70" i="2" s="1"/>
  <c r="P70" i="2" s="1"/>
  <c r="Q70" i="2" s="1"/>
  <c r="M75" i="2"/>
  <c r="O75" i="2" s="1"/>
  <c r="P75" i="2" s="1"/>
  <c r="Q75" i="2" s="1"/>
  <c r="M74" i="2"/>
  <c r="O74" i="2" s="1"/>
  <c r="P74" i="2" s="1"/>
  <c r="Q74" i="2" s="1"/>
  <c r="M68" i="2"/>
  <c r="O68" i="2" s="1"/>
  <c r="P68" i="2" s="1"/>
  <c r="Q68" i="2" s="1"/>
  <c r="M66" i="2"/>
  <c r="O66" i="2" s="1"/>
  <c r="P66" i="2" s="1"/>
  <c r="Q66" i="2" s="1"/>
  <c r="M67" i="2"/>
  <c r="O67" i="2" s="1"/>
  <c r="P67" i="2" s="1"/>
  <c r="Q67" i="2" s="1"/>
  <c r="O77" i="2"/>
  <c r="P77" i="2" s="1"/>
  <c r="Q77" i="2" s="1"/>
  <c r="O71" i="2"/>
  <c r="P71" i="2" s="1"/>
  <c r="Q71" i="2" s="1"/>
  <c r="O73" i="2"/>
  <c r="P73" i="2" s="1"/>
  <c r="Q73" i="2" s="1"/>
  <c r="M72" i="2"/>
  <c r="O72" i="2" s="1"/>
  <c r="P72" i="2" s="1"/>
  <c r="Q72" i="2" s="1"/>
  <c r="M63" i="2"/>
  <c r="O63" i="2" s="1"/>
  <c r="P63" i="2" s="1"/>
  <c r="Q63" i="2" s="1"/>
  <c r="M64" i="2"/>
  <c r="O64" i="2" s="1"/>
  <c r="P64" i="2" s="1"/>
  <c r="Q64" i="2" s="1"/>
  <c r="A12" i="4"/>
  <c r="N12" i="4"/>
  <c r="K12" i="4"/>
  <c r="A7" i="5"/>
  <c r="J7" i="5"/>
  <c r="M62" i="2"/>
  <c r="M61" i="2"/>
  <c r="I6" i="5" s="1"/>
  <c r="A6" i="5"/>
  <c r="J6" i="5"/>
  <c r="A11" i="4"/>
  <c r="N11" i="4"/>
  <c r="K11" i="4"/>
  <c r="M55" i="2"/>
  <c r="O55" i="2" s="1"/>
  <c r="P55" i="2" s="1"/>
  <c r="Q55" i="2" s="1"/>
  <c r="A10" i="4"/>
  <c r="N10" i="4"/>
  <c r="M53" i="2"/>
  <c r="O53" i="2" s="1"/>
  <c r="P53" i="2" s="1"/>
  <c r="Q53" i="2" s="1"/>
  <c r="K10" i="4"/>
  <c r="K9" i="4"/>
  <c r="A9" i="4"/>
  <c r="N9" i="4"/>
  <c r="M54" i="2"/>
  <c r="O54" i="2" s="1"/>
  <c r="P54" i="2" s="1"/>
  <c r="Q54" i="2" s="1"/>
  <c r="I3" i="5"/>
  <c r="K3" i="5" s="1"/>
  <c r="M60" i="2"/>
  <c r="I5" i="5" s="1"/>
  <c r="A5" i="5"/>
  <c r="J5" i="5"/>
  <c r="J4" i="5"/>
  <c r="A4" i="5"/>
  <c r="M58" i="2"/>
  <c r="AI147" i="1"/>
  <c r="AI112" i="1"/>
  <c r="L10" i="4" l="1"/>
  <c r="L12" i="4"/>
  <c r="L3" i="9"/>
  <c r="L6" i="4"/>
  <c r="L7" i="4"/>
  <c r="L3" i="4"/>
  <c r="L3" i="5"/>
  <c r="L9" i="4"/>
  <c r="L11" i="4"/>
  <c r="L4" i="4"/>
  <c r="L5" i="4"/>
  <c r="L8" i="4"/>
  <c r="K6" i="5"/>
  <c r="O61" i="2"/>
  <c r="P61" i="2" s="1"/>
  <c r="Q61" i="2" s="1"/>
  <c r="O62" i="2"/>
  <c r="P62" i="2" s="1"/>
  <c r="Q62" i="2" s="1"/>
  <c r="I7" i="5"/>
  <c r="K5" i="5"/>
  <c r="O60" i="2"/>
  <c r="P60" i="2" s="1"/>
  <c r="Q60" i="2" s="1"/>
  <c r="I4" i="5"/>
  <c r="O58" i="2"/>
  <c r="P58" i="2" s="1"/>
  <c r="Q58" i="2" s="1"/>
  <c r="AI113" i="1"/>
  <c r="AI148" i="1"/>
  <c r="K4" i="5" l="1"/>
  <c r="L5" i="5"/>
  <c r="L6" i="5"/>
  <c r="M5" i="4"/>
  <c r="M11" i="4"/>
  <c r="M3" i="5"/>
  <c r="M7" i="4"/>
  <c r="M3" i="9"/>
  <c r="M10" i="4"/>
  <c r="K7" i="5"/>
  <c r="M8" i="4"/>
  <c r="M4" i="4"/>
  <c r="M9" i="4"/>
  <c r="M3" i="4"/>
  <c r="M6" i="4"/>
  <c r="M12" i="4"/>
  <c r="AI149" i="1"/>
  <c r="M6" i="5" l="1"/>
  <c r="L4" i="5"/>
  <c r="L7" i="5"/>
  <c r="M5" i="5"/>
  <c r="AI150" i="1"/>
  <c r="M7" i="5" l="1"/>
  <c r="M4" i="5"/>
  <c r="AI151" i="1"/>
  <c r="AI152" i="1" l="1"/>
  <c r="AI153" i="1" l="1"/>
  <c r="AI154" i="1" l="1"/>
</calcChain>
</file>

<file path=xl/sharedStrings.xml><?xml version="1.0" encoding="utf-8"?>
<sst xmlns="http://schemas.openxmlformats.org/spreadsheetml/2006/main" count="895" uniqueCount="457">
  <si>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</si>
  <si>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</si>
  <si>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</si>
  <si>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</si>
  <si>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</si>
  <si>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</si>
  <si>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</si>
  <si>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</si>
  <si>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</si>
  <si>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</si>
  <si>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</si>
  <si>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</si>
  <si>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</si>
  <si>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</si>
  <si>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</si>
  <si>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</si>
  <si>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</si>
  <si>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</si>
  <si>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</si>
  <si>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</si>
  <si>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</si>
  <si>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</si>
  <si>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</si>
  <si>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</si>
  <si>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</si>
  <si>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</si>
  <si>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</si>
  <si>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</si>
  <si>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</si>
  <si>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</si>
  <si>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</si>
  <si>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</si>
  <si>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</si>
  <si>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</si>
  <si>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</si>
  <si>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</si>
  <si>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</si>
  <si>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</si>
  <si>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</si>
  <si>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</si>
  <si>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</si>
  <si>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</si>
  <si>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</si>
  <si>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</si>
  <si>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</si>
  <si>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</si>
  <si>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</si>
  <si>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</si>
  <si>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</si>
  <si>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</si>
  <si>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</si>
  <si>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</si>
  <si>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</si>
  <si>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</si>
  <si>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</si>
  <si>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</si>
  <si>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</si>
  <si>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</si>
  <si>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</si>
  <si>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</si>
  <si>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</si>
  <si>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</si>
  <si>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</si>
  <si>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</si>
  <si>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</si>
  <si>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</si>
  <si>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</si>
  <si>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</si>
  <si>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</si>
  <si>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</si>
  <si>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</si>
  <si>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</si>
  <si>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</si>
  <si>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</si>
  <si>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</si>
  <si>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</si>
  <si>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</si>
  <si>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</si>
  <si>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</si>
  <si>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</si>
  <si>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</si>
  <si>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</si>
  <si>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</si>
  <si>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</si>
  <si>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</si>
  <si>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</si>
  <si>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</si>
  <si>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</si>
  <si>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</si>
  <si>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</si>
  <si>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</si>
  <si>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</si>
  <si>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</si>
  <si>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</si>
  <si>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</si>
  <si>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</si>
  <si>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</si>
  <si>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</si>
  <si>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</si>
  <si>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</si>
  <si>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</si>
  <si>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</si>
  <si>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</si>
  <si>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</si>
  <si>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</si>
  <si>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</si>
  <si>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</si>
  <si>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</si>
  <si>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</si>
  <si>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</si>
  <si>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</si>
  <si>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</si>
  <si>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</si>
  <si>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</si>
  <si>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</si>
  <si>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</si>
  <si>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</si>
  <si>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</si>
  <si>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</si>
  <si>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</si>
  <si>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</si>
  <si>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</si>
  <si>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</si>
  <si>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</si>
  <si>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</si>
  <si>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</si>
  <si>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</si>
  <si>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</si>
  <si>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</si>
  <si>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</si>
  <si>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</si>
  <si>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</si>
  <si>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</si>
  <si>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</si>
  <si>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</si>
  <si>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</si>
  <si>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</si>
  <si>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</si>
  <si>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</si>
  <si>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</si>
  <si>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</si>
  <si>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</si>
  <si>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</si>
  <si>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</si>
  <si>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</si>
  <si>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</si>
  <si>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</si>
  <si>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</si>
  <si>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</si>
  <si>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</si>
  <si>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</si>
  <si>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</si>
  <si>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</si>
  <si>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</si>
  <si>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</si>
  <si>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</si>
  <si>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</si>
  <si>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</si>
  <si>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</si>
  <si>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</si>
  <si>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</si>
  <si>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</si>
  <si>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</si>
  <si>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</si>
  <si>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</si>
  <si>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</si>
  <si>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</si>
  <si>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</si>
  <si>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</si>
  <si>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</si>
  <si>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</si>
  <si>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</si>
  <si>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</si>
  <si>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</si>
  <si>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</si>
  <si>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</si>
  <si>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</si>
  <si>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</si>
  <si>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</si>
  <si>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</si>
  <si>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</si>
  <si>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</si>
  <si>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</si>
  <si>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</si>
  <si>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</si>
  <si>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</si>
  <si>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</si>
  <si>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</si>
  <si>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</si>
  <si>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</si>
  <si>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</si>
  <si>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</si>
  <si>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</si>
  <si>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</si>
  <si>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</si>
  <si>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</si>
  <si>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</si>
  <si>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</si>
  <si>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</si>
  <si>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KENO PENCIL 2B 6363 MATTE BLACK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</si>
  <si>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</si>
  <si>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</si>
  <si>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</si>
  <si>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</si>
  <si>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</si>
  <si>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</si>
  <si>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</si>
  <si>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</si>
  <si>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</si>
  <si>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</si>
  <si>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</si>
  <si>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</si>
  <si>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</si>
  <si>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</si>
  <si>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</si>
  <si>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</si>
  <si>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</si>
  <si>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</si>
  <si>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</si>
  <si>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</si>
  <si>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</si>
  <si>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</si>
  <si>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</si>
  <si>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</si>
  <si>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WINJELLER KE 600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</si>
  <si>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</si>
  <si>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</si>
  <si>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</si>
  <si>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</si>
  <si>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</si>
  <si>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</si>
  <si>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</si>
  <si>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</si>
  <si>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</si>
  <si>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</si>
  <si>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</si>
  <si>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</si>
  <si>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</si>
  <si>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</si>
  <si>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</si>
  <si>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</si>
  <si>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</si>
  <si>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</si>
  <si>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</si>
  <si>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</si>
  <si>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</si>
  <si>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</si>
  <si>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</si>
  <si>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</si>
  <si>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</si>
  <si>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</si>
  <si>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</si>
  <si>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</si>
  <si>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</si>
  <si>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</si>
  <si>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</si>
  <si>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</si>
  <si>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</si>
  <si>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</si>
  <si>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</si>
  <si>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</si>
  <si>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</si>
  <si>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</si>
  <si>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</si>
  <si>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</si>
  <si>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</si>
  <si>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</si>
  <si>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</si>
  <si>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</si>
  <si>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</si>
  <si>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</si>
  <si>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</si>
  <si>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</si>
  <si>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</si>
  <si>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</si>
  <si>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</si>
  <si>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</si>
  <si>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</si>
  <si>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</si>
  <si>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</si>
  <si>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</si>
  <si>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</si>
  <si>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</si>
  <si>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</si>
  <si>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</si>
  <si>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</si>
  <si>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</si>
  <si>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</si>
  <si>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</si>
  <si>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</si>
  <si>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</si>
  <si>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</si>
  <si>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</si>
  <si>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</si>
  <si>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</si>
  <si>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</si>
  <si>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</si>
  <si>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</si>
  <si>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</si>
  <si>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</si>
  <si>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</si>
  <si>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</si>
  <si>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</si>
  <si>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</si>
  <si>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</si>
  <si>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</si>
  <si>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</si>
  <si>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</si>
  <si>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</si>
  <si>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</si>
  <si>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</si>
  <si>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</si>
  <si>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</si>
  <si>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</si>
  <si>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</si>
  <si>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</si>
  <si>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</si>
  <si>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</si>
  <si>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</si>
  <si>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</si>
  <si>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</si>
  <si>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</si>
  <si>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</si>
  <si>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</si>
  <si>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</si>
  <si>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</si>
  <si>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</si>
  <si>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</si>
  <si>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</si>
  <si>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</si>
  <si>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</si>
  <si>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</si>
  <si>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</si>
  <si>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</si>
  <si>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</si>
  <si>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</si>
  <si>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</si>
  <si>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</si>
  <si>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</si>
  <si>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</si>
  <si>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</si>
  <si>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</si>
  <si>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</si>
  <si>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</si>
  <si>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</si>
  <si>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</si>
  <si>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</si>
  <si>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</si>
  <si>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</si>
  <si>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</si>
  <si>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</si>
  <si>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</si>
  <si>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</si>
  <si>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</si>
  <si>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</si>
  <si>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</si>
  <si>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</si>
  <si>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</si>
  <si>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</si>
  <si>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</si>
  <si>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</si>
  <si>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</si>
  <si>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</si>
  <si>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</si>
  <si>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</si>
  <si>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</si>
  <si>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</si>
  <si>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</si>
  <si>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</si>
  <si>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</si>
  <si>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</si>
  <si>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</si>
  <si>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</si>
  <si>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</si>
  <si>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</si>
  <si>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</si>
  <si>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</si>
  <si>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</si>
  <si>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</si>
  <si>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</si>
  <si>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</si>
  <si>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</si>
  <si>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</si>
  <si>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</si>
  <si>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</si>
  <si>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</si>
  <si>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</si>
  <si>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</si>
  <si>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</si>
  <si>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</si>
  <si>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</si>
  <si>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</si>
  <si>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</si>
  <si>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</si>
  <si>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</si>
  <si>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</si>
  <si>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</si>
  <si>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</si>
  <si>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</si>
  <si>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</si>
  <si>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</si>
  <si>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</si>
  <si>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</si>
  <si>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</si>
  <si>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</si>
  <si>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</si>
  <si>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</si>
  <si>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</si>
  <si>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</si>
  <si>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</si>
  <si>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</si>
  <si>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</si>
  <si>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</si>
  <si>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</si>
  <si>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</si>
  <si>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</si>
  <si>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</si>
  <si>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</si>
  <si>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</si>
  <si>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</si>
  <si>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</si>
  <si>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</si>
  <si>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</si>
  <si>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</si>
  <si>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</si>
  <si>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</si>
  <si>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</si>
  <si>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</si>
  <si>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</si>
  <si>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</si>
  <si>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</si>
  <si>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</si>
  <si>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</si>
  <si>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</si>
  <si>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</si>
  <si>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</si>
  <si>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</si>
  <si>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</si>
  <si>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</si>
  <si>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</si>
  <si>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</si>
  <si>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</si>
  <si>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</si>
  <si>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</si>
  <si>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</si>
  <si>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</si>
  <si>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</si>
  <si>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10/06/203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</si>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</sst>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361" headerRowDxfId="234" dataDxfId="233" totalsRowDxfId="232">
  <autoFilter ref="A2:AQ361"/>
  <sortState ref="A3:AP1009">
    <sortCondition ref="F2:F1019"/>
  </sortState>
  <tableColumns count="43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6" totalsRowDxfId="165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4" totalsRowDxfId="163">
      <calculatedColumnFormula>IF(NOTA[[#This Row],[ID_H]]="","",IF(NOTA[[#This Row],[FAKTUR]]="",INDIRECT(ADDRESS(ROW()-1,COLUMN())),NOTA[[#This Row],[FAKTUR]]))</calculatedColumnFormula>
    </tableColumn>
    <tableColumn id="30" name="qb" dataDxfId="162">
      <calculatedColumnFormula>IF(NOTA[[#This Row],[ID]]="","",COUNTIF(NOTA[ID_H],NOTA[[#This Row],[ID_H]]))</calculatedColumnFormula>
    </tableColumn>
    <tableColumn id="29" name="Column1" dataDxfId="161">
      <calculatedColumnFormula>IF(NOTA[[#This Row],[TGL.NOTA]]="",IF(NOTA[[#This Row],[SUPPLIER_H]]="","",AK2),MONTH(NOTA[[#This Row],[TGL.NOTA]]))</calculatedColumnFormula>
    </tableColumn>
    <tableColumn id="38" name="CONCAT1" dataDxfId="160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9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8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7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6">
      <calculatedColumnFormula>IF(NOTA[[#This Row],[CONCAT4]]="","",_xlfn.IFNA(MATCH(NOTA[[#This Row],[CONCAT4]],[2]!RAW[CONCAT_H],0),FALSE))</calculatedColumnFormula>
    </tableColumn>
    <tableColumn id="39" name="//DB" dataDxfId="155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31">
  <autoFilter ref="A2:M6"/>
  <tableColumns count="13">
    <tableColumn id="1" name="//NOTA" dataDxfId="3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7">
      <calculatedColumnFormula>IF(LIE[[#This Row],[//PAJAK]]="","",INDEX(INDIRECT("PAJAK["&amp;LIE[#Headers]&amp;"]"),LIE[[#This Row],[//PAJAK]]-1))</calculatedColumnFormula>
    </tableColumn>
    <tableColumn id="5" name="TGL.MASUK" dataDxfId="26">
      <calculatedColumnFormula>IF(LIE[[#This Row],[//PAJAK]]="","",INDEX(INDIRECT("PAJAK["&amp;LIE[#Headers]&amp;"]"),LIE[[#This Row],[//PAJAK]]-1))</calculatedColumnFormula>
    </tableColumn>
    <tableColumn id="6" name="TGL.NOTA" dataDxfId="25">
      <calculatedColumnFormula>IF(LIE[[#This Row],[//PAJAK]]="","",INDEX(INDIRECT("PAJAK["&amp;LIE[#Headers]&amp;"]"),LIE[[#This Row],[//PAJAK]]-1))</calculatedColumnFormula>
    </tableColumn>
    <tableColumn id="7" name="NO.NOTA" dataDxfId="24">
      <calculatedColumnFormula>IF(LIE[[#This Row],[//PAJAK]]="","",INDEX(INDIRECT("PAJAK["&amp;LIE[#Headers]&amp;"]"),LIE[[#This Row],[//PAJAK]]-1))</calculatedColumnFormula>
    </tableColumn>
    <tableColumn id="8" name="NO.SJ" dataDxfId="23">
      <calculatedColumnFormula>IF(LIE[[#This Row],[//PAJAK]]="","",INDEX(INDIRECT("PAJAK["&amp;LIE[#Headers]&amp;"]"),LIE[[#This Row],[//PAJAK]]-1))</calculatedColumnFormula>
    </tableColumn>
    <tableColumn id="9" name="SUB TOTAL" dataDxfId="22">
      <calculatedColumnFormula>IF(LIE[[#This Row],[//PAJAK]]="","",INDEX(PAJAK[SUB T-DISC],LIE[[#This Row],[//PAJAK]]-1)*1.11)</calculatedColumnFormula>
    </tableColumn>
    <tableColumn id="10" name="DISKON" dataDxfId="21">
      <calculatedColumnFormula>IF(LIE[[#This Row],[//PAJAK]]="","",INDEX(PAJAK[DISC DLL],LIE[[#This Row],[//PAJAK]]-1))</calculatedColumnFormula>
    </tableColumn>
    <tableColumn id="11" name="DPP" dataDxfId="20">
      <calculatedColumnFormula>(LIE[[#This Row],[SUB TOTAL]]-LIE[[#This Row],[DISKON]])/1.11</calculatedColumnFormula>
    </tableColumn>
    <tableColumn id="12" name="PPN (11%)" dataDxfId="19">
      <calculatedColumnFormula>LIE[[#This Row],[DPP]]*11%</calculatedColumnFormula>
    </tableColumn>
    <tableColumn id="13" name="TOTAL" dataDxfId="1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7">
  <autoFilter ref="A2:M8"/>
  <tableColumns count="13">
    <tableColumn id="1" name="//NOTA" dataDxfId="1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3">
      <calculatedColumnFormula>IF(LMA[[#This Row],[//PAJAK]]="","",INDEX(INDIRECT("PAJAK["&amp;LMA[#Headers]&amp;"]"),LMA[[#This Row],[//PAJAK]]-1))</calculatedColumnFormula>
    </tableColumn>
    <tableColumn id="5" name="TGL.MASUK" dataDxfId="12">
      <calculatedColumnFormula>IF(LMA[[#This Row],[//PAJAK]]="","",INDEX(INDIRECT("PAJAK["&amp;LMA[#Headers]&amp;"]"),LMA[[#This Row],[//PAJAK]]-1))</calculatedColumnFormula>
    </tableColumn>
    <tableColumn id="6" name="TGL.NOTA" dataDxfId="11">
      <calculatedColumnFormula>IF(LMA[[#This Row],[//PAJAK]]="","",INDEX(INDIRECT("PAJAK["&amp;LMA[#Headers]&amp;"]"),LMA[[#This Row],[//PAJAK]]-1))</calculatedColumnFormula>
    </tableColumn>
    <tableColumn id="7" name="NO.NOTA" dataDxfId="10">
      <calculatedColumnFormula>IF(LMA[[#This Row],[//PAJAK]]="","",INDEX(INDIRECT("PAJAK["&amp;LMA[#Headers]&amp;"]"),LMA[[#This Row],[//PAJAK]]-1))</calculatedColumnFormula>
    </tableColumn>
    <tableColumn id="8" name="NO.SJ" dataDxfId="9">
      <calculatedColumnFormula>IF(LMA[[#This Row],[//PAJAK]]="","",INDEX(INDIRECT("PAJAK["&amp;LMA[#Headers]&amp;"]"),LMA[[#This Row],[//PAJAK]]-1))</calculatedColumnFormula>
    </tableColumn>
    <tableColumn id="9" name="SUB TOTAL" dataDxfId="8">
      <calculatedColumnFormula>IF(LMA[[#This Row],[//PAJAK]]="","",INDEX(PAJAK[SUB T-DISC],LMA[[#This Row],[//PAJAK]]-1)-LMA[[#This Row],[DISKON]])*1.11</calculatedColumnFormula>
    </tableColumn>
    <tableColumn id="10" name="DISKON" dataDxfId="7">
      <calculatedColumnFormula>IF(LMA[[#This Row],[//PAJAK]]="","",INDEX(PAJAK[DISC DLL],LMA[[#This Row],[//PAJAK]]-1))</calculatedColumnFormula>
    </tableColumn>
    <tableColumn id="11" name="DPP" dataDxfId="6">
      <calculatedColumnFormula>(LMA[[#This Row],[SUB TOTAL]]/1.11)</calculatedColumnFormula>
    </tableColumn>
    <tableColumn id="12" name="PPN (11%)" dataDxfId="5">
      <calculatedColumnFormula>LMA[[#This Row],[DPP]]*11%</calculatedColumnFormula>
    </tableColumn>
    <tableColumn id="13" name="TOTAL" dataDxfId="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3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2" dataDxfId="151">
  <autoFilter ref="A1:R93"/>
  <sortState ref="A2:R93">
    <sortCondition ref="I1:I93"/>
  </sortState>
  <tableColumns count="18">
    <tableColumn id="1" name="//" dataDxfId="150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9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8">
      <calculatedColumnFormula>IF(PAJAK[[#This Row],[//]]="","",INDEX(INDIRECT("NOTA["&amp;PAJAK[#Headers]&amp;"]"),PAJAK[[#This Row],[//]]-2))</calculatedColumnFormula>
    </tableColumn>
    <tableColumn id="14" name="Column1" dataDxfId="2">
      <calculatedColumnFormula>MATCH(PAJAK[[#This Row],[ID]],[4]!Table1[ID],0)</calculatedColumnFormula>
    </tableColumn>
    <tableColumn id="17" name="QB" dataDxfId="147" totalsRowDxfId="146">
      <calculatedColumnFormula>IF(PAJAK[[#This Row],[ID]]="","",COUNTIF(NOTA[ID_H],PAJAK[[#This Row],[ID]]))</calculatedColumnFormula>
    </tableColumn>
    <tableColumn id="2" name="SUPPLIER" dataDxfId="14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4">
      <calculatedColumnFormula>IF(PAJAK[[#This Row],[//]]="","",INDEX(NOTA[TGL_H],PAJAK[[#This Row],[//]]-2))</calculatedColumnFormula>
    </tableColumn>
    <tableColumn id="4" name="TGL.NOTA" dataDxfId="143">
      <calculatedColumnFormula>IF(PAJAK[[#This Row],[//]]="","",INDEX(INDIRECT("NOTA["&amp;PAJAK[#Headers]&amp;"]"),PAJAK[[#This Row],[//]]-2))</calculatedColumnFormula>
    </tableColumn>
    <tableColumn id="5" name="NO.NOTA" dataDxfId="142" totalsRowDxfId="141">
      <calculatedColumnFormula>IF(PAJAK[[#This Row],[//]]="","",INDEX(INDIRECT("NOTA["&amp;PAJAK[#Headers]&amp;"]"),PAJAK[[#This Row],[//]]-2))</calculatedColumnFormula>
    </tableColumn>
    <tableColumn id="6" name="NO.SJ" dataDxfId="14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9">
      <calculatedColumnFormula>IF(PAJAK[[#This Row],[//]]="","",SUMIF(NOTA[ID_H],PAJAK[[#This Row],[ID]],NOTA[JUMLAH]))</calculatedColumnFormula>
    </tableColumn>
    <tableColumn id="8" name="DISKON" dataDxfId="138">
      <calculatedColumnFormula>IF(PAJAK[[#This Row],[//]]="","",SUMIF(NOTA[ID_H],PAJAK[[#This Row],[ID]],NOTA[DISC]))</calculatedColumnFormula>
    </tableColumn>
    <tableColumn id="9" name="SUB T-DISC" dataDxfId="137">
      <calculatedColumnFormula>PAJAK[[#This Row],[SUB TOTAL]]-PAJAK[[#This Row],[DISKON]]</calculatedColumnFormula>
    </tableColumn>
    <tableColumn id="10" name="DISC DLL" dataDxfId="136">
      <calculatedColumnFormula>IF(PAJAK[[#This Row],[//]]="","",INDEX(INDIRECT("NOTA["&amp;PAJAK[#Headers]&amp;"]"),PAJAK[[#This Row],[//]]-2+PAJAK[[#This Row],[QB]]-1))</calculatedColumnFormula>
    </tableColumn>
    <tableColumn id="11" name="DPP" dataDxfId="135">
      <calculatedColumnFormula>(PAJAK[[#This Row],[SUB T-DISC]]-PAJAK[[#This Row],[DISC DLL]])/111%</calculatedColumnFormula>
    </tableColumn>
    <tableColumn id="12" name="PPN 11%" dataDxfId="134">
      <calculatedColumnFormula>PAJAK[[#This Row],[DPP]]*PAJAK[[#This Row],[PPN]]</calculatedColumnFormula>
    </tableColumn>
    <tableColumn id="13" name="TOTAL" dataDxfId="133">
      <calculatedColumnFormula>PAJAK[[#This Row],[DPP]]+PAJAK[[#This Row],[PPN 11%]]</calculatedColumnFormula>
    </tableColumn>
    <tableColumn id="18" name="PPN" dataDxfId="13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31">
  <autoFilter ref="A2:M50"/>
  <tableColumns count="13">
    <tableColumn id="1" name="//NOTA" dataDxfId="13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7">
      <calculatedColumnFormula>IF(ATALI[[#This Row],[//PAJAK]]="","",INDEX(INDIRECT("PAJAK["&amp;ATALI[#Headers]&amp;"]"),ATALI[[#This Row],[//PAJAK]]-1))</calculatedColumnFormula>
    </tableColumn>
    <tableColumn id="5" name="TGL.MASUK" dataDxfId="126">
      <calculatedColumnFormula>IF(ATALI[[#This Row],[//PAJAK]]="","",INDEX(INDIRECT("PAJAK["&amp;ATALI[#Headers]&amp;"]"),ATALI[[#This Row],[//PAJAK]]-1))</calculatedColumnFormula>
    </tableColumn>
    <tableColumn id="6" name="TGL.NOTA" dataDxfId="125">
      <calculatedColumnFormula>IF(ATALI[[#This Row],[//PAJAK]]="","",INDEX(INDIRECT("PAJAK["&amp;ATALI[#Headers]&amp;"]"),ATALI[[#This Row],[//PAJAK]]-1))</calculatedColumnFormula>
    </tableColumn>
    <tableColumn id="7" name="NO.NOTA" dataDxfId="124">
      <calculatedColumnFormula>IF(ATALI[[#This Row],[//PAJAK]]="","",INDEX(INDIRECT("PAJAK["&amp;ATALI[#Headers]&amp;"]"),ATALI[[#This Row],[//PAJAK]]-1))</calculatedColumnFormula>
    </tableColumn>
    <tableColumn id="8" name="NO.SJ" dataDxfId="123">
      <calculatedColumnFormula>IF(ATALI[[#This Row],[//PAJAK]]="","",INDEX(INDIRECT("PAJAK["&amp;ATALI[#Headers]&amp;"]"),ATALI[[#This Row],[//PAJAK]]-1))</calculatedColumnFormula>
    </tableColumn>
    <tableColumn id="9" name="SUB TOTAL" dataDxfId="122">
      <calculatedColumnFormula>IF(ATALI[[#This Row],[//PAJAK]]="","",INDEX(PAJAK[SUB T-DISC],ATALI[[#This Row],[//PAJAK]]-1))</calculatedColumnFormula>
    </tableColumn>
    <tableColumn id="10" name="DISKON" dataDxfId="121">
      <calculatedColumnFormula>IF(ATALI[[#This Row],[//PAJAK]]="","",INDEX(PAJAK[DISC DLL],ATALI[[#This Row],[//PAJAK]]-1))</calculatedColumnFormula>
    </tableColumn>
    <tableColumn id="11" name="DPP" dataDxfId="120">
      <calculatedColumnFormula>(ATALI[[#This Row],[SUB TOTAL]]-ATALI[[#This Row],[DISKON]])/1.11</calculatedColumnFormula>
    </tableColumn>
    <tableColumn id="12" name="PPN (11%)" dataDxfId="119">
      <calculatedColumnFormula>ATALI[[#This Row],[DPP]]*11%</calculatedColumnFormula>
    </tableColumn>
    <tableColumn id="13" name="TOTAL" dataDxfId="11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7">
  <autoFilter ref="A2:N52"/>
  <sortState ref="A3:N52">
    <sortCondition ref="F2:F52"/>
  </sortState>
  <tableColumns count="14">
    <tableColumn id="17" name="//NOTA" dataDxfId="11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3">
      <calculatedColumnFormula>IF(KENKO[[#This Row],[//PAJAK]]="","",INDEX(INDIRECT("PAJAK["&amp;KENKO[#Headers]&amp;"]"),KENKO[[#This Row],[//PAJAK]]-1))</calculatedColumnFormula>
    </tableColumn>
    <tableColumn id="4" name="TGL.MASUK" dataDxfId="112">
      <calculatedColumnFormula>IF(KENKO[[#This Row],[//PAJAK]]="","",INDEX(INDIRECT("PAJAK["&amp;KENKO[#Headers]&amp;"]"),KENKO[[#This Row],[//PAJAK]]-1))</calculatedColumnFormula>
    </tableColumn>
    <tableColumn id="5" name="TGL.NOTA" dataDxfId="111">
      <calculatedColumnFormula>IF(KENKO[[#This Row],[//PAJAK]]="","",INDEX(INDIRECT("PAJAK["&amp;KENKO[#Headers]&amp;"]"),KENKO[[#This Row],[//PAJAK]]-1))</calculatedColumnFormula>
    </tableColumn>
    <tableColumn id="6" name="NO.NOTA" dataDxfId="110">
      <calculatedColumnFormula>IF(KENKO[[#This Row],[//PAJAK]]="","",INDEX(INDIRECT("PAJAK["&amp;KENKO[#Headers]&amp;"]"),KENKO[[#This Row],[//PAJAK]]-1))</calculatedColumnFormula>
    </tableColumn>
    <tableColumn id="7" name="NO.SJ" dataDxfId="109">
      <calculatedColumnFormula>IF(KENKO[[#This Row],[//PAJAK]]="","",INDEX(INDIRECT("PAJAK["&amp;KENKO[#Headers]&amp;"]"),KENKO[[#This Row],[//PAJAK]]-1))</calculatedColumnFormula>
    </tableColumn>
    <tableColumn id="8" name="SUB TOTAL" dataDxfId="108">
      <calculatedColumnFormula>IF(KENKO[[#This Row],[//PAJAK]]="","",INDEX(INDIRECT("PAJAK["&amp;KENKO[#Headers]&amp;"]"),KENKO[[#This Row],[//PAJAK]]-1))</calculatedColumnFormula>
    </tableColumn>
    <tableColumn id="9" name="DISKON" dataDxfId="107">
      <calculatedColumnFormula>IF(KENKO[[#This Row],[//PAJAK]]="","",INDEX(INDIRECT("PAJAK["&amp;KENKO[#Headers]&amp;"]"),KENKO[[#This Row],[//PAJAK]]-1))</calculatedColumnFormula>
    </tableColumn>
    <tableColumn id="10" name="DPP" dataDxfId="106">
      <calculatedColumnFormula>(KENKO[[#This Row],[SUB TOTAL]]-KENKO[[#This Row],[DISKON]])/1.11</calculatedColumnFormula>
    </tableColumn>
    <tableColumn id="11" name="PPN (11%)" dataDxfId="105">
      <calculatedColumnFormula>KENKO[[#This Row],[DPP]]*11%</calculatedColumnFormula>
    </tableColumn>
    <tableColumn id="12" name="TOTAL" dataDxfId="104">
      <calculatedColumnFormula>KENKO[[#This Row],[DPP]]+KENKO[[#This Row],[PPN (11%)]]</calculatedColumnFormula>
    </tableColumn>
    <tableColumn id="13" name="Column1" dataDxfId="10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02">
  <autoFilter ref="A2:M32"/>
  <tableColumns count="13">
    <tableColumn id="1" name="//NOTA" dataDxfId="10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8">
      <calculatedColumnFormula>IF(KALINDO[[#This Row],[//PAJAK]]="","",INDEX(INDIRECT("PAJAK["&amp;KALINDO[#Headers]&amp;"]"),KALINDO[[#This Row],[//PAJAK]]-1))</calculatedColumnFormula>
    </tableColumn>
    <tableColumn id="5" name="TGL.MASUK" dataDxfId="97">
      <calculatedColumnFormula>IF(KALINDO[[#This Row],[//PAJAK]]="","",INDEX(INDIRECT("PAJAK["&amp;KALINDO[#Headers]&amp;"]"),KALINDO[[#This Row],[//PAJAK]]-1))</calculatedColumnFormula>
    </tableColumn>
    <tableColumn id="6" name="TGL.NOTA" dataDxfId="96">
      <calculatedColumnFormula>IF(KALINDO[[#This Row],[//PAJAK]]="","",INDEX(INDIRECT("PAJAK["&amp;KALINDO[#Headers]&amp;"]"),KALINDO[[#This Row],[//PAJAK]]-1))</calculatedColumnFormula>
    </tableColumn>
    <tableColumn id="7" name="NO.NOTA" dataDxfId="95">
      <calculatedColumnFormula>IF(KALINDO[[#This Row],[//PAJAK]]="","",INDEX(INDIRECT("PAJAK["&amp;KALINDO[#Headers]&amp;"]"),KALINDO[[#This Row],[//PAJAK]]-1))</calculatedColumnFormula>
    </tableColumn>
    <tableColumn id="8" name="NO.SJ" dataDxfId="94">
      <calculatedColumnFormula>IF(KALINDO[[#This Row],[//PAJAK]]="","",INDEX(INDIRECT("PAJAK["&amp;KALINDO[#Headers]&amp;"]"),KALINDO[[#This Row],[//PAJAK]]-1))</calculatedColumnFormula>
    </tableColumn>
    <tableColumn id="9" name="SUB TOTAL" dataDxfId="93">
      <calculatedColumnFormula>IF(KALINDO[[#This Row],[//PAJAK]]="","",INDEX(PAJAK[SUB T-DISC],KALINDO[[#This Row],[//PAJAK]]-1))</calculatedColumnFormula>
    </tableColumn>
    <tableColumn id="10" name="DISKON" dataDxfId="92">
      <calculatedColumnFormula>IF(KALINDO[[#This Row],[//PAJAK]]="","",INDEX(PAJAK[DISC DLL],KALINDO[[#This Row],[//PAJAK]]-1))</calculatedColumnFormula>
    </tableColumn>
    <tableColumn id="11" name="DPP" dataDxfId="91">
      <calculatedColumnFormula>(KALINDO[[#This Row],[SUB TOTAL]]-KALINDO[[#This Row],[DISKON]])/1.11</calculatedColumnFormula>
    </tableColumn>
    <tableColumn id="12" name="PPN (11%)" dataDxfId="90">
      <calculatedColumnFormula>KALINDO[[#This Row],[DPP]]*11%</calculatedColumnFormula>
    </tableColumn>
    <tableColumn id="13" name="TOTAL" dataDxfId="8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8">
  <autoFilter ref="A2:M22"/>
  <tableColumns count="13">
    <tableColumn id="1" name="//NOTA" dataDxfId="8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4">
      <calculatedColumnFormula>IF(J_UTAMA[[#This Row],[//PAJAK]]="","",INDEX(INDIRECT("PAJAK["&amp;J_UTAMA[#Headers]&amp;"]"),J_UTAMA[[#This Row],[//PAJAK]]-1))</calculatedColumnFormula>
    </tableColumn>
    <tableColumn id="5" name="TGL.MASUK" dataDxfId="83">
      <calculatedColumnFormula>IF(J_UTAMA[[#This Row],[//PAJAK]]="","",INDEX(INDIRECT("PAJAK["&amp;J_UTAMA[#Headers]&amp;"]"),J_UTAMA[[#This Row],[//PAJAK]]-1))</calculatedColumnFormula>
    </tableColumn>
    <tableColumn id="6" name="TGL.NOTA" dataDxfId="82">
      <calculatedColumnFormula>IF(J_UTAMA[[#This Row],[//PAJAK]]="","",INDEX(INDIRECT("PAJAK["&amp;J_UTAMA[#Headers]&amp;"]"),J_UTAMA[[#This Row],[//PAJAK]]-1))</calculatedColumnFormula>
    </tableColumn>
    <tableColumn id="7" name="NO.NOTA" dataDxfId="81">
      <calculatedColumnFormula>IF(J_UTAMA[[#This Row],[//PAJAK]]="","",INDEX(INDIRECT("PAJAK["&amp;J_UTAMA[#Headers]&amp;"]"),J_UTAMA[[#This Row],[//PAJAK]]-1))</calculatedColumnFormula>
    </tableColumn>
    <tableColumn id="8" name="NO.SJ" dataDxfId="80">
      <calculatedColumnFormula>IF(J_UTAMA[[#This Row],[//PAJAK]]="","",INDEX(INDIRECT("PAJAK["&amp;J_UTAMA[#Headers]&amp;"]"),J_UTAMA[[#This Row],[//PAJAK]]-1))</calculatedColumnFormula>
    </tableColumn>
    <tableColumn id="9" name="SUB TOTAL" dataDxfId="79">
      <calculatedColumnFormula>IF(J_UTAMA[[#This Row],[//PAJAK]]="","",INDEX(PAJAK[SUB T-DISC],J_UTAMA[[#This Row],[//PAJAK]]-1))</calculatedColumnFormula>
    </tableColumn>
    <tableColumn id="10" name="DISKON" dataDxfId="78">
      <calculatedColumnFormula>IF(J_UTAMA[[#This Row],[//PAJAK]]="","",INDEX(PAJAK[DISC DLL],J_UTAMA[[#This Row],[//PAJAK]]-1))</calculatedColumnFormula>
    </tableColumn>
    <tableColumn id="11" name="DPP" dataDxfId="77">
      <calculatedColumnFormula>(J_UTAMA[[#This Row],[SUB TOTAL]]-J_UTAMA[[#This Row],[DISKON]])/1.11</calculatedColumnFormula>
    </tableColumn>
    <tableColumn id="12" name="PPN (11%)" dataDxfId="76">
      <calculatedColumnFormula>J_UTAMA[[#This Row],[DPP]]*11%</calculatedColumnFormula>
    </tableColumn>
    <tableColumn id="13" name="TOTAL" dataDxfId="7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4">
  <autoFilter ref="A2:N11"/>
  <tableColumns count="14">
    <tableColumn id="1" name="//PAJAK" dataDxfId="7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7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1">
      <calculatedColumnFormula>IF(SDI[[#This Row],[//PAJAK]]="","",INDEX(INDIRECT("PAJAK["&amp;SDI[#Headers]&amp;"]"),SDI[[#This Row],[//PAJAK]]-1))</calculatedColumnFormula>
    </tableColumn>
    <tableColumn id="4" name="TGL.MASUK" dataDxfId="70">
      <calculatedColumnFormula>IF(SDI[[#This Row],[//PAJAK]]="","",INDEX(INDIRECT("PAJAK["&amp;SDI[#Headers]&amp;"]"),SDI[[#This Row],[//PAJAK]]-1))</calculatedColumnFormula>
    </tableColumn>
    <tableColumn id="5" name="TGL.NOTA" dataDxfId="69">
      <calculatedColumnFormula>IF(SDI[[#This Row],[//PAJAK]]="","",INDEX(INDIRECT("PAJAK["&amp;SDI[#Headers]&amp;"]"),SDI[[#This Row],[//PAJAK]]-1))</calculatedColumnFormula>
    </tableColumn>
    <tableColumn id="6" name="NO.NOTA" dataDxfId="68">
      <calculatedColumnFormula>IF(SDI[[#This Row],[//PAJAK]]="","",INDEX(INDIRECT("PAJAK["&amp;SDI[#Headers]&amp;"]"),SDI[[#This Row],[//PAJAK]]-1))</calculatedColumnFormula>
    </tableColumn>
    <tableColumn id="7" name="NO.SJ" dataDxfId="67">
      <calculatedColumnFormula>IF(SDI[[#This Row],[//PAJAK]]="","",INDEX(INDIRECT("PAJAK["&amp;SDI[#Headers]&amp;"]"),SDI[[#This Row],[//PAJAK]]-1))</calculatedColumnFormula>
    </tableColumn>
    <tableColumn id="8" name="SUB TOTAL" dataDxfId="66">
      <calculatedColumnFormula>IF(SDI[[#This Row],[//PAJAK]]="","",(INDEX(INDIRECT("PAJAK["&amp;SDI[#Headers]&amp;"]"),SDI[[#This Row],[//PAJAK]]-1))-SDI[[#This Row],[H_DISKON]])</calculatedColumnFormula>
    </tableColumn>
    <tableColumn id="9" name="DISKON" dataDxfId="65">
      <calculatedColumnFormula>IF(SDI[[#This Row],[//PAJAK]]="","",SDI[[#This Row],[H_DISC DLL]])</calculatedColumnFormula>
    </tableColumn>
    <tableColumn id="10" name="DPP" dataDxfId="64">
      <calculatedColumnFormula>(SDI[[#This Row],[SUB TOTAL]])/1.11</calculatedColumnFormula>
    </tableColumn>
    <tableColumn id="11" name="PPN (11%)" dataDxfId="63">
      <calculatedColumnFormula>SDI[[#This Row],[DPP]]*11%</calculatedColumnFormula>
    </tableColumn>
    <tableColumn id="12" name="TOTAL" dataDxfId="62">
      <calculatedColumnFormula>SDI[[#This Row],[DPP]]+SDI[[#This Row],[PPN (11%)]]</calculatedColumnFormula>
    </tableColumn>
    <tableColumn id="14" name="H_DISKON" dataDxfId="61">
      <calculatedColumnFormula>IF(SDI[[#This Row],[//PAJAK]]="","",INDEX(PAJAK[DISKON],SDI[[#This Row],[//PAJAK]]-1))</calculatedColumnFormula>
    </tableColumn>
    <tableColumn id="15" name="H_DISC DLL" dataDxfId="6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9">
  <autoFilter ref="A2:M25"/>
  <tableColumns count="13">
    <tableColumn id="1" name="//NOTA``" dataDxfId="5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5">
      <calculatedColumnFormula>IF(SAJ[[#This Row],[//PAJAK]]="","",INDEX(INDIRECT("PAJAK["&amp;SAJ[#Headers]&amp;"]"),SAJ[[#This Row],[//PAJAK]]-1))</calculatedColumnFormula>
    </tableColumn>
    <tableColumn id="5" name="TGL.MASUK" dataDxfId="54">
      <calculatedColumnFormula>IF(SAJ[[#This Row],[//PAJAK]]="","",INDEX(INDIRECT("PAJAK["&amp;SAJ[#Headers]&amp;"]"),SAJ[[#This Row],[//PAJAK]]-1))</calculatedColumnFormula>
    </tableColumn>
    <tableColumn id="6" name="TGL.NOTA" dataDxfId="53">
      <calculatedColumnFormula>IF(SAJ[[#This Row],[//PAJAK]]="","",INDEX(INDIRECT("PAJAK["&amp;SAJ[#Headers]&amp;"]"),SAJ[[#This Row],[//PAJAK]]-1))</calculatedColumnFormula>
    </tableColumn>
    <tableColumn id="7" name="NO.NOTA" dataDxfId="52">
      <calculatedColumnFormula>IF(SAJ[[#This Row],[//PAJAK]]="","",INDEX(INDIRECT("PAJAK["&amp;SAJ[#Headers]&amp;"]"),SAJ[[#This Row],[//PAJAK]]-1))</calculatedColumnFormula>
    </tableColumn>
    <tableColumn id="8" name="NO.SJ" dataDxfId="51">
      <calculatedColumnFormula>IF(SAJ[[#This Row],[//PAJAK]]="","",INDEX(INDIRECT("PAJAK["&amp;SAJ[#Headers]&amp;"]"),SAJ[[#This Row],[//PAJAK]]-1))</calculatedColumnFormula>
    </tableColumn>
    <tableColumn id="9" name="SUB TOTAL" dataDxfId="50">
      <calculatedColumnFormula>IF(SAJ[[#This Row],[//PAJAK]]="","",INDEX(INDIRECT("PAJAK["&amp;SAJ[#Headers]&amp;"]"),SAJ[[#This Row],[//PAJAK]]-1))</calculatedColumnFormula>
    </tableColumn>
    <tableColumn id="10" name="DISKON" dataDxfId="49">
      <calculatedColumnFormula>IF(SAJ[[#This Row],[//PAJAK]]="","",INDEX(INDIRECT("PAJAK["&amp;SAJ[#Headers]&amp;"]"),SAJ[[#This Row],[//PAJAK]]-1))</calculatedColumnFormula>
    </tableColumn>
    <tableColumn id="11" name="DPP" dataDxfId="48">
      <calculatedColumnFormula>(SAJ[[#This Row],[SUB TOTAL]]-SAJ[[#This Row],[DISKON]])/1.11</calculatedColumnFormula>
    </tableColumn>
    <tableColumn id="12" name="PPN (11%)" dataDxfId="47">
      <calculatedColumnFormula>SAJ[[#This Row],[DPP]]*11%</calculatedColumnFormula>
    </tableColumn>
    <tableColumn id="13" name="TOTAL" dataDxfId="4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5">
  <autoFilter ref="A2:M25"/>
  <tableColumns count="13">
    <tableColumn id="1" name="//NOTA``" dataDxfId="4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1">
      <calculatedColumnFormula>IF(MGN[[#This Row],[//PAJAK]]="","",INDEX(INDIRECT("PAJAK["&amp;MGN[#Headers]&amp;"]"),MGN[[#This Row],[//PAJAK]]-1))</calculatedColumnFormula>
    </tableColumn>
    <tableColumn id="5" name="TGL.MASUK" dataDxfId="40">
      <calculatedColumnFormula>IF(MGN[[#This Row],[//PAJAK]]="","",INDEX(INDIRECT("PAJAK["&amp;MGN[#Headers]&amp;"]"),MGN[[#This Row],[//PAJAK]]-1))</calculatedColumnFormula>
    </tableColumn>
    <tableColumn id="6" name="TGL.NOTA" dataDxfId="39">
      <calculatedColumnFormula>IF(MGN[[#This Row],[//PAJAK]]="","",INDEX(INDIRECT("PAJAK["&amp;MGN[#Headers]&amp;"]"),MGN[[#This Row],[//PAJAK]]-1))</calculatedColumnFormula>
    </tableColumn>
    <tableColumn id="7" name="NO.NOTA" dataDxfId="38">
      <calculatedColumnFormula>IF(MGN[[#This Row],[//PAJAK]]="","",INDEX(INDIRECT("PAJAK["&amp;MGN[#Headers]&amp;"]"),MGN[[#This Row],[//PAJAK]]-1))</calculatedColumnFormula>
    </tableColumn>
    <tableColumn id="8" name="NO.SJ" dataDxfId="37">
      <calculatedColumnFormula>IF(MGN[[#This Row],[//PAJAK]]="","",INDEX(INDIRECT("PAJAK["&amp;MGN[#Headers]&amp;"]"),MGN[[#This Row],[//PAJAK]]-1))</calculatedColumnFormula>
    </tableColumn>
    <tableColumn id="9" name="SUB TOTAL" dataDxfId="36">
      <calculatedColumnFormula>IF(MGN[[#This Row],[//PAJAK]]="","",INDEX(INDIRECT("PAJAK["&amp;MGN[#Headers]&amp;"]"),MGN[[#This Row],[//PAJAK]]-1))</calculatedColumnFormula>
    </tableColumn>
    <tableColumn id="10" name="DISKON" dataDxfId="35">
      <calculatedColumnFormula>IF(MGN[[#This Row],[//PAJAK]]="","",INDEX(INDIRECT("PAJAK["&amp;MGN[#Headers]&amp;"]"),MGN[[#This Row],[//PAJAK]]-1))</calculatedColumnFormula>
    </tableColumn>
    <tableColumn id="11" name="DPP" dataDxfId="34">
      <calculatedColumnFormula>(MGN[[#This Row],[SUB TOTAL]]-MGN[[#This Row],[DISKON]])/1.11</calculatedColumnFormula>
    </tableColumn>
    <tableColumn id="12" name="PPN (11%)" dataDxfId="33">
      <calculatedColumnFormula>MGN[[#This Row],[DPP]]*11%</calculatedColumnFormula>
    </tableColumn>
    <tableColumn id="13" name="TOTAL" dataDxfId="3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61"/>
  <sheetViews>
    <sheetView tabSelected="1" topLeftCell="A224" zoomScale="70" zoomScaleNormal="70" zoomScaleSheetLayoutView="55" workbookViewId="0">
      <selection activeCell="F245" sqref="F245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3" width="12.42578125" style="20" customWidth="1"/>
    <col min="34" max="34" width="26.85546875" style="25" customWidth="1"/>
    <col min="35" max="35" width="13.85546875" style="25" customWidth="1"/>
    <col min="36" max="36" width="3.85546875" style="25" customWidth="1"/>
    <col min="37" max="37" width="7.140625" style="15" customWidth="1"/>
    <col min="38" max="38" width="42.5703125" style="15" customWidth="1"/>
    <col min="39" max="40" width="60.7109375" style="20" customWidth="1"/>
    <col min="41" max="41" width="105" style="20" customWidth="1"/>
    <col min="42" max="42" width="7.140625" style="20" customWidth="1"/>
    <col min="43" max="43" width="6.28515625" style="23" customWidth="1" outlineLevel="1"/>
    <col min="44" max="44" width="26.85546875" style="15" customWidth="1" outlineLevel="1"/>
    <col min="45" max="45" width="28" style="15" customWidth="1" outlineLevel="1"/>
    <col min="46" max="16384" width="9.140625" style="15"/>
  </cols>
  <sheetData>
    <row r="1" spans="1:43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15"/>
      <c r="AI1" s="15"/>
      <c r="AJ1" s="15"/>
      <c r="AM1" s="15"/>
      <c r="AN1" s="15"/>
      <c r="AO1" s="15"/>
      <c r="AP1" s="15"/>
      <c r="AQ1" s="15"/>
    </row>
    <row r="2" spans="1:43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46" t="s">
        <v>51</v>
      </c>
      <c r="AI2" s="15" t="s">
        <v>88</v>
      </c>
      <c r="AJ2" s="15" t="s">
        <v>80</v>
      </c>
      <c r="AK2" s="15" t="s">
        <v>53</v>
      </c>
      <c r="AL2" s="15" t="s">
        <v>92</v>
      </c>
      <c r="AM2" s="15" t="s">
        <v>91</v>
      </c>
      <c r="AN2" s="15" t="s">
        <v>97</v>
      </c>
      <c r="AO2" s="15" t="s">
        <v>98</v>
      </c>
      <c r="AP2" s="15" t="s">
        <v>99</v>
      </c>
      <c r="AQ2" s="47" t="s">
        <v>93</v>
      </c>
    </row>
    <row r="3" spans="1:43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5" t="str">
        <f ca="1">IF(NOTA[[#This Row],[NAMA BARANG]]="","",INDEX(NOTA[SUPPLIER],MATCH(,INDIRECT(ADDRESS(ROW(NOTA[ID]),COLUMN(NOTA[ID]))&amp;":"&amp;ADDRESS(ROW(),COLUMN(NOTA[ID]))),-1)))</f>
        <v>KENKO SINAR INDONESIA</v>
      </c>
      <c r="AI3" s="25" t="str">
        <f ca="1">IF(NOTA[[#This Row],[ID_H]]="","",IF(NOTA[[#This Row],[FAKTUR]]="",INDIRECT(ADDRESS(ROW()-1,COLUMN())),NOTA[[#This Row],[FAKTUR]]))</f>
        <v>ARTO MORO</v>
      </c>
      <c r="AJ3" s="26">
        <f ca="1">IF(NOTA[[#This Row],[ID]]="","",COUNTIF(NOTA[ID_H],NOTA[[#This Row],[ID_H]]))</f>
        <v>11</v>
      </c>
      <c r="AK3" s="26">
        <f>IF(NOTA[[#This Row],[TGL.NOTA]]="",IF(NOTA[[#This Row],[SUPPLIER_H]]="","",#REF!),MONTH(NOTA[[#This Row],[TGL.NOTA]]))</f>
        <v>6</v>
      </c>
      <c r="AL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P3" s="26" t="e">
        <f>IF(NOTA[[#This Row],[CONCAT4]]="","",_xlfn.IFNA(MATCH(NOTA[[#This Row],[CONCAT4]],[2]!RAW[CONCAT_H],0),FALSE))</f>
        <v>#REF!</v>
      </c>
      <c r="AQ3" s="26">
        <f>IF(NOTA[[#This Row],[CONCAT1]]="","",MATCH(NOTA[[#This Row],[CONCAT1]],[3]!db[NB NOTA_C],0)+1)</f>
        <v>1145</v>
      </c>
    </row>
    <row r="4" spans="1:43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/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5" t="str">
        <f ca="1">IF(NOTA[[#This Row],[NAMA BARANG]]="","",INDEX(NOTA[SUPPLIER],MATCH(,INDIRECT(ADDRESS(ROW(NOTA[ID]),COLUMN(NOTA[ID]))&amp;":"&amp;ADDRESS(ROW(),COLUMN(NOTA[ID]))),-1)))</f>
        <v>KENKO SINAR INDONESIA</v>
      </c>
      <c r="AI4" s="25" t="str">
        <f ca="1">IF(NOTA[[#This Row],[ID_H]]="","",IF(NOTA[[#This Row],[FAKTUR]]="",INDIRECT(ADDRESS(ROW()-1,COLUMN())),NOTA[[#This Row],[FAKTUR]]))</f>
        <v>ARTO MORO</v>
      </c>
      <c r="AJ4" s="26" t="str">
        <f ca="1">IF(NOTA[[#This Row],[ID]]="","",COUNTIF(NOTA[ID_H],NOTA[[#This Row],[ID_H]]))</f>
        <v/>
      </c>
      <c r="AK4" s="26">
        <f ca="1">IF(NOTA[[#This Row],[TGL.NOTA]]="",IF(NOTA[[#This Row],[SUPPLIER_H]]="","",AK3),MONTH(NOTA[[#This Row],[TGL.NOTA]]))</f>
        <v>6</v>
      </c>
      <c r="AL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6" t="str">
        <f>IF(NOTA[[#This Row],[CONCAT4]]="","",_xlfn.IFNA(MATCH(NOTA[[#This Row],[CONCAT4]],[2]!RAW[CONCAT_H],0),FALSE))</f>
        <v/>
      </c>
      <c r="AQ4" s="26">
        <f>IF(NOTA[[#This Row],[CONCAT1]]="","",MATCH(NOTA[[#This Row],[CONCAT1]],[3]!db[NB NOTA_C],0)+1)</f>
        <v>1259</v>
      </c>
    </row>
    <row r="5" spans="1:43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/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5" t="str">
        <f ca="1">IF(NOTA[[#This Row],[NAMA BARANG]]="","",INDEX(NOTA[SUPPLIER],MATCH(,INDIRECT(ADDRESS(ROW(NOTA[ID]),COLUMN(NOTA[ID]))&amp;":"&amp;ADDRESS(ROW(),COLUMN(NOTA[ID]))),-1)))</f>
        <v>KENKO SINAR INDONESIA</v>
      </c>
      <c r="AI5" s="25" t="str">
        <f ca="1">IF(NOTA[[#This Row],[ID_H]]="","",IF(NOTA[[#This Row],[FAKTUR]]="",INDIRECT(ADDRESS(ROW()-1,COLUMN())),NOTA[[#This Row],[FAKTUR]]))</f>
        <v>ARTO MORO</v>
      </c>
      <c r="AJ5" s="26" t="str">
        <f ca="1">IF(NOTA[[#This Row],[ID]]="","",COUNTIF(NOTA[ID_H],NOTA[[#This Row],[ID_H]]))</f>
        <v/>
      </c>
      <c r="AK5" s="26">
        <f ca="1">IF(NOTA[[#This Row],[TGL.NOTA]]="",IF(NOTA[[#This Row],[SUPPLIER_H]]="","",AK4),MONTH(NOTA[[#This Row],[TGL.NOTA]]))</f>
        <v>6</v>
      </c>
      <c r="AL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6" t="str">
        <f>IF(NOTA[[#This Row],[CONCAT4]]="","",_xlfn.IFNA(MATCH(NOTA[[#This Row],[CONCAT4]],[2]!RAW[CONCAT_H],0),FALSE))</f>
        <v/>
      </c>
      <c r="AQ5" s="26">
        <f>IF(NOTA[[#This Row],[CONCAT1]]="","",MATCH(NOTA[[#This Row],[CONCAT1]],[3]!db[NB NOTA_C],0)+1)</f>
        <v>1429</v>
      </c>
    </row>
    <row r="6" spans="1:43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/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5" t="str">
        <f ca="1">IF(NOTA[[#This Row],[NAMA BARANG]]="","",INDEX(NOTA[SUPPLIER],MATCH(,INDIRECT(ADDRESS(ROW(NOTA[ID]),COLUMN(NOTA[ID]))&amp;":"&amp;ADDRESS(ROW(),COLUMN(NOTA[ID]))),-1)))</f>
        <v>KENKO SINAR INDONESIA</v>
      </c>
      <c r="AI6" s="25" t="str">
        <f ca="1">IF(NOTA[[#This Row],[ID_H]]="","",IF(NOTA[[#This Row],[FAKTUR]]="",INDIRECT(ADDRESS(ROW()-1,COLUMN())),NOTA[[#This Row],[FAKTUR]]))</f>
        <v>ARTO MORO</v>
      </c>
      <c r="AJ6" s="26" t="str">
        <f ca="1">IF(NOTA[[#This Row],[ID]]="","",COUNTIF(NOTA[ID_H],NOTA[[#This Row],[ID_H]]))</f>
        <v/>
      </c>
      <c r="AK6" s="26">
        <f ca="1">IF(NOTA[[#This Row],[TGL.NOTA]]="",IF(NOTA[[#This Row],[SUPPLIER_H]]="","",AK5),MONTH(NOTA[[#This Row],[TGL.NOTA]]))</f>
        <v>6</v>
      </c>
      <c r="AL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6" t="str">
        <f>IF(NOTA[[#This Row],[CONCAT4]]="","",_xlfn.IFNA(MATCH(NOTA[[#This Row],[CONCAT4]],[2]!RAW[CONCAT_H],0),FALSE))</f>
        <v/>
      </c>
      <c r="AQ6" s="26">
        <f>IF(NOTA[[#This Row],[CONCAT1]]="","",MATCH(NOTA[[#This Row],[CONCAT1]],[3]!db[NB NOTA_C],0)+1)</f>
        <v>1252</v>
      </c>
    </row>
    <row r="7" spans="1:43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/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5" t="str">
        <f ca="1">IF(NOTA[[#This Row],[NAMA BARANG]]="","",INDEX(NOTA[SUPPLIER],MATCH(,INDIRECT(ADDRESS(ROW(NOTA[ID]),COLUMN(NOTA[ID]))&amp;":"&amp;ADDRESS(ROW(),COLUMN(NOTA[ID]))),-1)))</f>
        <v>KENKO SINAR INDONESIA</v>
      </c>
      <c r="AI7" s="25" t="str">
        <f ca="1">IF(NOTA[[#This Row],[ID_H]]="","",IF(NOTA[[#This Row],[FAKTUR]]="",INDIRECT(ADDRESS(ROW()-1,COLUMN())),NOTA[[#This Row],[FAKTUR]]))</f>
        <v>ARTO MORO</v>
      </c>
      <c r="AJ7" s="26" t="str">
        <f ca="1">IF(NOTA[[#This Row],[ID]]="","",COUNTIF(NOTA[ID_H],NOTA[[#This Row],[ID_H]]))</f>
        <v/>
      </c>
      <c r="AK7" s="26">
        <f ca="1">IF(NOTA[[#This Row],[TGL.NOTA]]="",IF(NOTA[[#This Row],[SUPPLIER_H]]="","",AK6),MONTH(NOTA[[#This Row],[TGL.NOTA]]))</f>
        <v>6</v>
      </c>
      <c r="AL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M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N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6" t="str">
        <f>IF(NOTA[[#This Row],[CONCAT4]]="","",_xlfn.IFNA(MATCH(NOTA[[#This Row],[CONCAT4]],[2]!RAW[CONCAT_H],0),FALSE))</f>
        <v/>
      </c>
      <c r="AQ7" s="26">
        <f>IF(NOTA[[#This Row],[CONCAT1]]="","",MATCH(NOTA[[#This Row],[CONCAT1]],[3]!db[NB NOTA_C],0)+1)</f>
        <v>1348</v>
      </c>
    </row>
    <row r="8" spans="1:43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/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5" t="str">
        <f ca="1">IF(NOTA[[#This Row],[NAMA BARANG]]="","",INDEX(NOTA[SUPPLIER],MATCH(,INDIRECT(ADDRESS(ROW(NOTA[ID]),COLUMN(NOTA[ID]))&amp;":"&amp;ADDRESS(ROW(),COLUMN(NOTA[ID]))),-1)))</f>
        <v>KENKO SINAR INDONESIA</v>
      </c>
      <c r="AI8" s="25" t="str">
        <f ca="1">IF(NOTA[[#This Row],[ID_H]]="","",IF(NOTA[[#This Row],[FAKTUR]]="",INDIRECT(ADDRESS(ROW()-1,COLUMN())),NOTA[[#This Row],[FAKTUR]]))</f>
        <v>ARTO MORO</v>
      </c>
      <c r="AJ8" s="26" t="str">
        <f ca="1">IF(NOTA[[#This Row],[ID]]="","",COUNTIF(NOTA[ID_H],NOTA[[#This Row],[ID_H]]))</f>
        <v/>
      </c>
      <c r="AK8" s="26">
        <f ca="1">IF(NOTA[[#This Row],[TGL.NOTA]]="",IF(NOTA[[#This Row],[SUPPLIER_H]]="","",AK7),MONTH(NOTA[[#This Row],[TGL.NOTA]]))</f>
        <v>6</v>
      </c>
      <c r="AL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M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N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6" t="str">
        <f>IF(NOTA[[#This Row],[CONCAT4]]="","",_xlfn.IFNA(MATCH(NOTA[[#This Row],[CONCAT4]],[2]!RAW[CONCAT_H],0),FALSE))</f>
        <v/>
      </c>
      <c r="AQ8" s="26">
        <f>IF(NOTA[[#This Row],[CONCAT1]]="","",MATCH(NOTA[[#This Row],[CONCAT1]],[3]!db[NB NOTA_C],0)+1)</f>
        <v>1349</v>
      </c>
    </row>
    <row r="9" spans="1:43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/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5" t="str">
        <f ca="1">IF(NOTA[[#This Row],[NAMA BARANG]]="","",INDEX(NOTA[SUPPLIER],MATCH(,INDIRECT(ADDRESS(ROW(NOTA[ID]),COLUMN(NOTA[ID]))&amp;":"&amp;ADDRESS(ROW(),COLUMN(NOTA[ID]))),-1)))</f>
        <v>KENKO SINAR INDONESIA</v>
      </c>
      <c r="AI9" s="25" t="str">
        <f ca="1">IF(NOTA[[#This Row],[ID_H]]="","",IF(NOTA[[#This Row],[FAKTUR]]="",INDIRECT(ADDRESS(ROW()-1,COLUMN())),NOTA[[#This Row],[FAKTUR]]))</f>
        <v>ARTO MORO</v>
      </c>
      <c r="AJ9" s="26" t="str">
        <f ca="1">IF(NOTA[[#This Row],[ID]]="","",COUNTIF(NOTA[ID_H],NOTA[[#This Row],[ID_H]]))</f>
        <v/>
      </c>
      <c r="AK9" s="26">
        <f ca="1">IF(NOTA[[#This Row],[TGL.NOTA]]="",IF(NOTA[[#This Row],[SUPPLIER_H]]="","",AK8),MONTH(NOTA[[#This Row],[TGL.NOTA]]))</f>
        <v>6</v>
      </c>
      <c r="AL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6" t="str">
        <f>IF(NOTA[[#This Row],[CONCAT4]]="","",_xlfn.IFNA(MATCH(NOTA[[#This Row],[CONCAT4]],[2]!RAW[CONCAT_H],0),FALSE))</f>
        <v/>
      </c>
      <c r="AQ9" s="26">
        <f>IF(NOTA[[#This Row],[CONCAT1]]="","",MATCH(NOTA[[#This Row],[CONCAT1]],[3]!db[NB NOTA_C],0)+1)</f>
        <v>1200</v>
      </c>
    </row>
    <row r="10" spans="1:43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/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5" t="str">
        <f ca="1">IF(NOTA[[#This Row],[NAMA BARANG]]="","",INDEX(NOTA[SUPPLIER],MATCH(,INDIRECT(ADDRESS(ROW(NOTA[ID]),COLUMN(NOTA[ID]))&amp;":"&amp;ADDRESS(ROW(),COLUMN(NOTA[ID]))),-1)))</f>
        <v>KENKO SINAR INDONESIA</v>
      </c>
      <c r="AI10" s="25" t="str">
        <f ca="1">IF(NOTA[[#This Row],[ID_H]]="","",IF(NOTA[[#This Row],[FAKTUR]]="",INDIRECT(ADDRESS(ROW()-1,COLUMN())),NOTA[[#This Row],[FAKTUR]]))</f>
        <v>ARTO MORO</v>
      </c>
      <c r="AJ10" s="26" t="str">
        <f ca="1">IF(NOTA[[#This Row],[ID]]="","",COUNTIF(NOTA[ID_H],NOTA[[#This Row],[ID_H]]))</f>
        <v/>
      </c>
      <c r="AK10" s="26">
        <f ca="1">IF(NOTA[[#This Row],[TGL.NOTA]]="",IF(NOTA[[#This Row],[SUPPLIER_H]]="","",AK9),MONTH(NOTA[[#This Row],[TGL.NOTA]]))</f>
        <v>6</v>
      </c>
      <c r="AL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6" t="str">
        <f>IF(NOTA[[#This Row],[CONCAT4]]="","",_xlfn.IFNA(MATCH(NOTA[[#This Row],[CONCAT4]],[2]!RAW[CONCAT_H],0),FALSE))</f>
        <v/>
      </c>
      <c r="AQ10" s="26">
        <f>IF(NOTA[[#This Row],[CONCAT1]]="","",MATCH(NOTA[[#This Row],[CONCAT1]],[3]!db[NB NOTA_C],0)+1)</f>
        <v>1201</v>
      </c>
    </row>
    <row r="11" spans="1:43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/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5" t="str">
        <f ca="1">IF(NOTA[[#This Row],[NAMA BARANG]]="","",INDEX(NOTA[SUPPLIER],MATCH(,INDIRECT(ADDRESS(ROW(NOTA[ID]),COLUMN(NOTA[ID]))&amp;":"&amp;ADDRESS(ROW(),COLUMN(NOTA[ID]))),-1)))</f>
        <v>KENKO SINAR INDONESIA</v>
      </c>
      <c r="AI11" s="25" t="str">
        <f ca="1">IF(NOTA[[#This Row],[ID_H]]="","",IF(NOTA[[#This Row],[FAKTUR]]="",INDIRECT(ADDRESS(ROW()-1,COLUMN())),NOTA[[#This Row],[FAKTUR]]))</f>
        <v>ARTO MORO</v>
      </c>
      <c r="AJ11" s="26" t="str">
        <f ca="1">IF(NOTA[[#This Row],[ID]]="","",COUNTIF(NOTA[ID_H],NOTA[[#This Row],[ID_H]]))</f>
        <v/>
      </c>
      <c r="AK11" s="26">
        <f ca="1">IF(NOTA[[#This Row],[TGL.NOTA]]="",IF(NOTA[[#This Row],[SUPPLIER_H]]="","",AK10),MONTH(NOTA[[#This Row],[TGL.NOTA]]))</f>
        <v>6</v>
      </c>
      <c r="AL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6" t="str">
        <f>IF(NOTA[[#This Row],[CONCAT4]]="","",_xlfn.IFNA(MATCH(NOTA[[#This Row],[CONCAT4]],[2]!RAW[CONCAT_H],0),FALSE))</f>
        <v/>
      </c>
      <c r="AQ11" s="26">
        <f>IF(NOTA[[#This Row],[CONCAT1]]="","",MATCH(NOTA[[#This Row],[CONCAT1]],[3]!db[NB NOTA_C],0)+1)</f>
        <v>1203</v>
      </c>
    </row>
    <row r="12" spans="1:43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/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5" t="str">
        <f ca="1">IF(NOTA[[#This Row],[NAMA BARANG]]="","",INDEX(NOTA[SUPPLIER],MATCH(,INDIRECT(ADDRESS(ROW(NOTA[ID]),COLUMN(NOTA[ID]))&amp;":"&amp;ADDRESS(ROW(),COLUMN(NOTA[ID]))),-1)))</f>
        <v>KENKO SINAR INDONESIA</v>
      </c>
      <c r="AI12" s="25" t="str">
        <f ca="1">IF(NOTA[[#This Row],[ID_H]]="","",IF(NOTA[[#This Row],[FAKTUR]]="",INDIRECT(ADDRESS(ROW()-1,COLUMN())),NOTA[[#This Row],[FAKTUR]]))</f>
        <v>ARTO MORO</v>
      </c>
      <c r="AJ12" s="26" t="str">
        <f ca="1">IF(NOTA[[#This Row],[ID]]="","",COUNTIF(NOTA[ID_H],NOTA[[#This Row],[ID_H]]))</f>
        <v/>
      </c>
      <c r="AK12" s="26">
        <f ca="1">IF(NOTA[[#This Row],[TGL.NOTA]]="",IF(NOTA[[#This Row],[SUPPLIER_H]]="","",AK11),MONTH(NOTA[[#This Row],[TGL.NOTA]]))</f>
        <v>6</v>
      </c>
      <c r="AL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6" t="str">
        <f>IF(NOTA[[#This Row],[CONCAT4]]="","",_xlfn.IFNA(MATCH(NOTA[[#This Row],[CONCAT4]],[2]!RAW[CONCAT_H],0),FALSE))</f>
        <v/>
      </c>
      <c r="AQ12" s="26">
        <f>IF(NOTA[[#This Row],[CONCAT1]]="","",MATCH(NOTA[[#This Row],[CONCAT1]],[3]!db[NB NOTA_C],0)+1)</f>
        <v>1427</v>
      </c>
    </row>
    <row r="13" spans="1:43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/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5" t="str">
        <f ca="1">IF(NOTA[[#This Row],[NAMA BARANG]]="","",INDEX(NOTA[SUPPLIER],MATCH(,INDIRECT(ADDRESS(ROW(NOTA[ID]),COLUMN(NOTA[ID]))&amp;":"&amp;ADDRESS(ROW(),COLUMN(NOTA[ID]))),-1)))</f>
        <v>KENKO SINAR INDONESIA</v>
      </c>
      <c r="AI13" s="25" t="str">
        <f ca="1">IF(NOTA[[#This Row],[ID_H]]="","",IF(NOTA[[#This Row],[FAKTUR]]="",INDIRECT(ADDRESS(ROW()-1,COLUMN())),NOTA[[#This Row],[FAKTUR]]))</f>
        <v>ARTO MORO</v>
      </c>
      <c r="AJ13" s="26" t="str">
        <f ca="1">IF(NOTA[[#This Row],[ID]]="","",COUNTIF(NOTA[ID_H],NOTA[[#This Row],[ID_H]]))</f>
        <v/>
      </c>
      <c r="AK13" s="26">
        <f ca="1">IF(NOTA[[#This Row],[TGL.NOTA]]="",IF(NOTA[[#This Row],[SUPPLIER_H]]="","",AK12),MONTH(NOTA[[#This Row],[TGL.NOTA]]))</f>
        <v>6</v>
      </c>
      <c r="AL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M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N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6" t="str">
        <f>IF(NOTA[[#This Row],[CONCAT4]]="","",_xlfn.IFNA(MATCH(NOTA[[#This Row],[CONCAT4]],[2]!RAW[CONCAT_H],0),FALSE))</f>
        <v/>
      </c>
      <c r="AQ13" s="26">
        <f>IF(NOTA[[#This Row],[CONCAT1]]="","",MATCH(NOTA[[#This Row],[CONCAT1]],[3]!db[NB NOTA_C],0)+1)</f>
        <v>1352</v>
      </c>
    </row>
    <row r="14" spans="1:43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/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5" t="str">
        <f ca="1">IF(NOTA[[#This Row],[NAMA BARANG]]="","",INDEX(NOTA[SUPPLIER],MATCH(,INDIRECT(ADDRESS(ROW(NOTA[ID]),COLUMN(NOTA[ID]))&amp;":"&amp;ADDRESS(ROW(),COLUMN(NOTA[ID]))),-1)))</f>
        <v/>
      </c>
      <c r="AI14" s="25" t="str">
        <f ca="1">IF(NOTA[[#This Row],[ID_H]]="","",IF(NOTA[[#This Row],[FAKTUR]]="",INDIRECT(ADDRESS(ROW()-1,COLUMN())),NOTA[[#This Row],[FAKTUR]]))</f>
        <v/>
      </c>
      <c r="AJ14" s="26" t="str">
        <f ca="1">IF(NOTA[[#This Row],[ID]]="","",COUNTIF(NOTA[ID_H],NOTA[[#This Row],[ID_H]]))</f>
        <v/>
      </c>
      <c r="AK14" s="26" t="str">
        <f ca="1">IF(NOTA[[#This Row],[TGL.NOTA]]="",IF(NOTA[[#This Row],[SUPPLIER_H]]="","",AK13),MONTH(NOTA[[#This Row],[TGL.NOTA]]))</f>
        <v/>
      </c>
      <c r="AL14" s="26" t="str">
        <f>LOWER(SUBSTITUTE(SUBSTITUTE(SUBSTITUTE(SUBSTITUTE(SUBSTITUTE(SUBSTITUTE(SUBSTITUTE(SUBSTITUTE(SUBSTITUTE(NOTA[NAMA BARANG]," ",),".",""),"-",""),"(",""),")",""),",",""),"/",""),"""",""),"+",""))</f>
        <v/>
      </c>
      <c r="AM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26" t="str">
        <f>IF(NOTA[[#This Row],[CONCAT4]]="","",_xlfn.IFNA(MATCH(NOTA[[#This Row],[CONCAT4]],[2]!RAW[CONCAT_H],0),FALSE))</f>
        <v/>
      </c>
      <c r="AQ14" s="26" t="str">
        <f>IF(NOTA[[#This Row],[CONCAT1]]="","",MATCH(NOTA[[#This Row],[CONCAT1]],[3]!db[NB NOTA_C],0)+1)</f>
        <v/>
      </c>
    </row>
    <row r="15" spans="1:43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/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5" t="str">
        <f ca="1">IF(NOTA[[#This Row],[NAMA BARANG]]="","",INDEX(NOTA[SUPPLIER],MATCH(,INDIRECT(ADDRESS(ROW(NOTA[ID]),COLUMN(NOTA[ID]))&amp;":"&amp;ADDRESS(ROW(),COLUMN(NOTA[ID]))),-1)))</f>
        <v>KENKO SINAR INDONESIA</v>
      </c>
      <c r="AI15" s="25" t="str">
        <f ca="1">IF(NOTA[[#This Row],[ID_H]]="","",IF(NOTA[[#This Row],[FAKTUR]]="",INDIRECT(ADDRESS(ROW()-1,COLUMN())),NOTA[[#This Row],[FAKTUR]]))</f>
        <v>ARTO MORO</v>
      </c>
      <c r="AJ15" s="26">
        <f ca="1">IF(NOTA[[#This Row],[ID]]="","",COUNTIF(NOTA[ID_H],NOTA[[#This Row],[ID_H]]))</f>
        <v>2</v>
      </c>
      <c r="AK15" s="26">
        <f>IF(NOTA[[#This Row],[TGL.NOTA]]="",IF(NOTA[[#This Row],[SUPPLIER_H]]="","",AK14),MONTH(NOTA[[#This Row],[TGL.NOTA]]))</f>
        <v>6</v>
      </c>
      <c r="AL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P15" s="26" t="e">
        <f>IF(NOTA[[#This Row],[CONCAT4]]="","",_xlfn.IFNA(MATCH(NOTA[[#This Row],[CONCAT4]],[2]!RAW[CONCAT_H],0),FALSE))</f>
        <v>#REF!</v>
      </c>
      <c r="AQ15" s="26">
        <f>IF(NOTA[[#This Row],[CONCAT1]]="","",MATCH(NOTA[[#This Row],[CONCAT1]],[3]!db[NB NOTA_C],0)+1)</f>
        <v>1259</v>
      </c>
    </row>
    <row r="16" spans="1:43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/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5" t="str">
        <f ca="1">IF(NOTA[[#This Row],[NAMA BARANG]]="","",INDEX(NOTA[SUPPLIER],MATCH(,INDIRECT(ADDRESS(ROW(NOTA[ID]),COLUMN(NOTA[ID]))&amp;":"&amp;ADDRESS(ROW(),COLUMN(NOTA[ID]))),-1)))</f>
        <v>KENKO SINAR INDONESIA</v>
      </c>
      <c r="AI16" s="25" t="str">
        <f ca="1">IF(NOTA[[#This Row],[ID_H]]="","",IF(NOTA[[#This Row],[FAKTUR]]="",INDIRECT(ADDRESS(ROW()-1,COLUMN())),NOTA[[#This Row],[FAKTUR]]))</f>
        <v>ARTO MORO</v>
      </c>
      <c r="AJ16" s="26" t="str">
        <f ca="1">IF(NOTA[[#This Row],[ID]]="","",COUNTIF(NOTA[ID_H],NOTA[[#This Row],[ID_H]]))</f>
        <v/>
      </c>
      <c r="AK16" s="26">
        <f ca="1">IF(NOTA[[#This Row],[TGL.NOTA]]="",IF(NOTA[[#This Row],[SUPPLIER_H]]="","",AK15),MONTH(NOTA[[#This Row],[TGL.NOTA]]))</f>
        <v>6</v>
      </c>
      <c r="AL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6" t="str">
        <f>IF(NOTA[[#This Row],[CONCAT4]]="","",_xlfn.IFNA(MATCH(NOTA[[#This Row],[CONCAT4]],[2]!RAW[CONCAT_H],0),FALSE))</f>
        <v/>
      </c>
      <c r="AQ16" s="26">
        <f>IF(NOTA[[#This Row],[CONCAT1]]="","",MATCH(NOTA[[#This Row],[CONCAT1]],[3]!db[NB NOTA_C],0)+1)</f>
        <v>2269</v>
      </c>
    </row>
    <row r="17" spans="1:43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/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5" t="str">
        <f ca="1">IF(NOTA[[#This Row],[NAMA BARANG]]="","",INDEX(NOTA[SUPPLIER],MATCH(,INDIRECT(ADDRESS(ROW(NOTA[ID]),COLUMN(NOTA[ID]))&amp;":"&amp;ADDRESS(ROW(),COLUMN(NOTA[ID]))),-1)))</f>
        <v/>
      </c>
      <c r="AI17" s="25" t="str">
        <f ca="1">IF(NOTA[[#This Row],[ID_H]]="","",IF(NOTA[[#This Row],[FAKTUR]]="",INDIRECT(ADDRESS(ROW()-1,COLUMN())),NOTA[[#This Row],[FAKTUR]]))</f>
        <v/>
      </c>
      <c r="AJ17" s="26" t="str">
        <f ca="1">IF(NOTA[[#This Row],[ID]]="","",COUNTIF(NOTA[ID_H],NOTA[[#This Row],[ID_H]]))</f>
        <v/>
      </c>
      <c r="AK17" s="26" t="str">
        <f ca="1">IF(NOTA[[#This Row],[TGL.NOTA]]="",IF(NOTA[[#This Row],[SUPPLIER_H]]="","",AK16),MONTH(NOTA[[#This Row],[TGL.NOTA]]))</f>
        <v/>
      </c>
      <c r="AL17" s="26" t="str">
        <f>LOWER(SUBSTITUTE(SUBSTITUTE(SUBSTITUTE(SUBSTITUTE(SUBSTITUTE(SUBSTITUTE(SUBSTITUTE(SUBSTITUTE(SUBSTITUTE(NOTA[NAMA BARANG]," ",),".",""),"-",""),"(",""),")",""),",",""),"/",""),"""",""),"+",""))</f>
        <v/>
      </c>
      <c r="AM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6" t="str">
        <f>IF(NOTA[[#This Row],[CONCAT4]]="","",_xlfn.IFNA(MATCH(NOTA[[#This Row],[CONCAT4]],[2]!RAW[CONCAT_H],0),FALSE))</f>
        <v/>
      </c>
      <c r="AQ17" s="26" t="str">
        <f>IF(NOTA[[#This Row],[CONCAT1]]="","",MATCH(NOTA[[#This Row],[CONCAT1]],[3]!db[NB NOTA_C],0)+1)</f>
        <v/>
      </c>
    </row>
    <row r="18" spans="1:43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452</v>
      </c>
      <c r="I18" s="15" t="s">
        <v>215</v>
      </c>
      <c r="J18" s="23">
        <v>45080</v>
      </c>
      <c r="L18" s="15" t="s">
        <v>199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5" t="str">
        <f ca="1">IF(NOTA[[#This Row],[NAMA BARANG]]="","",INDEX(NOTA[SUPPLIER],MATCH(,INDIRECT(ADDRESS(ROW(NOTA[ID]),COLUMN(NOTA[ID]))&amp;":"&amp;ADDRESS(ROW(),COLUMN(NOTA[ID]))),-1)))</f>
        <v>KENKO SINAR INDONESIA</v>
      </c>
      <c r="AI18" s="25" t="str">
        <f ca="1">IF(NOTA[[#This Row],[ID_H]]="","",IF(NOTA[[#This Row],[FAKTUR]]="",INDIRECT(ADDRESS(ROW()-1,COLUMN())),NOTA[[#This Row],[FAKTUR]]))</f>
        <v>ARTO MORO</v>
      </c>
      <c r="AJ18" s="26">
        <f ca="1">IF(NOTA[[#This Row],[ID]]="","",COUNTIF(NOTA[ID_H],NOTA[[#This Row],[ID_H]]))</f>
        <v>10</v>
      </c>
      <c r="AK18" s="26">
        <f>IF(NOTA[[#This Row],[TGL.NOTA]]="",IF(NOTA[[#This Row],[SUPPLIER_H]]="","",#REF!),MONTH(NOTA[[#This Row],[TGL.NOTA]]))</f>
        <v>6</v>
      </c>
      <c r="AL18" s="26" t="str">
        <f>LOWER(SUBSTITUTE(SUBSTITUTE(SUBSTITUTE(SUBSTITUTE(SUBSTITUTE(SUBSTITUTE(SUBSTITUTE(SUBSTITUTE(SUBSTITUTE(NOTA[NAMA BARANG]," ",),".",""),"-",""),"(",""),")",""),",",""),"/",""),"""",""),"+",""))</f>
        <v>kenopencil2b6363matteblack</v>
      </c>
      <c r="AM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kenopencil2b6363matteblack22560000.17</v>
      </c>
      <c r="AN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kenopencil2b6363matteblack22560000.17</v>
      </c>
      <c r="AO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4217845080kenopencil2b6363matteblack</v>
      </c>
      <c r="AP18" s="26" t="e">
        <f>IF(NOTA[[#This Row],[CONCAT4]]="","",_xlfn.IFNA(MATCH(NOTA[[#This Row],[CONCAT4]],[2]!RAW[CONCAT_H],0),FALSE))</f>
        <v>#REF!</v>
      </c>
      <c r="AQ18" s="26" t="e">
        <f>IF(NOTA[[#This Row],[CONCAT1]]="","",MATCH(NOTA[[#This Row],[CONCAT1]],[3]!db[NB NOTA_C],0)+1)</f>
        <v>#N/A</v>
      </c>
    </row>
    <row r="19" spans="1:43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/>
      <c r="H19" s="24"/>
      <c r="L19" s="15" t="s">
        <v>200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5" t="str">
        <f ca="1">IF(NOTA[[#This Row],[NAMA BARANG]]="","",INDEX(NOTA[SUPPLIER],MATCH(,INDIRECT(ADDRESS(ROW(NOTA[ID]),COLUMN(NOTA[ID]))&amp;":"&amp;ADDRESS(ROW(),COLUMN(NOTA[ID]))),-1)))</f>
        <v>KENKO SINAR INDONESIA</v>
      </c>
      <c r="AI19" s="25" t="str">
        <f ca="1">IF(NOTA[[#This Row],[ID_H]]="","",IF(NOTA[[#This Row],[FAKTUR]]="",INDIRECT(ADDRESS(ROW()-1,COLUMN())),NOTA[[#This Row],[FAKTUR]]))</f>
        <v>ARTO MORO</v>
      </c>
      <c r="AJ19" s="26" t="str">
        <f ca="1">IF(NOTA[[#This Row],[ID]]="","",COUNTIF(NOTA[ID_H],NOTA[[#This Row],[ID_H]]))</f>
        <v/>
      </c>
      <c r="AK19" s="26">
        <f ca="1">IF(NOTA[[#This Row],[TGL.NOTA]]="",IF(NOTA[[#This Row],[SUPPLIER_H]]="","",AK18),MONTH(NOTA[[#This Row],[TGL.NOTA]]))</f>
        <v>6</v>
      </c>
      <c r="AL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M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N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6" t="str">
        <f>IF(NOTA[[#This Row],[CONCAT4]]="","",_xlfn.IFNA(MATCH(NOTA[[#This Row],[CONCAT4]],[2]!RAW[CONCAT_H],0),FALSE))</f>
        <v/>
      </c>
      <c r="AQ19" s="26">
        <f>IF(NOTA[[#This Row],[CONCAT1]]="","",MATCH(NOTA[[#This Row],[CONCAT1]],[3]!db[NB NOTA_C],0)+1)</f>
        <v>1283</v>
      </c>
    </row>
    <row r="20" spans="1:43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/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5" t="str">
        <f ca="1">IF(NOTA[[#This Row],[NAMA BARANG]]="","",INDEX(NOTA[SUPPLIER],MATCH(,INDIRECT(ADDRESS(ROW(NOTA[ID]),COLUMN(NOTA[ID]))&amp;":"&amp;ADDRESS(ROW(),COLUMN(NOTA[ID]))),-1)))</f>
        <v>KENKO SINAR INDONESIA</v>
      </c>
      <c r="AI20" s="25" t="str">
        <f ca="1">IF(NOTA[[#This Row],[ID_H]]="","",IF(NOTA[[#This Row],[FAKTUR]]="",INDIRECT(ADDRESS(ROW()-1,COLUMN())),NOTA[[#This Row],[FAKTUR]]))</f>
        <v>ARTO MORO</v>
      </c>
      <c r="AJ20" s="26" t="str">
        <f ca="1">IF(NOTA[[#This Row],[ID]]="","",COUNTIF(NOTA[ID_H],NOTA[[#This Row],[ID_H]]))</f>
        <v/>
      </c>
      <c r="AK20" s="26">
        <f ca="1">IF(NOTA[[#This Row],[TGL.NOTA]]="",IF(NOTA[[#This Row],[SUPPLIER_H]]="","",AK19),MONTH(NOTA[[#This Row],[TGL.NOTA]]))</f>
        <v>6</v>
      </c>
      <c r="AL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6" t="str">
        <f>IF(NOTA[[#This Row],[CONCAT4]]="","",_xlfn.IFNA(MATCH(NOTA[[#This Row],[CONCAT4]],[2]!RAW[CONCAT_H],0),FALSE))</f>
        <v/>
      </c>
      <c r="AQ20" s="26">
        <f>IF(NOTA[[#This Row],[CONCAT1]]="","",MATCH(NOTA[[#This Row],[CONCAT1]],[3]!db[NB NOTA_C],0)+1)</f>
        <v>1240</v>
      </c>
    </row>
    <row r="21" spans="1:43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/>
      <c r="H21" s="24"/>
      <c r="L21" s="15" t="s">
        <v>201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5" t="str">
        <f ca="1">IF(NOTA[[#This Row],[NAMA BARANG]]="","",INDEX(NOTA[SUPPLIER],MATCH(,INDIRECT(ADDRESS(ROW(NOTA[ID]),COLUMN(NOTA[ID]))&amp;":"&amp;ADDRESS(ROW(),COLUMN(NOTA[ID]))),-1)))</f>
        <v>KENKO SINAR INDONESIA</v>
      </c>
      <c r="AI21" s="25" t="str">
        <f ca="1">IF(NOTA[[#This Row],[ID_H]]="","",IF(NOTA[[#This Row],[FAKTUR]]="",INDIRECT(ADDRESS(ROW()-1,COLUMN())),NOTA[[#This Row],[FAKTUR]]))</f>
        <v>ARTO MORO</v>
      </c>
      <c r="AJ21" s="26" t="str">
        <f ca="1">IF(NOTA[[#This Row],[ID]]="","",COUNTIF(NOTA[ID_H],NOTA[[#This Row],[ID_H]]))</f>
        <v/>
      </c>
      <c r="AK21" s="26">
        <f ca="1">IF(NOTA[[#This Row],[TGL.NOTA]]="",IF(NOTA[[#This Row],[SUPPLIER_H]]="","",AK20),MONTH(NOTA[[#This Row],[TGL.NOTA]]))</f>
        <v>6</v>
      </c>
      <c r="AL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6" t="str">
        <f>IF(NOTA[[#This Row],[CONCAT4]]="","",_xlfn.IFNA(MATCH(NOTA[[#This Row],[CONCAT4]],[2]!RAW[CONCAT_H],0),FALSE))</f>
        <v/>
      </c>
      <c r="AQ21" s="26">
        <f>IF(NOTA[[#This Row],[CONCAT1]]="","",MATCH(NOTA[[#This Row],[CONCAT1]],[3]!db[NB NOTA_C],0)+1)</f>
        <v>1187</v>
      </c>
    </row>
    <row r="22" spans="1:43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/>
      <c r="H22" s="24"/>
      <c r="L22" s="15" t="s">
        <v>202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5" t="str">
        <f ca="1">IF(NOTA[[#This Row],[NAMA BARANG]]="","",INDEX(NOTA[SUPPLIER],MATCH(,INDIRECT(ADDRESS(ROW(NOTA[ID]),COLUMN(NOTA[ID]))&amp;":"&amp;ADDRESS(ROW(),COLUMN(NOTA[ID]))),-1)))</f>
        <v>KENKO SINAR INDONESIA</v>
      </c>
      <c r="AI22" s="25" t="str">
        <f ca="1">IF(NOTA[[#This Row],[ID_H]]="","",IF(NOTA[[#This Row],[FAKTUR]]="",INDIRECT(ADDRESS(ROW()-1,COLUMN())),NOTA[[#This Row],[FAKTUR]]))</f>
        <v>ARTO MORO</v>
      </c>
      <c r="AJ22" s="26" t="str">
        <f ca="1">IF(NOTA[[#This Row],[ID]]="","",COUNTIF(NOTA[ID_H],NOTA[[#This Row],[ID_H]]))</f>
        <v/>
      </c>
      <c r="AK22" s="26">
        <f ca="1">IF(NOTA[[#This Row],[TGL.NOTA]]="",IF(NOTA[[#This Row],[SUPPLIER_H]]="","",AK21),MONTH(NOTA[[#This Row],[TGL.NOTA]]))</f>
        <v>6</v>
      </c>
      <c r="AL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M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N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6" t="str">
        <f>IF(NOTA[[#This Row],[CONCAT4]]="","",_xlfn.IFNA(MATCH(NOTA[[#This Row],[CONCAT4]],[2]!RAW[CONCAT_H],0),FALSE))</f>
        <v/>
      </c>
      <c r="AQ22" s="26">
        <f>IF(NOTA[[#This Row],[CONCAT1]]="","",MATCH(NOTA[[#This Row],[CONCAT1]],[3]!db[NB NOTA_C],0)+1)</f>
        <v>1371</v>
      </c>
    </row>
    <row r="23" spans="1:43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/>
      <c r="H23" s="24"/>
      <c r="L23" s="15" t="s">
        <v>203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5" t="str">
        <f ca="1">IF(NOTA[[#This Row],[NAMA BARANG]]="","",INDEX(NOTA[SUPPLIER],MATCH(,INDIRECT(ADDRESS(ROW(NOTA[ID]),COLUMN(NOTA[ID]))&amp;":"&amp;ADDRESS(ROW(),COLUMN(NOTA[ID]))),-1)))</f>
        <v>KENKO SINAR INDONESIA</v>
      </c>
      <c r="AI23" s="25" t="str">
        <f ca="1">IF(NOTA[[#This Row],[ID_H]]="","",IF(NOTA[[#This Row],[FAKTUR]]="",INDIRECT(ADDRESS(ROW()-1,COLUMN())),NOTA[[#This Row],[FAKTUR]]))</f>
        <v>ARTO MORO</v>
      </c>
      <c r="AJ23" s="26" t="str">
        <f ca="1">IF(NOTA[[#This Row],[ID]]="","",COUNTIF(NOTA[ID_H],NOTA[[#This Row],[ID_H]]))</f>
        <v/>
      </c>
      <c r="AK23" s="26">
        <f ca="1">IF(NOTA[[#This Row],[TGL.NOTA]]="",IF(NOTA[[#This Row],[SUPPLIER_H]]="","",AK22),MONTH(NOTA[[#This Row],[TGL.NOTA]]))</f>
        <v>6</v>
      </c>
      <c r="AL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M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N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6" t="str">
        <f>IF(NOTA[[#This Row],[CONCAT4]]="","",_xlfn.IFNA(MATCH(NOTA[[#This Row],[CONCAT4]],[2]!RAW[CONCAT_H],0),FALSE))</f>
        <v/>
      </c>
      <c r="AQ23" s="26">
        <f>IF(NOTA[[#This Row],[CONCAT1]]="","",MATCH(NOTA[[#This Row],[CONCAT1]],[3]!db[NB NOTA_C],0)+1)</f>
        <v>1428</v>
      </c>
    </row>
    <row r="24" spans="1:43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/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5" t="str">
        <f ca="1">IF(NOTA[[#This Row],[NAMA BARANG]]="","",INDEX(NOTA[SUPPLIER],MATCH(,INDIRECT(ADDRESS(ROW(NOTA[ID]),COLUMN(NOTA[ID]))&amp;":"&amp;ADDRESS(ROW(),COLUMN(NOTA[ID]))),-1)))</f>
        <v>KENKO SINAR INDONESIA</v>
      </c>
      <c r="AI24" s="25" t="str">
        <f ca="1">IF(NOTA[[#This Row],[ID_H]]="","",IF(NOTA[[#This Row],[FAKTUR]]="",INDIRECT(ADDRESS(ROW()-1,COLUMN())),NOTA[[#This Row],[FAKTUR]]))</f>
        <v>ARTO MORO</v>
      </c>
      <c r="AJ24" s="26" t="str">
        <f ca="1">IF(NOTA[[#This Row],[ID]]="","",COUNTIF(NOTA[ID_H],NOTA[[#This Row],[ID_H]]))</f>
        <v/>
      </c>
      <c r="AK24" s="26">
        <f ca="1">IF(NOTA[[#This Row],[TGL.NOTA]]="",IF(NOTA[[#This Row],[SUPPLIER_H]]="","",AK23),MONTH(NOTA[[#This Row],[TGL.NOTA]]))</f>
        <v>6</v>
      </c>
      <c r="AL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26" t="str">
        <f>IF(NOTA[[#This Row],[CONCAT4]]="","",_xlfn.IFNA(MATCH(NOTA[[#This Row],[CONCAT4]],[2]!RAW[CONCAT_H],0),FALSE))</f>
        <v/>
      </c>
      <c r="AQ24" s="26">
        <f>IF(NOTA[[#This Row],[CONCAT1]]="","",MATCH(NOTA[[#This Row],[CONCAT1]],[3]!db[NB NOTA_C],0)+1)</f>
        <v>1201</v>
      </c>
    </row>
    <row r="25" spans="1:43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/>
      <c r="H25" s="24"/>
      <c r="L25" s="15" t="s">
        <v>204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5" t="str">
        <f ca="1">IF(NOTA[[#This Row],[NAMA BARANG]]="","",INDEX(NOTA[SUPPLIER],MATCH(,INDIRECT(ADDRESS(ROW(NOTA[ID]),COLUMN(NOTA[ID]))&amp;":"&amp;ADDRESS(ROW(),COLUMN(NOTA[ID]))),-1)))</f>
        <v>KENKO SINAR INDONESIA</v>
      </c>
      <c r="AI25" s="25" t="str">
        <f ca="1">IF(NOTA[[#This Row],[ID_H]]="","",IF(NOTA[[#This Row],[FAKTUR]]="",INDIRECT(ADDRESS(ROW()-1,COLUMN())),NOTA[[#This Row],[FAKTUR]]))</f>
        <v>ARTO MORO</v>
      </c>
      <c r="AJ25" s="26" t="str">
        <f ca="1">IF(NOTA[[#This Row],[ID]]="","",COUNTIF(NOTA[ID_H],NOTA[[#This Row],[ID_H]]))</f>
        <v/>
      </c>
      <c r="AK25" s="26">
        <f ca="1">IF(NOTA[[#This Row],[TGL.NOTA]]="",IF(NOTA[[#This Row],[SUPPLIER_H]]="","",AK24),MONTH(NOTA[[#This Row],[TGL.NOTA]]))</f>
        <v>6</v>
      </c>
      <c r="AL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M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N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6" t="str">
        <f>IF(NOTA[[#This Row],[CONCAT4]]="","",_xlfn.IFNA(MATCH(NOTA[[#This Row],[CONCAT4]],[2]!RAW[CONCAT_H],0),FALSE))</f>
        <v/>
      </c>
      <c r="AQ25" s="26">
        <f>IF(NOTA[[#This Row],[CONCAT1]]="","",MATCH(NOTA[[#This Row],[CONCAT1]],[3]!db[NB NOTA_C],0)+1)</f>
        <v>1138</v>
      </c>
    </row>
    <row r="26" spans="1:43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/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5" t="str">
        <f ca="1">IF(NOTA[[#This Row],[NAMA BARANG]]="","",INDEX(NOTA[SUPPLIER],MATCH(,INDIRECT(ADDRESS(ROW(NOTA[ID]),COLUMN(NOTA[ID]))&amp;":"&amp;ADDRESS(ROW(),COLUMN(NOTA[ID]))),-1)))</f>
        <v>KENKO SINAR INDONESIA</v>
      </c>
      <c r="AI26" s="25" t="str">
        <f ca="1">IF(NOTA[[#This Row],[ID_H]]="","",IF(NOTA[[#This Row],[FAKTUR]]="",INDIRECT(ADDRESS(ROW()-1,COLUMN())),NOTA[[#This Row],[FAKTUR]]))</f>
        <v>ARTO MORO</v>
      </c>
      <c r="AJ26" s="26" t="str">
        <f ca="1">IF(NOTA[[#This Row],[ID]]="","",COUNTIF(NOTA[ID_H],NOTA[[#This Row],[ID_H]]))</f>
        <v/>
      </c>
      <c r="AK26" s="26">
        <f ca="1">IF(NOTA[[#This Row],[TGL.NOTA]]="",IF(NOTA[[#This Row],[SUPPLIER_H]]="","",AK25),MONTH(NOTA[[#This Row],[TGL.NOTA]]))</f>
        <v>6</v>
      </c>
      <c r="AL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6" t="str">
        <f>IF(NOTA[[#This Row],[CONCAT4]]="","",_xlfn.IFNA(MATCH(NOTA[[#This Row],[CONCAT4]],[2]!RAW[CONCAT_H],0),FALSE))</f>
        <v/>
      </c>
      <c r="AQ26" s="26">
        <f>IF(NOTA[[#This Row],[CONCAT1]]="","",MATCH(NOTA[[#This Row],[CONCAT1]],[3]!db[NB NOTA_C],0)+1)</f>
        <v>2269</v>
      </c>
    </row>
    <row r="27" spans="1:43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/>
      <c r="H27" s="24"/>
      <c r="L27" s="15" t="s">
        <v>205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5" t="str">
        <f ca="1">IF(NOTA[[#This Row],[NAMA BARANG]]="","",INDEX(NOTA[SUPPLIER],MATCH(,INDIRECT(ADDRESS(ROW(NOTA[ID]),COLUMN(NOTA[ID]))&amp;":"&amp;ADDRESS(ROW(),COLUMN(NOTA[ID]))),-1)))</f>
        <v>KENKO SINAR INDONESIA</v>
      </c>
      <c r="AI27" s="25" t="str">
        <f ca="1">IF(NOTA[[#This Row],[ID_H]]="","",IF(NOTA[[#This Row],[FAKTUR]]="",INDIRECT(ADDRESS(ROW()-1,COLUMN())),NOTA[[#This Row],[FAKTUR]]))</f>
        <v>ARTO MORO</v>
      </c>
      <c r="AJ27" s="26" t="str">
        <f ca="1">IF(NOTA[[#This Row],[ID]]="","",COUNTIF(NOTA[ID_H],NOTA[[#This Row],[ID_H]]))</f>
        <v/>
      </c>
      <c r="AK27" s="26">
        <f ca="1">IF(NOTA[[#This Row],[TGL.NOTA]]="",IF(NOTA[[#This Row],[SUPPLIER_H]]="","",AK26),MONTH(NOTA[[#This Row],[TGL.NOTA]]))</f>
        <v>6</v>
      </c>
      <c r="AL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6" t="str">
        <f>IF(NOTA[[#This Row],[CONCAT4]]="","",_xlfn.IFNA(MATCH(NOTA[[#This Row],[CONCAT4]],[2]!RAW[CONCAT_H],0),FALSE))</f>
        <v/>
      </c>
      <c r="AQ27" s="26">
        <f>IF(NOTA[[#This Row],[CONCAT1]]="","",MATCH(NOTA[[#This Row],[CONCAT1]],[3]!db[NB NOTA_C],0)+1)</f>
        <v>1277</v>
      </c>
    </row>
    <row r="28" spans="1:43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/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5" t="str">
        <f ca="1">IF(NOTA[[#This Row],[NAMA BARANG]]="","",INDEX(NOTA[SUPPLIER],MATCH(,INDIRECT(ADDRESS(ROW(NOTA[ID]),COLUMN(NOTA[ID]))&amp;":"&amp;ADDRESS(ROW(),COLUMN(NOTA[ID]))),-1)))</f>
        <v/>
      </c>
      <c r="AI28" s="25" t="str">
        <f ca="1">IF(NOTA[[#This Row],[ID_H]]="","",IF(NOTA[[#This Row],[FAKTUR]]="",INDIRECT(ADDRESS(ROW()-1,COLUMN())),NOTA[[#This Row],[FAKTUR]]))</f>
        <v/>
      </c>
      <c r="AJ28" s="26" t="str">
        <f ca="1">IF(NOTA[[#This Row],[ID]]="","",COUNTIF(NOTA[ID_H],NOTA[[#This Row],[ID_H]]))</f>
        <v/>
      </c>
      <c r="AK28" s="26" t="str">
        <f ca="1">IF(NOTA[[#This Row],[TGL.NOTA]]="",IF(NOTA[[#This Row],[SUPPLIER_H]]="","",AK27),MONTH(NOTA[[#This Row],[TGL.NOTA]]))</f>
        <v/>
      </c>
      <c r="AL28" s="26" t="str">
        <f>LOWER(SUBSTITUTE(SUBSTITUTE(SUBSTITUTE(SUBSTITUTE(SUBSTITUTE(SUBSTITUTE(SUBSTITUTE(SUBSTITUTE(SUBSTITUTE(NOTA[NAMA BARANG]," ",),".",""),"-",""),"(",""),")",""),",",""),"/",""),"""",""),"+",""))</f>
        <v/>
      </c>
      <c r="AM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6" t="str">
        <f>IF(NOTA[[#This Row],[CONCAT4]]="","",_xlfn.IFNA(MATCH(NOTA[[#This Row],[CONCAT4]],[2]!RAW[CONCAT_H],0),FALSE))</f>
        <v/>
      </c>
      <c r="AQ28" s="26" t="str">
        <f>IF(NOTA[[#This Row],[CONCAT1]]="","",MATCH(NOTA[[#This Row],[CONCAT1]],[3]!db[NB NOTA_C],0)+1)</f>
        <v/>
      </c>
    </row>
    <row r="29" spans="1:43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/>
      <c r="F29" s="15" t="s">
        <v>23</v>
      </c>
      <c r="G29" s="15" t="s">
        <v>24</v>
      </c>
      <c r="H29" s="24" t="s">
        <v>206</v>
      </c>
      <c r="I29" s="15" t="s">
        <v>216</v>
      </c>
      <c r="J29" s="23">
        <v>45080</v>
      </c>
      <c r="L29" s="15" t="s">
        <v>207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5" t="str">
        <f ca="1">IF(NOTA[[#This Row],[NAMA BARANG]]="","",INDEX(NOTA[SUPPLIER],MATCH(,INDIRECT(ADDRESS(ROW(NOTA[ID]),COLUMN(NOTA[ID]))&amp;":"&amp;ADDRESS(ROW(),COLUMN(NOTA[ID]))),-1)))</f>
        <v>KENKO SINAR INDONESIA</v>
      </c>
      <c r="AI29" s="25" t="str">
        <f ca="1">IF(NOTA[[#This Row],[ID_H]]="","",IF(NOTA[[#This Row],[FAKTUR]]="",INDIRECT(ADDRESS(ROW()-1,COLUMN())),NOTA[[#This Row],[FAKTUR]]))</f>
        <v>ARTO MORO</v>
      </c>
      <c r="AJ29" s="26">
        <f ca="1">IF(NOTA[[#This Row],[ID]]="","",COUNTIF(NOTA[ID_H],NOTA[[#This Row],[ID_H]]))</f>
        <v>5</v>
      </c>
      <c r="AK29" s="26">
        <f>IF(NOTA[[#This Row],[TGL.NOTA]]="",IF(NOTA[[#This Row],[SUPPLIER_H]]="","",AK28),MONTH(NOTA[[#This Row],[TGL.NOTA]]))</f>
        <v>6</v>
      </c>
      <c r="AL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P29" s="26" t="e">
        <f>IF(NOTA[[#This Row],[CONCAT4]]="","",_xlfn.IFNA(MATCH(NOTA[[#This Row],[CONCAT4]],[2]!RAW[CONCAT_H],0),FALSE))</f>
        <v>#REF!</v>
      </c>
      <c r="AQ29" s="26">
        <f>IF(NOTA[[#This Row],[CONCAT1]]="","",MATCH(NOTA[[#This Row],[CONCAT1]],[3]!db[NB NOTA_C],0)+1)</f>
        <v>1324</v>
      </c>
    </row>
    <row r="30" spans="1:43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/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5" t="str">
        <f ca="1">IF(NOTA[[#This Row],[NAMA BARANG]]="","",INDEX(NOTA[SUPPLIER],MATCH(,INDIRECT(ADDRESS(ROW(NOTA[ID]),COLUMN(NOTA[ID]))&amp;":"&amp;ADDRESS(ROW(),COLUMN(NOTA[ID]))),-1)))</f>
        <v>KENKO SINAR INDONESIA</v>
      </c>
      <c r="AI30" s="25" t="str">
        <f ca="1">IF(NOTA[[#This Row],[ID_H]]="","",IF(NOTA[[#This Row],[FAKTUR]]="",INDIRECT(ADDRESS(ROW()-1,COLUMN())),NOTA[[#This Row],[FAKTUR]]))</f>
        <v>ARTO MORO</v>
      </c>
      <c r="AJ30" s="26" t="str">
        <f ca="1">IF(NOTA[[#This Row],[ID]]="","",COUNTIF(NOTA[ID_H],NOTA[[#This Row],[ID_H]]))</f>
        <v/>
      </c>
      <c r="AK30" s="26">
        <f ca="1">IF(NOTA[[#This Row],[TGL.NOTA]]="",IF(NOTA[[#This Row],[SUPPLIER_H]]="","",AK29),MONTH(NOTA[[#This Row],[TGL.NOTA]]))</f>
        <v>6</v>
      </c>
      <c r="AL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6" t="str">
        <f>IF(NOTA[[#This Row],[CONCAT4]]="","",_xlfn.IFNA(MATCH(NOTA[[#This Row],[CONCAT4]],[2]!RAW[CONCAT_H],0),FALSE))</f>
        <v/>
      </c>
      <c r="AQ30" s="26">
        <f>IF(NOTA[[#This Row],[CONCAT1]]="","",MATCH(NOTA[[#This Row],[CONCAT1]],[3]!db[NB NOTA_C],0)+1)</f>
        <v>1299</v>
      </c>
    </row>
    <row r="31" spans="1:43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/>
      <c r="H31" s="24"/>
      <c r="L31" s="15" t="s">
        <v>208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5" t="str">
        <f ca="1">IF(NOTA[[#This Row],[NAMA BARANG]]="","",INDEX(NOTA[SUPPLIER],MATCH(,INDIRECT(ADDRESS(ROW(NOTA[ID]),COLUMN(NOTA[ID]))&amp;":"&amp;ADDRESS(ROW(),COLUMN(NOTA[ID]))),-1)))</f>
        <v>KENKO SINAR INDONESIA</v>
      </c>
      <c r="AI31" s="25" t="str">
        <f ca="1">IF(NOTA[[#This Row],[ID_H]]="","",IF(NOTA[[#This Row],[FAKTUR]]="",INDIRECT(ADDRESS(ROW()-1,COLUMN())),NOTA[[#This Row],[FAKTUR]]))</f>
        <v>ARTO MORO</v>
      </c>
      <c r="AJ31" s="26" t="str">
        <f ca="1">IF(NOTA[[#This Row],[ID]]="","",COUNTIF(NOTA[ID_H],NOTA[[#This Row],[ID_H]]))</f>
        <v/>
      </c>
      <c r="AK31" s="26">
        <f ca="1">IF(NOTA[[#This Row],[TGL.NOTA]]="",IF(NOTA[[#This Row],[SUPPLIER_H]]="","",AK30),MONTH(NOTA[[#This Row],[TGL.NOTA]]))</f>
        <v>6</v>
      </c>
      <c r="AL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" s="26" t="str">
        <f>IF(NOTA[[#This Row],[CONCAT4]]="","",_xlfn.IFNA(MATCH(NOTA[[#This Row],[CONCAT4]],[2]!RAW[CONCAT_H],0),FALSE))</f>
        <v/>
      </c>
      <c r="AQ31" s="26">
        <f>IF(NOTA[[#This Row],[CONCAT1]]="","",MATCH(NOTA[[#This Row],[CONCAT1]],[3]!db[NB NOTA_C],0)+1)</f>
        <v>1297</v>
      </c>
    </row>
    <row r="32" spans="1:43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/>
      <c r="H32" s="24"/>
      <c r="L32" s="15" t="s">
        <v>209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5" t="str">
        <f ca="1">IF(NOTA[[#This Row],[NAMA BARANG]]="","",INDEX(NOTA[SUPPLIER],MATCH(,INDIRECT(ADDRESS(ROW(NOTA[ID]),COLUMN(NOTA[ID]))&amp;":"&amp;ADDRESS(ROW(),COLUMN(NOTA[ID]))),-1)))</f>
        <v>KENKO SINAR INDONESIA</v>
      </c>
      <c r="AI32" s="25" t="str">
        <f ca="1">IF(NOTA[[#This Row],[ID_H]]="","",IF(NOTA[[#This Row],[FAKTUR]]="",INDIRECT(ADDRESS(ROW()-1,COLUMN())),NOTA[[#This Row],[FAKTUR]]))</f>
        <v>ARTO MORO</v>
      </c>
      <c r="AJ32" s="26" t="str">
        <f ca="1">IF(NOTA[[#This Row],[ID]]="","",COUNTIF(NOTA[ID_H],NOTA[[#This Row],[ID_H]]))</f>
        <v/>
      </c>
      <c r="AK32" s="26">
        <f ca="1">IF(NOTA[[#This Row],[TGL.NOTA]]="",IF(NOTA[[#This Row],[SUPPLIER_H]]="","",AK31),MONTH(NOTA[[#This Row],[TGL.NOTA]]))</f>
        <v>6</v>
      </c>
      <c r="AL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6" t="str">
        <f>IF(NOTA[[#This Row],[CONCAT4]]="","",_xlfn.IFNA(MATCH(NOTA[[#This Row],[CONCAT4]],[2]!RAW[CONCAT_H],0),FALSE))</f>
        <v/>
      </c>
      <c r="AQ32" s="26">
        <f>IF(NOTA[[#This Row],[CONCAT1]]="","",MATCH(NOTA[[#This Row],[CONCAT1]],[3]!db[NB NOTA_C],0)+1)</f>
        <v>1298</v>
      </c>
    </row>
    <row r="33" spans="1:43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/>
      <c r="H33" s="24"/>
      <c r="L33" s="15" t="s">
        <v>210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5" t="str">
        <f ca="1">IF(NOTA[[#This Row],[NAMA BARANG]]="","",INDEX(NOTA[SUPPLIER],MATCH(,INDIRECT(ADDRESS(ROW(NOTA[ID]),COLUMN(NOTA[ID]))&amp;":"&amp;ADDRESS(ROW(),COLUMN(NOTA[ID]))),-1)))</f>
        <v>KENKO SINAR INDONESIA</v>
      </c>
      <c r="AI33" s="25" t="str">
        <f ca="1">IF(NOTA[[#This Row],[ID_H]]="","",IF(NOTA[[#This Row],[FAKTUR]]="",INDIRECT(ADDRESS(ROW()-1,COLUMN())),NOTA[[#This Row],[FAKTUR]]))</f>
        <v>ARTO MORO</v>
      </c>
      <c r="AJ33" s="26" t="str">
        <f ca="1">IF(NOTA[[#This Row],[ID]]="","",COUNTIF(NOTA[ID_H],NOTA[[#This Row],[ID_H]]))</f>
        <v/>
      </c>
      <c r="AK33" s="26">
        <f ca="1">IF(NOTA[[#This Row],[TGL.NOTA]]="",IF(NOTA[[#This Row],[SUPPLIER_H]]="","",AK32),MONTH(NOTA[[#This Row],[TGL.NOTA]]))</f>
        <v>6</v>
      </c>
      <c r="AL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6" t="str">
        <f>IF(NOTA[[#This Row],[CONCAT4]]="","",_xlfn.IFNA(MATCH(NOTA[[#This Row],[CONCAT4]],[2]!RAW[CONCAT_H],0),FALSE))</f>
        <v/>
      </c>
      <c r="AQ33" s="26">
        <f>IF(NOTA[[#This Row],[CONCAT1]]="","",MATCH(NOTA[[#This Row],[CONCAT1]],[3]!db[NB NOTA_C],0)+1)</f>
        <v>1272</v>
      </c>
    </row>
    <row r="34" spans="1:43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/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5" t="str">
        <f ca="1">IF(NOTA[[#This Row],[NAMA BARANG]]="","",INDEX(NOTA[SUPPLIER],MATCH(,INDIRECT(ADDRESS(ROW(NOTA[ID]),COLUMN(NOTA[ID]))&amp;":"&amp;ADDRESS(ROW(),COLUMN(NOTA[ID]))),-1)))</f>
        <v/>
      </c>
      <c r="AI34" s="25" t="str">
        <f ca="1">IF(NOTA[[#This Row],[ID_H]]="","",IF(NOTA[[#This Row],[FAKTUR]]="",INDIRECT(ADDRESS(ROW()-1,COLUMN())),NOTA[[#This Row],[FAKTUR]]))</f>
        <v/>
      </c>
      <c r="AJ34" s="26" t="str">
        <f ca="1">IF(NOTA[[#This Row],[ID]]="","",COUNTIF(NOTA[ID_H],NOTA[[#This Row],[ID_H]]))</f>
        <v/>
      </c>
      <c r="AK34" s="26" t="str">
        <f ca="1">IF(NOTA[[#This Row],[TGL.NOTA]]="",IF(NOTA[[#This Row],[SUPPLIER_H]]="","",AK33),MONTH(NOTA[[#This Row],[TGL.NOTA]]))</f>
        <v/>
      </c>
      <c r="AL34" s="26" t="str">
        <f>LOWER(SUBSTITUTE(SUBSTITUTE(SUBSTITUTE(SUBSTITUTE(SUBSTITUTE(SUBSTITUTE(SUBSTITUTE(SUBSTITUTE(SUBSTITUTE(NOTA[NAMA BARANG]," ",),".",""),"-",""),"(",""),")",""),",",""),"/",""),"""",""),"+",""))</f>
        <v/>
      </c>
      <c r="AM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6" t="str">
        <f>IF(NOTA[[#This Row],[CONCAT4]]="","",_xlfn.IFNA(MATCH(NOTA[[#This Row],[CONCAT4]],[2]!RAW[CONCAT_H],0),FALSE))</f>
        <v/>
      </c>
      <c r="AQ34" s="26" t="str">
        <f>IF(NOTA[[#This Row],[CONCAT1]]="","",MATCH(NOTA[[#This Row],[CONCAT1]],[3]!db[NB NOTA_C],0)+1)</f>
        <v/>
      </c>
    </row>
    <row r="35" spans="1:43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/>
      <c r="F35" s="15" t="s">
        <v>23</v>
      </c>
      <c r="G35" s="15" t="s">
        <v>24</v>
      </c>
      <c r="H35" s="24" t="s">
        <v>451</v>
      </c>
      <c r="I35" s="15" t="s">
        <v>217</v>
      </c>
      <c r="J35" s="23">
        <v>45080</v>
      </c>
      <c r="L35" s="15" t="s">
        <v>211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5" t="str">
        <f ca="1">IF(NOTA[[#This Row],[NAMA BARANG]]="","",INDEX(NOTA[SUPPLIER],MATCH(,INDIRECT(ADDRESS(ROW(NOTA[ID]),COLUMN(NOTA[ID]))&amp;":"&amp;ADDRESS(ROW(),COLUMN(NOTA[ID]))),-1)))</f>
        <v>KENKO SINAR INDONESIA</v>
      </c>
      <c r="AI35" s="25" t="str">
        <f ca="1">IF(NOTA[[#This Row],[ID_H]]="","",IF(NOTA[[#This Row],[FAKTUR]]="",INDIRECT(ADDRESS(ROW()-1,COLUMN())),NOTA[[#This Row],[FAKTUR]]))</f>
        <v>ARTO MORO</v>
      </c>
      <c r="AJ35" s="26">
        <f ca="1">IF(NOTA[[#This Row],[ID]]="","",COUNTIF(NOTA[ID_H],NOTA[[#This Row],[ID_H]]))</f>
        <v>8</v>
      </c>
      <c r="AK35" s="26">
        <f>IF(NOTA[[#This Row],[TGL.NOTA]]="",IF(NOTA[[#This Row],[SUPPLIER_H]]="","",AK34),MONTH(NOTA[[#This Row],[TGL.NOTA]]))</f>
        <v>6</v>
      </c>
      <c r="AL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N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P35" s="26" t="e">
        <f>IF(NOTA[[#This Row],[CONCAT4]]="","",_xlfn.IFNA(MATCH(NOTA[[#This Row],[CONCAT4]],[2]!RAW[CONCAT_H],0),FALSE))</f>
        <v>#REF!</v>
      </c>
      <c r="AQ35" s="26">
        <f>IF(NOTA[[#This Row],[CONCAT1]]="","",MATCH(NOTA[[#This Row],[CONCAT1]],[3]!db[NB NOTA_C],0)+1)</f>
        <v>1254</v>
      </c>
    </row>
    <row r="36" spans="1:43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/>
      <c r="H36" s="24"/>
      <c r="L36" s="15" t="s">
        <v>212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5" t="str">
        <f ca="1">IF(NOTA[[#This Row],[NAMA BARANG]]="","",INDEX(NOTA[SUPPLIER],MATCH(,INDIRECT(ADDRESS(ROW(NOTA[ID]),COLUMN(NOTA[ID]))&amp;":"&amp;ADDRESS(ROW(),COLUMN(NOTA[ID]))),-1)))</f>
        <v>KENKO SINAR INDONESIA</v>
      </c>
      <c r="AI36" s="25" t="str">
        <f ca="1">IF(NOTA[[#This Row],[ID_H]]="","",IF(NOTA[[#This Row],[FAKTUR]]="",INDIRECT(ADDRESS(ROW()-1,COLUMN())),NOTA[[#This Row],[FAKTUR]]))</f>
        <v>ARTO MORO</v>
      </c>
      <c r="AJ36" s="26" t="str">
        <f ca="1">IF(NOTA[[#This Row],[ID]]="","",COUNTIF(NOTA[ID_H],NOTA[[#This Row],[ID_H]]))</f>
        <v/>
      </c>
      <c r="AK36" s="26">
        <f ca="1">IF(NOTA[[#This Row],[TGL.NOTA]]="",IF(NOTA[[#This Row],[SUPPLIER_H]]="","",AK35),MONTH(NOTA[[#This Row],[TGL.NOTA]]))</f>
        <v>6</v>
      </c>
      <c r="AL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M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N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6" t="str">
        <f>IF(NOTA[[#This Row],[CONCAT4]]="","",_xlfn.IFNA(MATCH(NOTA[[#This Row],[CONCAT4]],[2]!RAW[CONCAT_H],0),FALSE))</f>
        <v/>
      </c>
      <c r="AQ36" s="26">
        <f>IF(NOTA[[#This Row],[CONCAT1]]="","",MATCH(NOTA[[#This Row],[CONCAT1]],[3]!db[NB NOTA_C],0)+1)</f>
        <v>1255</v>
      </c>
    </row>
    <row r="37" spans="1:43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/>
      <c r="H37" s="24"/>
      <c r="L37" s="15" t="s">
        <v>213</v>
      </c>
      <c r="N37" s="26">
        <v>20</v>
      </c>
      <c r="O37" s="15" t="s">
        <v>214</v>
      </c>
      <c r="P37" s="28">
        <v>24000</v>
      </c>
      <c r="Q37" s="58"/>
      <c r="R37" s="21" t="s">
        <v>218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5" t="str">
        <f ca="1">IF(NOTA[[#This Row],[NAMA BARANG]]="","",INDEX(NOTA[SUPPLIER],MATCH(,INDIRECT(ADDRESS(ROW(NOTA[ID]),COLUMN(NOTA[ID]))&amp;":"&amp;ADDRESS(ROW(),COLUMN(NOTA[ID]))),-1)))</f>
        <v>KENKO SINAR INDONESIA</v>
      </c>
      <c r="AI37" s="25" t="str">
        <f ca="1">IF(NOTA[[#This Row],[ID_H]]="","",IF(NOTA[[#This Row],[FAKTUR]]="",INDIRECT(ADDRESS(ROW()-1,COLUMN())),NOTA[[#This Row],[FAKTUR]]))</f>
        <v>ARTO MORO</v>
      </c>
      <c r="AJ37" s="26" t="str">
        <f ca="1">IF(NOTA[[#This Row],[ID]]="","",COUNTIF(NOTA[ID_H],NOTA[[#This Row],[ID_H]]))</f>
        <v/>
      </c>
      <c r="AK37" s="26">
        <f ca="1">IF(NOTA[[#This Row],[TGL.NOTA]]="",IF(NOTA[[#This Row],[SUPPLIER_H]]="","",AK36),MONTH(NOTA[[#This Row],[TGL.NOTA]]))</f>
        <v>6</v>
      </c>
      <c r="AL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N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26" t="str">
        <f>IF(NOTA[[#This Row],[CONCAT4]]="","",_xlfn.IFNA(MATCH(NOTA[[#This Row],[CONCAT4]],[2]!RAW[CONCAT_H],0),FALSE))</f>
        <v/>
      </c>
      <c r="AQ37" s="26" t="e">
        <f>IF(NOTA[[#This Row],[CONCAT1]]="","",MATCH(NOTA[[#This Row],[CONCAT1]],[3]!db[NB NOTA_C],0)+1)</f>
        <v>#N/A</v>
      </c>
    </row>
    <row r="38" spans="1:43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/>
      <c r="H38" s="24"/>
      <c r="L38" s="15" t="s">
        <v>213</v>
      </c>
      <c r="N38" s="26">
        <v>20</v>
      </c>
      <c r="O38" s="15" t="s">
        <v>214</v>
      </c>
      <c r="P38" s="28">
        <v>24000</v>
      </c>
      <c r="Q38" s="58"/>
      <c r="R38" s="21" t="s">
        <v>218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5" t="str">
        <f ca="1">IF(NOTA[[#This Row],[NAMA BARANG]]="","",INDEX(NOTA[SUPPLIER],MATCH(,INDIRECT(ADDRESS(ROW(NOTA[ID]),COLUMN(NOTA[ID]))&amp;":"&amp;ADDRESS(ROW(),COLUMN(NOTA[ID]))),-1)))</f>
        <v>KENKO SINAR INDONESIA</v>
      </c>
      <c r="AI38" s="25" t="str">
        <f ca="1">IF(NOTA[[#This Row],[ID_H]]="","",IF(NOTA[[#This Row],[FAKTUR]]="",INDIRECT(ADDRESS(ROW()-1,COLUMN())),NOTA[[#This Row],[FAKTUR]]))</f>
        <v>ARTO MORO</v>
      </c>
      <c r="AJ38" s="26" t="str">
        <f ca="1">IF(NOTA[[#This Row],[ID]]="","",COUNTIF(NOTA[ID_H],NOTA[[#This Row],[ID_H]]))</f>
        <v/>
      </c>
      <c r="AK38" s="26">
        <f ca="1">IF(NOTA[[#This Row],[TGL.NOTA]]="",IF(NOTA[[#This Row],[SUPPLIER_H]]="","",AK37),MONTH(NOTA[[#This Row],[TGL.NOTA]]))</f>
        <v>6</v>
      </c>
      <c r="AL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N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6" t="str">
        <f>IF(NOTA[[#This Row],[CONCAT4]]="","",_xlfn.IFNA(MATCH(NOTA[[#This Row],[CONCAT4]],[2]!RAW[CONCAT_H],0),FALSE))</f>
        <v/>
      </c>
      <c r="AQ38" s="26" t="e">
        <f>IF(NOTA[[#This Row],[CONCAT1]]="","",MATCH(NOTA[[#This Row],[CONCAT1]],[3]!db[NB NOTA_C],0)+1)</f>
        <v>#N/A</v>
      </c>
    </row>
    <row r="39" spans="1:43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/>
      <c r="H39" s="24"/>
      <c r="L39" s="15" t="s">
        <v>213</v>
      </c>
      <c r="N39" s="26">
        <v>20</v>
      </c>
      <c r="O39" s="15" t="s">
        <v>214</v>
      </c>
      <c r="P39" s="28">
        <v>24000</v>
      </c>
      <c r="Q39" s="58"/>
      <c r="R39" s="21" t="s">
        <v>218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5" t="str">
        <f ca="1">IF(NOTA[[#This Row],[NAMA BARANG]]="","",INDEX(NOTA[SUPPLIER],MATCH(,INDIRECT(ADDRESS(ROW(NOTA[ID]),COLUMN(NOTA[ID]))&amp;":"&amp;ADDRESS(ROW(),COLUMN(NOTA[ID]))),-1)))</f>
        <v>KENKO SINAR INDONESIA</v>
      </c>
      <c r="AI39" s="25" t="str">
        <f ca="1">IF(NOTA[[#This Row],[ID_H]]="","",IF(NOTA[[#This Row],[FAKTUR]]="",INDIRECT(ADDRESS(ROW()-1,COLUMN())),NOTA[[#This Row],[FAKTUR]]))</f>
        <v>ARTO MORO</v>
      </c>
      <c r="AJ39" s="26" t="str">
        <f ca="1">IF(NOTA[[#This Row],[ID]]="","",COUNTIF(NOTA[ID_H],NOTA[[#This Row],[ID_H]]))</f>
        <v/>
      </c>
      <c r="AK39" s="26">
        <f ca="1">IF(NOTA[[#This Row],[TGL.NOTA]]="",IF(NOTA[[#This Row],[SUPPLIER_H]]="","",AK38),MONTH(NOTA[[#This Row],[TGL.NOTA]]))</f>
        <v>6</v>
      </c>
      <c r="AL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N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6" t="str">
        <f>IF(NOTA[[#This Row],[CONCAT4]]="","",_xlfn.IFNA(MATCH(NOTA[[#This Row],[CONCAT4]],[2]!RAW[CONCAT_H],0),FALSE))</f>
        <v/>
      </c>
      <c r="AQ39" s="26" t="e">
        <f>IF(NOTA[[#This Row],[CONCAT1]]="","",MATCH(NOTA[[#This Row],[CONCAT1]],[3]!db[NB NOTA_C],0)+1)</f>
        <v>#N/A</v>
      </c>
    </row>
    <row r="40" spans="1:43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/>
      <c r="H40" s="24"/>
      <c r="L40" s="15" t="s">
        <v>213</v>
      </c>
      <c r="N40" s="26">
        <v>20</v>
      </c>
      <c r="O40" s="15" t="s">
        <v>214</v>
      </c>
      <c r="P40" s="28">
        <v>24000</v>
      </c>
      <c r="Q40" s="58"/>
      <c r="R40" s="21" t="s">
        <v>218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5" t="str">
        <f ca="1">IF(NOTA[[#This Row],[NAMA BARANG]]="","",INDEX(NOTA[SUPPLIER],MATCH(,INDIRECT(ADDRESS(ROW(NOTA[ID]),COLUMN(NOTA[ID]))&amp;":"&amp;ADDRESS(ROW(),COLUMN(NOTA[ID]))),-1)))</f>
        <v>KENKO SINAR INDONESIA</v>
      </c>
      <c r="AI40" s="25" t="str">
        <f ca="1">IF(NOTA[[#This Row],[ID_H]]="","",IF(NOTA[[#This Row],[FAKTUR]]="",INDIRECT(ADDRESS(ROW()-1,COLUMN())),NOTA[[#This Row],[FAKTUR]]))</f>
        <v>ARTO MORO</v>
      </c>
      <c r="AJ40" s="26" t="str">
        <f ca="1">IF(NOTA[[#This Row],[ID]]="","",COUNTIF(NOTA[ID_H],NOTA[[#This Row],[ID_H]]))</f>
        <v/>
      </c>
      <c r="AK40" s="26">
        <f ca="1">IF(NOTA[[#This Row],[TGL.NOTA]]="",IF(NOTA[[#This Row],[SUPPLIER_H]]="","",AK39),MONTH(NOTA[[#This Row],[TGL.NOTA]]))</f>
        <v>6</v>
      </c>
      <c r="AL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N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26" t="str">
        <f>IF(NOTA[[#This Row],[CONCAT4]]="","",_xlfn.IFNA(MATCH(NOTA[[#This Row],[CONCAT4]],[2]!RAW[CONCAT_H],0),FALSE))</f>
        <v/>
      </c>
      <c r="AQ40" s="26" t="e">
        <f>IF(NOTA[[#This Row],[CONCAT1]]="","",MATCH(NOTA[[#This Row],[CONCAT1]],[3]!db[NB NOTA_C],0)+1)</f>
        <v>#N/A</v>
      </c>
    </row>
    <row r="41" spans="1:43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/>
      <c r="H41" s="24"/>
      <c r="L41" s="15" t="s">
        <v>213</v>
      </c>
      <c r="N41" s="26">
        <v>20</v>
      </c>
      <c r="O41" s="15" t="s">
        <v>214</v>
      </c>
      <c r="P41" s="28">
        <v>24000</v>
      </c>
      <c r="Q41" s="58"/>
      <c r="R41" s="21" t="s">
        <v>218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5" t="str">
        <f ca="1">IF(NOTA[[#This Row],[NAMA BARANG]]="","",INDEX(NOTA[SUPPLIER],MATCH(,INDIRECT(ADDRESS(ROW(NOTA[ID]),COLUMN(NOTA[ID]))&amp;":"&amp;ADDRESS(ROW(),COLUMN(NOTA[ID]))),-1)))</f>
        <v>KENKO SINAR INDONESIA</v>
      </c>
      <c r="AI41" s="25" t="str">
        <f ca="1">IF(NOTA[[#This Row],[ID_H]]="","",IF(NOTA[[#This Row],[FAKTUR]]="",INDIRECT(ADDRESS(ROW()-1,COLUMN())),NOTA[[#This Row],[FAKTUR]]))</f>
        <v>ARTO MORO</v>
      </c>
      <c r="AJ41" s="26" t="str">
        <f ca="1">IF(NOTA[[#This Row],[ID]]="","",COUNTIF(NOTA[ID_H],NOTA[[#This Row],[ID_H]]))</f>
        <v/>
      </c>
      <c r="AK41" s="26">
        <f ca="1">IF(NOTA[[#This Row],[TGL.NOTA]]="",IF(NOTA[[#This Row],[SUPPLIER_H]]="","",AK40),MONTH(NOTA[[#This Row],[TGL.NOTA]]))</f>
        <v>6</v>
      </c>
      <c r="AL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N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6" t="str">
        <f>IF(NOTA[[#This Row],[CONCAT4]]="","",_xlfn.IFNA(MATCH(NOTA[[#This Row],[CONCAT4]],[2]!RAW[CONCAT_H],0),FALSE))</f>
        <v/>
      </c>
      <c r="AQ41" s="26" t="e">
        <f>IF(NOTA[[#This Row],[CONCAT1]]="","",MATCH(NOTA[[#This Row],[CONCAT1]],[3]!db[NB NOTA_C],0)+1)</f>
        <v>#N/A</v>
      </c>
    </row>
    <row r="42" spans="1:43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/>
      <c r="H42" s="24"/>
      <c r="L42" s="15" t="s">
        <v>213</v>
      </c>
      <c r="N42" s="26">
        <v>10</v>
      </c>
      <c r="O42" s="15" t="s">
        <v>214</v>
      </c>
      <c r="P42" s="28">
        <v>24000</v>
      </c>
      <c r="Q42" s="58"/>
      <c r="R42" s="21" t="s">
        <v>218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5" t="str">
        <f ca="1">IF(NOTA[[#This Row],[NAMA BARANG]]="","",INDEX(NOTA[SUPPLIER],MATCH(,INDIRECT(ADDRESS(ROW(NOTA[ID]),COLUMN(NOTA[ID]))&amp;":"&amp;ADDRESS(ROW(),COLUMN(NOTA[ID]))),-1)))</f>
        <v>KENKO SINAR INDONESIA</v>
      </c>
      <c r="AI42" s="25" t="str">
        <f ca="1">IF(NOTA[[#This Row],[ID_H]]="","",IF(NOTA[[#This Row],[FAKTUR]]="",INDIRECT(ADDRESS(ROW()-1,COLUMN())),NOTA[[#This Row],[FAKTUR]]))</f>
        <v>ARTO MORO</v>
      </c>
      <c r="AJ42" s="26" t="str">
        <f ca="1">IF(NOTA[[#This Row],[ID]]="","",COUNTIF(NOTA[ID_H],NOTA[[#This Row],[ID_H]]))</f>
        <v/>
      </c>
      <c r="AK42" s="26">
        <f ca="1">IF(NOTA[[#This Row],[TGL.NOTA]]="",IF(NOTA[[#This Row],[SUPPLIER_H]]="","",AK41),MONTH(NOTA[[#This Row],[TGL.NOTA]]))</f>
        <v>6</v>
      </c>
      <c r="AL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M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N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O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26" t="str">
        <f>IF(NOTA[[#This Row],[CONCAT4]]="","",_xlfn.IFNA(MATCH(NOTA[[#This Row],[CONCAT4]],[2]!RAW[CONCAT_H],0),FALSE))</f>
        <v/>
      </c>
      <c r="AQ42" s="26" t="e">
        <f>IF(NOTA[[#This Row],[CONCAT1]]="","",MATCH(NOTA[[#This Row],[CONCAT1]],[3]!db[NB NOTA_C],0)+1)</f>
        <v>#N/A</v>
      </c>
    </row>
    <row r="43" spans="1:43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/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5" t="str">
        <f ca="1">IF(NOTA[[#This Row],[NAMA BARANG]]="","",INDEX(NOTA[SUPPLIER],MATCH(,INDIRECT(ADDRESS(ROW(NOTA[ID]),COLUMN(NOTA[ID]))&amp;":"&amp;ADDRESS(ROW(),COLUMN(NOTA[ID]))),-1)))</f>
        <v/>
      </c>
      <c r="AI43" s="25" t="str">
        <f ca="1">IF(NOTA[[#This Row],[ID_H]]="","",IF(NOTA[[#This Row],[FAKTUR]]="",INDIRECT(ADDRESS(ROW()-1,COLUMN())),NOTA[[#This Row],[FAKTUR]]))</f>
        <v/>
      </c>
      <c r="AJ43" s="26" t="str">
        <f ca="1">IF(NOTA[[#This Row],[ID]]="","",COUNTIF(NOTA[ID_H],NOTA[[#This Row],[ID_H]]))</f>
        <v/>
      </c>
      <c r="AK43" s="26" t="str">
        <f ca="1">IF(NOTA[[#This Row],[TGL.NOTA]]="",IF(NOTA[[#This Row],[SUPPLIER_H]]="","",AK42),MONTH(NOTA[[#This Row],[TGL.NOTA]]))</f>
        <v/>
      </c>
      <c r="AL43" s="26" t="str">
        <f>LOWER(SUBSTITUTE(SUBSTITUTE(SUBSTITUTE(SUBSTITUTE(SUBSTITUTE(SUBSTITUTE(SUBSTITUTE(SUBSTITUTE(SUBSTITUTE(NOTA[NAMA BARANG]," ",),".",""),"-",""),"(",""),")",""),",",""),"/",""),"""",""),"+",""))</f>
        <v/>
      </c>
      <c r="AM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6" t="str">
        <f>IF(NOTA[[#This Row],[CONCAT4]]="","",_xlfn.IFNA(MATCH(NOTA[[#This Row],[CONCAT4]],[2]!RAW[CONCAT_H],0),FALSE))</f>
        <v/>
      </c>
      <c r="AQ43" s="26" t="str">
        <f>IF(NOTA[[#This Row],[CONCAT1]]="","",MATCH(NOTA[[#This Row],[CONCAT1]],[3]!db[NB NOTA_C],0)+1)</f>
        <v/>
      </c>
    </row>
    <row r="44" spans="1:43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/>
      <c r="F44" s="15" t="s">
        <v>23</v>
      </c>
      <c r="G44" s="15" t="s">
        <v>24</v>
      </c>
      <c r="H44" s="24" t="s">
        <v>219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5" t="str">
        <f ca="1">IF(NOTA[[#This Row],[NAMA BARANG]]="","",INDEX(NOTA[SUPPLIER],MATCH(,INDIRECT(ADDRESS(ROW(NOTA[ID]),COLUMN(NOTA[ID]))&amp;":"&amp;ADDRESS(ROW(),COLUMN(NOTA[ID]))),-1)))</f>
        <v>KENKO SINAR INDONESIA</v>
      </c>
      <c r="AI44" s="25" t="str">
        <f ca="1">IF(NOTA[[#This Row],[ID_H]]="","",IF(NOTA[[#This Row],[FAKTUR]]="",INDIRECT(ADDRESS(ROW()-1,COLUMN())),NOTA[[#This Row],[FAKTUR]]))</f>
        <v>ARTO MORO</v>
      </c>
      <c r="AJ44" s="26">
        <f ca="1">IF(NOTA[[#This Row],[ID]]="","",COUNTIF(NOTA[ID_H],NOTA[[#This Row],[ID_H]]))</f>
        <v>11</v>
      </c>
      <c r="AK44" s="26">
        <f>IF(NOTA[[#This Row],[TGL.NOTA]]="",IF(NOTA[[#This Row],[SUPPLIER_H]]="","",AK43),MONTH(NOTA[[#This Row],[TGL.NOTA]]))</f>
        <v>6</v>
      </c>
      <c r="AL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P44" s="26" t="e">
        <f>IF(NOTA[[#This Row],[CONCAT4]]="","",_xlfn.IFNA(MATCH(NOTA[[#This Row],[CONCAT4]],[2]!RAW[CONCAT_H],0),FALSE))</f>
        <v>#REF!</v>
      </c>
      <c r="AQ44" s="26">
        <f>IF(NOTA[[#This Row],[CONCAT1]]="","",MATCH(NOTA[[#This Row],[CONCAT1]],[3]!db[NB NOTA_C],0)+1)</f>
        <v>1201</v>
      </c>
    </row>
    <row r="45" spans="1:43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/>
      <c r="H45" s="24"/>
      <c r="L45" s="15" t="s">
        <v>220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5" t="str">
        <f ca="1">IF(NOTA[[#This Row],[NAMA BARANG]]="","",INDEX(NOTA[SUPPLIER],MATCH(,INDIRECT(ADDRESS(ROW(NOTA[ID]),COLUMN(NOTA[ID]))&amp;":"&amp;ADDRESS(ROW(),COLUMN(NOTA[ID]))),-1)))</f>
        <v>KENKO SINAR INDONESIA</v>
      </c>
      <c r="AI45" s="25" t="str">
        <f ca="1">IF(NOTA[[#This Row],[ID_H]]="","",IF(NOTA[[#This Row],[FAKTUR]]="",INDIRECT(ADDRESS(ROW()-1,COLUMN())),NOTA[[#This Row],[FAKTUR]]))</f>
        <v>ARTO MORO</v>
      </c>
      <c r="AJ45" s="26" t="str">
        <f ca="1">IF(NOTA[[#This Row],[ID]]="","",COUNTIF(NOTA[ID_H],NOTA[[#This Row],[ID_H]]))</f>
        <v/>
      </c>
      <c r="AK45" s="26">
        <f ca="1">IF(NOTA[[#This Row],[TGL.NOTA]]="",IF(NOTA[[#This Row],[SUPPLIER_H]]="","",AK44),MONTH(NOTA[[#This Row],[TGL.NOTA]]))</f>
        <v>6</v>
      </c>
      <c r="AL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6" t="str">
        <f>IF(NOTA[[#This Row],[CONCAT4]]="","",_xlfn.IFNA(MATCH(NOTA[[#This Row],[CONCAT4]],[2]!RAW[CONCAT_H],0),FALSE))</f>
        <v/>
      </c>
      <c r="AQ45" s="26">
        <f>IF(NOTA[[#This Row],[CONCAT1]]="","",MATCH(NOTA[[#This Row],[CONCAT1]],[3]!db[NB NOTA_C],0)+1)</f>
        <v>1233</v>
      </c>
    </row>
    <row r="46" spans="1:43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/>
      <c r="H46" s="24"/>
      <c r="L46" s="15" t="s">
        <v>221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5" t="str">
        <f ca="1">IF(NOTA[[#This Row],[NAMA BARANG]]="","",INDEX(NOTA[SUPPLIER],MATCH(,INDIRECT(ADDRESS(ROW(NOTA[ID]),COLUMN(NOTA[ID]))&amp;":"&amp;ADDRESS(ROW(),COLUMN(NOTA[ID]))),-1)))</f>
        <v>KENKO SINAR INDONESIA</v>
      </c>
      <c r="AI46" s="25" t="str">
        <f ca="1">IF(NOTA[[#This Row],[ID_H]]="","",IF(NOTA[[#This Row],[FAKTUR]]="",INDIRECT(ADDRESS(ROW()-1,COLUMN())),NOTA[[#This Row],[FAKTUR]]))</f>
        <v>ARTO MORO</v>
      </c>
      <c r="AJ46" s="26" t="str">
        <f ca="1">IF(NOTA[[#This Row],[ID]]="","",COUNTIF(NOTA[ID_H],NOTA[[#This Row],[ID_H]]))</f>
        <v/>
      </c>
      <c r="AK46" s="26">
        <f ca="1">IF(NOTA[[#This Row],[TGL.NOTA]]="",IF(NOTA[[#This Row],[SUPPLIER_H]]="","",AK45),MONTH(NOTA[[#This Row],[TGL.NOTA]]))</f>
        <v>6</v>
      </c>
      <c r="AL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6" t="str">
        <f>IF(NOTA[[#This Row],[CONCAT4]]="","",_xlfn.IFNA(MATCH(NOTA[[#This Row],[CONCAT4]],[2]!RAW[CONCAT_H],0),FALSE))</f>
        <v/>
      </c>
      <c r="AQ46" s="26">
        <f>IF(NOTA[[#This Row],[CONCAT1]]="","",MATCH(NOTA[[#This Row],[CONCAT1]],[3]!db[NB NOTA_C],0)+1)</f>
        <v>1345</v>
      </c>
    </row>
    <row r="47" spans="1:43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/>
      <c r="H47" s="24"/>
      <c r="L47" s="15" t="s">
        <v>222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5" t="str">
        <f ca="1">IF(NOTA[[#This Row],[NAMA BARANG]]="","",INDEX(NOTA[SUPPLIER],MATCH(,INDIRECT(ADDRESS(ROW(NOTA[ID]),COLUMN(NOTA[ID]))&amp;":"&amp;ADDRESS(ROW(),COLUMN(NOTA[ID]))),-1)))</f>
        <v>KENKO SINAR INDONESIA</v>
      </c>
      <c r="AI47" s="25" t="str">
        <f ca="1">IF(NOTA[[#This Row],[ID_H]]="","",IF(NOTA[[#This Row],[FAKTUR]]="",INDIRECT(ADDRESS(ROW()-1,COLUMN())),NOTA[[#This Row],[FAKTUR]]))</f>
        <v>ARTO MORO</v>
      </c>
      <c r="AJ47" s="26" t="str">
        <f ca="1">IF(NOTA[[#This Row],[ID]]="","",COUNTIF(NOTA[ID_H],NOTA[[#This Row],[ID_H]]))</f>
        <v/>
      </c>
      <c r="AK47" s="26">
        <f ca="1">IF(NOTA[[#This Row],[TGL.NOTA]]="",IF(NOTA[[#This Row],[SUPPLIER_H]]="","",AK46),MONTH(NOTA[[#This Row],[TGL.NOTA]]))</f>
        <v>6</v>
      </c>
      <c r="AL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6" t="str">
        <f>IF(NOTA[[#This Row],[CONCAT4]]="","",_xlfn.IFNA(MATCH(NOTA[[#This Row],[CONCAT4]],[2]!RAW[CONCAT_H],0),FALSE))</f>
        <v/>
      </c>
      <c r="AQ47" s="26">
        <f>IF(NOTA[[#This Row],[CONCAT1]]="","",MATCH(NOTA[[#This Row],[CONCAT1]],[3]!db[NB NOTA_C],0)+1)</f>
        <v>1342</v>
      </c>
    </row>
    <row r="48" spans="1:43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/>
      <c r="H48" s="24"/>
      <c r="L48" s="15" t="s">
        <v>223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5" t="str">
        <f ca="1">IF(NOTA[[#This Row],[NAMA BARANG]]="","",INDEX(NOTA[SUPPLIER],MATCH(,INDIRECT(ADDRESS(ROW(NOTA[ID]),COLUMN(NOTA[ID]))&amp;":"&amp;ADDRESS(ROW(),COLUMN(NOTA[ID]))),-1)))</f>
        <v>KENKO SINAR INDONESIA</v>
      </c>
      <c r="AI48" s="25" t="str">
        <f ca="1">IF(NOTA[[#This Row],[ID_H]]="","",IF(NOTA[[#This Row],[FAKTUR]]="",INDIRECT(ADDRESS(ROW()-1,COLUMN())),NOTA[[#This Row],[FAKTUR]]))</f>
        <v>ARTO MORO</v>
      </c>
      <c r="AJ48" s="26" t="str">
        <f ca="1">IF(NOTA[[#This Row],[ID]]="","",COUNTIF(NOTA[ID_H],NOTA[[#This Row],[ID_H]]))</f>
        <v/>
      </c>
      <c r="AK48" s="26">
        <f ca="1">IF(NOTA[[#This Row],[TGL.NOTA]]="",IF(NOTA[[#This Row],[SUPPLIER_H]]="","",AK47),MONTH(NOTA[[#This Row],[TGL.NOTA]]))</f>
        <v>6</v>
      </c>
      <c r="AL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6" t="str">
        <f>IF(NOTA[[#This Row],[CONCAT4]]="","",_xlfn.IFNA(MATCH(NOTA[[#This Row],[CONCAT4]],[2]!RAW[CONCAT_H],0),FALSE))</f>
        <v/>
      </c>
      <c r="AQ48" s="26">
        <f>IF(NOTA[[#This Row],[CONCAT1]]="","",MATCH(NOTA[[#This Row],[CONCAT1]],[3]!db[NB NOTA_C],0)+1)</f>
        <v>1188</v>
      </c>
    </row>
    <row r="49" spans="1:43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/>
      <c r="H49" s="24"/>
      <c r="L49" s="15" t="s">
        <v>229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5" t="str">
        <f ca="1">IF(NOTA[[#This Row],[NAMA BARANG]]="","",INDEX(NOTA[SUPPLIER],MATCH(,INDIRECT(ADDRESS(ROW(NOTA[ID]),COLUMN(NOTA[ID]))&amp;":"&amp;ADDRESS(ROW(),COLUMN(NOTA[ID]))),-1)))</f>
        <v>KENKO SINAR INDONESIA</v>
      </c>
      <c r="AI49" s="25" t="str">
        <f ca="1">IF(NOTA[[#This Row],[ID_H]]="","",IF(NOTA[[#This Row],[FAKTUR]]="",INDIRECT(ADDRESS(ROW()-1,COLUMN())),NOTA[[#This Row],[FAKTUR]]))</f>
        <v>ARTO MORO</v>
      </c>
      <c r="AJ49" s="26" t="str">
        <f ca="1">IF(NOTA[[#This Row],[ID]]="","",COUNTIF(NOTA[ID_H],NOTA[[#This Row],[ID_H]]))</f>
        <v/>
      </c>
      <c r="AK49" s="26">
        <f ca="1">IF(NOTA[[#This Row],[TGL.NOTA]]="",IF(NOTA[[#This Row],[SUPPLIER_H]]="","",AK48),MONTH(NOTA[[#This Row],[TGL.NOTA]]))</f>
        <v>6</v>
      </c>
      <c r="AL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6" t="str">
        <f>IF(NOTA[[#This Row],[CONCAT4]]="","",_xlfn.IFNA(MATCH(NOTA[[#This Row],[CONCAT4]],[2]!RAW[CONCAT_H],0),FALSE))</f>
        <v/>
      </c>
      <c r="AQ49" s="26">
        <f>IF(NOTA[[#This Row],[CONCAT1]]="","",MATCH(NOTA[[#This Row],[CONCAT1]],[3]!db[NB NOTA_C],0)+1)</f>
        <v>1237</v>
      </c>
    </row>
    <row r="50" spans="1:43" ht="20.100000000000001" customHeight="1" x14ac:dyDescent="0.25">
      <c r="A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60" t="str">
        <f>IF(NOTA[[#This Row],[ID_P]]="","",MATCH(NOTA[[#This Row],[ID_P]],[1]!B_MSK[N_ID],0))</f>
        <v/>
      </c>
      <c r="D50" s="60">
        <f ca="1">IF(NOTA[[#This Row],[NAMA BARANG]]="","",INDEX(NOTA[ID],MATCH(,INDIRECT(ADDRESS(ROW(NOTA[ID]),COLUMN(NOTA[ID]))&amp;":"&amp;ADDRESS(ROW(),COLUMN(NOTA[ID]))),-1)))</f>
        <v>6</v>
      </c>
      <c r="E50" s="61"/>
      <c r="F50" s="62"/>
      <c r="G50" s="62"/>
      <c r="H50" s="63"/>
      <c r="I50" s="62"/>
      <c r="J50" s="64"/>
      <c r="K50" s="62"/>
      <c r="L50" s="62" t="s">
        <v>224</v>
      </c>
      <c r="M50" s="65">
        <v>1</v>
      </c>
      <c r="N50" s="60"/>
      <c r="O50" s="62"/>
      <c r="P50" s="59"/>
      <c r="Q50" s="58">
        <v>3758400</v>
      </c>
      <c r="R50" s="66"/>
      <c r="S50" s="67">
        <v>0.17</v>
      </c>
      <c r="T50" s="68"/>
      <c r="U50" s="69"/>
      <c r="V50" s="70"/>
      <c r="W50" s="69">
        <f>IF(NOTA[[#This Row],[HARGA/ CTN]]="",NOTA[[#This Row],[JUMLAH_H]],NOTA[[#This Row],[HARGA/ CTN]]*IF(NOTA[[#This Row],[C]]="",0,NOTA[[#This Row],[C]]))</f>
        <v>3758400</v>
      </c>
      <c r="X50" s="69">
        <f>IF(NOTA[[#This Row],[JUMLAH]]="","",NOTA[[#This Row],[JUMLAH]]*NOTA[[#This Row],[DISC 1]])</f>
        <v>638928</v>
      </c>
      <c r="Y50" s="69">
        <f>IF(NOTA[[#This Row],[JUMLAH]]="","",(NOTA[[#This Row],[JUMLAH]]-NOTA[[#This Row],[DISC 1-]])*NOTA[[#This Row],[DISC 2]])</f>
        <v>0</v>
      </c>
      <c r="Z50" s="69">
        <f>IF(NOTA[[#This Row],[JUMLAH]]="","",NOTA[[#This Row],[DISC 1-]]+NOTA[[#This Row],[DISC 2-]])</f>
        <v>638928</v>
      </c>
      <c r="AA50" s="69">
        <f>IF(NOTA[[#This Row],[JUMLAH]]="","",NOTA[[#This Row],[JUMLAH]]-NOTA[[#This Row],[DISC]])</f>
        <v>3119472</v>
      </c>
      <c r="AB50" s="69"/>
      <c r="AC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71" t="str">
        <f>IF(OR(NOTA[[#This Row],[QTY]]="",NOTA[[#This Row],[HARGA SATUAN]]="",),"",NOTA[[#This Row],[QTY]]*NOTA[[#This Row],[HARGA SATUAN]])</f>
        <v/>
      </c>
      <c r="AG50" s="64">
        <f ca="1">IF(NOTA[ID_H]="","",INDEX(NOTA[TANGGAL],MATCH(,INDIRECT(ADDRESS(ROW(NOTA[TANGGAL]),COLUMN(NOTA[TANGGAL]))&amp;":"&amp;ADDRESS(ROW(),COLUMN(NOTA[TANGGAL]))),-1)))</f>
        <v>45082</v>
      </c>
      <c r="AH50" s="59" t="str">
        <f ca="1">IF(NOTA[[#This Row],[NAMA BARANG]]="","",INDEX(NOTA[SUPPLIER],MATCH(,INDIRECT(ADDRESS(ROW(NOTA[ID]),COLUMN(NOTA[ID]))&amp;":"&amp;ADDRESS(ROW(),COLUMN(NOTA[ID]))),-1)))</f>
        <v>KENKO SINAR INDONESIA</v>
      </c>
      <c r="AI50" s="59" t="str">
        <f ca="1">IF(NOTA[[#This Row],[ID_H]]="","",IF(NOTA[[#This Row],[FAKTUR]]="",INDIRECT(ADDRESS(ROW()-1,COLUMN())),NOTA[[#This Row],[FAKTUR]]))</f>
        <v>ARTO MORO</v>
      </c>
      <c r="AJ50" s="60" t="str">
        <f ca="1">IF(NOTA[[#This Row],[ID]]="","",COUNTIF(NOTA[ID_H],NOTA[[#This Row],[ID_H]]))</f>
        <v/>
      </c>
      <c r="AK50" s="60">
        <f ca="1">IF(NOTA[[#This Row],[TGL.NOTA]]="",IF(NOTA[[#This Row],[SUPPLIER_H]]="","",AK49),MONTH(NOTA[[#This Row],[TGL.NOTA]]))</f>
        <v>6</v>
      </c>
      <c r="AL50" s="60" t="str">
        <f>LOWER(SUBSTITUTE(SUBSTITUTE(SUBSTITUTE(SUBSTITUTE(SUBSTITUTE(SUBSTITUTE(SUBSTITUTE(SUBSTITUTE(SUBSTITUTE(NOTA[NAMA BARANG]," ",),".",""),"-",""),"(",""),")",""),",",""),"/",""),"""",""),"+",""))</f>
        <v>kenkogelpenwinjellerke600</v>
      </c>
      <c r="AM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kenkogelpenwinjellerke60037584000.17</v>
      </c>
      <c r="AN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kenkogelpenwinjellerke60037584000.17</v>
      </c>
      <c r="AO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60" t="str">
        <f>IF(NOTA[[#This Row],[CONCAT4]]="","",_xlfn.IFNA(MATCH(NOTA[[#This Row],[CONCAT4]],[2]!RAW[CONCAT_H],0),FALSE))</f>
        <v/>
      </c>
      <c r="AQ50" s="60">
        <f>IF(NOTA[[#This Row],[CONCAT1]]="","",MATCH(NOTA[[#This Row],[CONCAT1]],[3]!db[NB NOTA_C],0)+1)</f>
        <v>1294</v>
      </c>
    </row>
    <row r="51" spans="1:43" ht="20.100000000000001" customHeight="1" x14ac:dyDescent="0.25">
      <c r="A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60" t="str">
        <f>IF(NOTA[[#This Row],[ID_P]]="","",MATCH(NOTA[[#This Row],[ID_P]],[1]!B_MSK[N_ID],0))</f>
        <v/>
      </c>
      <c r="D51" s="60">
        <f ca="1">IF(NOTA[[#This Row],[NAMA BARANG]]="","",INDEX(NOTA[ID],MATCH(,INDIRECT(ADDRESS(ROW(NOTA[ID]),COLUMN(NOTA[ID]))&amp;":"&amp;ADDRESS(ROW(),COLUMN(NOTA[ID]))),-1)))</f>
        <v>6</v>
      </c>
      <c r="E51" s="61"/>
      <c r="F51" s="62"/>
      <c r="G51" s="62"/>
      <c r="H51" s="63"/>
      <c r="I51" s="62"/>
      <c r="J51" s="64"/>
      <c r="K51" s="62"/>
      <c r="L51" s="62" t="s">
        <v>225</v>
      </c>
      <c r="M51" s="65">
        <v>2</v>
      </c>
      <c r="N51" s="60"/>
      <c r="O51" s="62"/>
      <c r="P51" s="59"/>
      <c r="Q51" s="58">
        <v>5616000</v>
      </c>
      <c r="R51" s="66"/>
      <c r="S51" s="67">
        <v>0.17</v>
      </c>
      <c r="T51" s="68"/>
      <c r="U51" s="69"/>
      <c r="V51" s="70"/>
      <c r="W51" s="69">
        <f>IF(NOTA[[#This Row],[HARGA/ CTN]]="",NOTA[[#This Row],[JUMLAH_H]],NOTA[[#This Row],[HARGA/ CTN]]*IF(NOTA[[#This Row],[C]]="",0,NOTA[[#This Row],[C]]))</f>
        <v>11232000</v>
      </c>
      <c r="X51" s="69">
        <f>IF(NOTA[[#This Row],[JUMLAH]]="","",NOTA[[#This Row],[JUMLAH]]*NOTA[[#This Row],[DISC 1]])</f>
        <v>1909440.0000000002</v>
      </c>
      <c r="Y51" s="69">
        <f>IF(NOTA[[#This Row],[JUMLAH]]="","",(NOTA[[#This Row],[JUMLAH]]-NOTA[[#This Row],[DISC 1-]])*NOTA[[#This Row],[DISC 2]])</f>
        <v>0</v>
      </c>
      <c r="Z51" s="69">
        <f>IF(NOTA[[#This Row],[JUMLAH]]="","",NOTA[[#This Row],[DISC 1-]]+NOTA[[#This Row],[DISC 2-]])</f>
        <v>1909440.0000000002</v>
      </c>
      <c r="AA51" s="69">
        <f>IF(NOTA[[#This Row],[JUMLAH]]="","",NOTA[[#This Row],[JUMLAH]]-NOTA[[#This Row],[DISC]])</f>
        <v>9322560</v>
      </c>
      <c r="AB51" s="69"/>
      <c r="AC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71" t="str">
        <f>IF(OR(NOTA[[#This Row],[QTY]]="",NOTA[[#This Row],[HARGA SATUAN]]="",),"",NOTA[[#This Row],[QTY]]*NOTA[[#This Row],[HARGA SATUAN]])</f>
        <v/>
      </c>
      <c r="AG51" s="64">
        <f ca="1">IF(NOTA[ID_H]="","",INDEX(NOTA[TANGGAL],MATCH(,INDIRECT(ADDRESS(ROW(NOTA[TANGGAL]),COLUMN(NOTA[TANGGAL]))&amp;":"&amp;ADDRESS(ROW(),COLUMN(NOTA[TANGGAL]))),-1)))</f>
        <v>45082</v>
      </c>
      <c r="AH51" s="59" t="str">
        <f ca="1">IF(NOTA[[#This Row],[NAMA BARANG]]="","",INDEX(NOTA[SUPPLIER],MATCH(,INDIRECT(ADDRESS(ROW(NOTA[ID]),COLUMN(NOTA[ID]))&amp;":"&amp;ADDRESS(ROW(),COLUMN(NOTA[ID]))),-1)))</f>
        <v>KENKO SINAR INDONESIA</v>
      </c>
      <c r="AI51" s="59" t="str">
        <f ca="1">IF(NOTA[[#This Row],[ID_H]]="","",IF(NOTA[[#This Row],[FAKTUR]]="",INDIRECT(ADDRESS(ROW()-1,COLUMN())),NOTA[[#This Row],[FAKTUR]]))</f>
        <v>ARTO MORO</v>
      </c>
      <c r="AJ51" s="60" t="str">
        <f ca="1">IF(NOTA[[#This Row],[ID]]="","",COUNTIF(NOTA[ID_H],NOTA[[#This Row],[ID_H]]))</f>
        <v/>
      </c>
      <c r="AK51" s="60">
        <f ca="1">IF(NOTA[[#This Row],[TGL.NOTA]]="",IF(NOTA[[#This Row],[SUPPLIER_H]]="","",AK50),MONTH(NOTA[[#This Row],[TGL.NOTA]]))</f>
        <v>6</v>
      </c>
      <c r="AL51" s="60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60" t="str">
        <f>IF(NOTA[[#This Row],[CONCAT4]]="","",_xlfn.IFNA(MATCH(NOTA[[#This Row],[CONCAT4]],[2]!RAW[CONCAT_H],0),FALSE))</f>
        <v/>
      </c>
      <c r="AQ51" s="60">
        <f>IF(NOTA[[#This Row],[CONCAT1]]="","",MATCH(NOTA[[#This Row],[CONCAT1]],[3]!db[NB NOTA_C],0)+1)</f>
        <v>1269</v>
      </c>
    </row>
    <row r="52" spans="1:43" ht="20.100000000000001" customHeight="1" x14ac:dyDescent="0.25">
      <c r="A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60" t="str">
        <f>IF(NOTA[[#This Row],[ID_P]]="","",MATCH(NOTA[[#This Row],[ID_P]],[1]!B_MSK[N_ID],0))</f>
        <v/>
      </c>
      <c r="D52" s="60">
        <f ca="1">IF(NOTA[[#This Row],[NAMA BARANG]]="","",INDEX(NOTA[ID],MATCH(,INDIRECT(ADDRESS(ROW(NOTA[ID]),COLUMN(NOTA[ID]))&amp;":"&amp;ADDRESS(ROW(),COLUMN(NOTA[ID]))),-1)))</f>
        <v>6</v>
      </c>
      <c r="E52" s="61"/>
      <c r="F52" s="62"/>
      <c r="G52" s="62"/>
      <c r="H52" s="63"/>
      <c r="I52" s="62"/>
      <c r="J52" s="64"/>
      <c r="K52" s="62"/>
      <c r="L52" s="62" t="s">
        <v>226</v>
      </c>
      <c r="M52" s="65">
        <v>20</v>
      </c>
      <c r="N52" s="60"/>
      <c r="O52" s="62"/>
      <c r="P52" s="59"/>
      <c r="Q52" s="58">
        <v>1954800</v>
      </c>
      <c r="R52" s="66"/>
      <c r="S52" s="67">
        <v>0.17</v>
      </c>
      <c r="T52" s="68"/>
      <c r="U52" s="69"/>
      <c r="V52" s="70"/>
      <c r="W52" s="69">
        <f>IF(NOTA[[#This Row],[HARGA/ CTN]]="",NOTA[[#This Row],[JUMLAH_H]],NOTA[[#This Row],[HARGA/ CTN]]*IF(NOTA[[#This Row],[C]]="",0,NOTA[[#This Row],[C]]))</f>
        <v>39096000</v>
      </c>
      <c r="X52" s="69">
        <f>IF(NOTA[[#This Row],[JUMLAH]]="","",NOTA[[#This Row],[JUMLAH]]*NOTA[[#This Row],[DISC 1]])</f>
        <v>6646320.0000000009</v>
      </c>
      <c r="Y52" s="69">
        <f>IF(NOTA[[#This Row],[JUMLAH]]="","",(NOTA[[#This Row],[JUMLAH]]-NOTA[[#This Row],[DISC 1-]])*NOTA[[#This Row],[DISC 2]])</f>
        <v>0</v>
      </c>
      <c r="Z52" s="69">
        <f>IF(NOTA[[#This Row],[JUMLAH]]="","",NOTA[[#This Row],[DISC 1-]]+NOTA[[#This Row],[DISC 2-]])</f>
        <v>6646320.0000000009</v>
      </c>
      <c r="AA52" s="69">
        <f>IF(NOTA[[#This Row],[JUMLAH]]="","",NOTA[[#This Row],[JUMLAH]]-NOTA[[#This Row],[DISC]])</f>
        <v>32449680</v>
      </c>
      <c r="AB52" s="69"/>
      <c r="AC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71" t="str">
        <f>IF(OR(NOTA[[#This Row],[QTY]]="",NOTA[[#This Row],[HARGA SATUAN]]="",),"",NOTA[[#This Row],[QTY]]*NOTA[[#This Row],[HARGA SATUAN]])</f>
        <v/>
      </c>
      <c r="AG52" s="64">
        <f ca="1">IF(NOTA[ID_H]="","",INDEX(NOTA[TANGGAL],MATCH(,INDIRECT(ADDRESS(ROW(NOTA[TANGGAL]),COLUMN(NOTA[TANGGAL]))&amp;":"&amp;ADDRESS(ROW(),COLUMN(NOTA[TANGGAL]))),-1)))</f>
        <v>45082</v>
      </c>
      <c r="AH52" s="59" t="str">
        <f ca="1">IF(NOTA[[#This Row],[NAMA BARANG]]="","",INDEX(NOTA[SUPPLIER],MATCH(,INDIRECT(ADDRESS(ROW(NOTA[ID]),COLUMN(NOTA[ID]))&amp;":"&amp;ADDRESS(ROW(),COLUMN(NOTA[ID]))),-1)))</f>
        <v>KENKO SINAR INDONESIA</v>
      </c>
      <c r="AI52" s="59" t="str">
        <f ca="1">IF(NOTA[[#This Row],[ID_H]]="","",IF(NOTA[[#This Row],[FAKTUR]]="",INDIRECT(ADDRESS(ROW()-1,COLUMN())),NOTA[[#This Row],[FAKTUR]]))</f>
        <v>ARTO MORO</v>
      </c>
      <c r="AJ52" s="60" t="str">
        <f ca="1">IF(NOTA[[#This Row],[ID]]="","",COUNTIF(NOTA[ID_H],NOTA[[#This Row],[ID_H]]))</f>
        <v/>
      </c>
      <c r="AK52" s="60">
        <f ca="1">IF(NOTA[[#This Row],[TGL.NOTA]]="",IF(NOTA[[#This Row],[SUPPLIER_H]]="","",AK51),MONTH(NOTA[[#This Row],[TGL.NOTA]]))</f>
        <v>6</v>
      </c>
      <c r="AL52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60" t="str">
        <f>IF(NOTA[[#This Row],[CONCAT4]]="","",_xlfn.IFNA(MATCH(NOTA[[#This Row],[CONCAT4]],[2]!RAW[CONCAT_H],0),FALSE))</f>
        <v/>
      </c>
      <c r="AQ52" s="60">
        <f>IF(NOTA[[#This Row],[CONCAT1]]="","",MATCH(NOTA[[#This Row],[CONCAT1]],[3]!db[NB NOTA_C],0)+1)</f>
        <v>1199</v>
      </c>
    </row>
    <row r="53" spans="1:43" ht="20.100000000000001" customHeight="1" x14ac:dyDescent="0.25">
      <c r="A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60" t="str">
        <f>IF(NOTA[[#This Row],[ID_P]]="","",MATCH(NOTA[[#This Row],[ID_P]],[1]!B_MSK[N_ID],0))</f>
        <v/>
      </c>
      <c r="D53" s="60">
        <f ca="1">IF(NOTA[[#This Row],[NAMA BARANG]]="","",INDEX(NOTA[ID],MATCH(,INDIRECT(ADDRESS(ROW(NOTA[ID]),COLUMN(NOTA[ID]))&amp;":"&amp;ADDRESS(ROW(),COLUMN(NOTA[ID]))),-1)))</f>
        <v>6</v>
      </c>
      <c r="E53" s="61"/>
      <c r="F53" s="62"/>
      <c r="G53" s="62"/>
      <c r="H53" s="63"/>
      <c r="I53" s="62"/>
      <c r="J53" s="64"/>
      <c r="K53" s="62"/>
      <c r="L53" s="62" t="s">
        <v>227</v>
      </c>
      <c r="M53" s="65">
        <v>1</v>
      </c>
      <c r="N53" s="60"/>
      <c r="O53" s="62"/>
      <c r="P53" s="59"/>
      <c r="Q53" s="58">
        <v>2448000</v>
      </c>
      <c r="R53" s="66"/>
      <c r="S53" s="67">
        <v>0.17</v>
      </c>
      <c r="T53" s="68"/>
      <c r="U53" s="69"/>
      <c r="V53" s="70"/>
      <c r="W53" s="69">
        <f>IF(NOTA[[#This Row],[HARGA/ CTN]]="",NOTA[[#This Row],[JUMLAH_H]],NOTA[[#This Row],[HARGA/ CTN]]*IF(NOTA[[#This Row],[C]]="",0,NOTA[[#This Row],[C]]))</f>
        <v>2448000</v>
      </c>
      <c r="X53" s="69">
        <f>IF(NOTA[[#This Row],[JUMLAH]]="","",NOTA[[#This Row],[JUMLAH]]*NOTA[[#This Row],[DISC 1]])</f>
        <v>416160.00000000006</v>
      </c>
      <c r="Y53" s="69">
        <f>IF(NOTA[[#This Row],[JUMLAH]]="","",(NOTA[[#This Row],[JUMLAH]]-NOTA[[#This Row],[DISC 1-]])*NOTA[[#This Row],[DISC 2]])</f>
        <v>0</v>
      </c>
      <c r="Z53" s="69">
        <f>IF(NOTA[[#This Row],[JUMLAH]]="","",NOTA[[#This Row],[DISC 1-]]+NOTA[[#This Row],[DISC 2-]])</f>
        <v>416160.00000000006</v>
      </c>
      <c r="AA53" s="69">
        <f>IF(NOTA[[#This Row],[JUMLAH]]="","",NOTA[[#This Row],[JUMLAH]]-NOTA[[#This Row],[DISC]])</f>
        <v>2031840</v>
      </c>
      <c r="AB53" s="69"/>
      <c r="AC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71" t="str">
        <f>IF(OR(NOTA[[#This Row],[QTY]]="",NOTA[[#This Row],[HARGA SATUAN]]="",),"",NOTA[[#This Row],[QTY]]*NOTA[[#This Row],[HARGA SATUAN]])</f>
        <v/>
      </c>
      <c r="AG53" s="64">
        <f ca="1">IF(NOTA[ID_H]="","",INDEX(NOTA[TANGGAL],MATCH(,INDIRECT(ADDRESS(ROW(NOTA[TANGGAL]),COLUMN(NOTA[TANGGAL]))&amp;":"&amp;ADDRESS(ROW(),COLUMN(NOTA[TANGGAL]))),-1)))</f>
        <v>45082</v>
      </c>
      <c r="AH53" s="59" t="str">
        <f ca="1">IF(NOTA[[#This Row],[NAMA BARANG]]="","",INDEX(NOTA[SUPPLIER],MATCH(,INDIRECT(ADDRESS(ROW(NOTA[ID]),COLUMN(NOTA[ID]))&amp;":"&amp;ADDRESS(ROW(),COLUMN(NOTA[ID]))),-1)))</f>
        <v>KENKO SINAR INDONESIA</v>
      </c>
      <c r="AI53" s="59" t="str">
        <f ca="1">IF(NOTA[[#This Row],[ID_H]]="","",IF(NOTA[[#This Row],[FAKTUR]]="",INDIRECT(ADDRESS(ROW()-1,COLUMN())),NOTA[[#This Row],[FAKTUR]]))</f>
        <v>ARTO MORO</v>
      </c>
      <c r="AJ53" s="60" t="str">
        <f ca="1">IF(NOTA[[#This Row],[ID]]="","",COUNTIF(NOTA[ID_H],NOTA[[#This Row],[ID_H]]))</f>
        <v/>
      </c>
      <c r="AK53" s="60">
        <f ca="1">IF(NOTA[[#This Row],[TGL.NOTA]]="",IF(NOTA[[#This Row],[SUPPLIER_H]]="","",AK52),MONTH(NOTA[[#This Row],[TGL.NOTA]]))</f>
        <v>6</v>
      </c>
      <c r="AL53" s="60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M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N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60" t="str">
        <f>IF(NOTA[[#This Row],[CONCAT4]]="","",_xlfn.IFNA(MATCH(NOTA[[#This Row],[CONCAT4]],[2]!RAW[CONCAT_H],0),FALSE))</f>
        <v/>
      </c>
      <c r="AQ53" s="60">
        <f>IF(NOTA[[#This Row],[CONCAT1]]="","",MATCH(NOTA[[#This Row],[CONCAT1]],[3]!db[NB NOTA_C],0)+1)</f>
        <v>1220</v>
      </c>
    </row>
    <row r="54" spans="1:43" ht="20.100000000000001" customHeight="1" x14ac:dyDescent="0.25">
      <c r="A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60" t="str">
        <f>IF(NOTA[[#This Row],[ID_P]]="","",MATCH(NOTA[[#This Row],[ID_P]],[1]!B_MSK[N_ID],0))</f>
        <v/>
      </c>
      <c r="D54" s="60">
        <f ca="1">IF(NOTA[[#This Row],[NAMA BARANG]]="","",INDEX(NOTA[ID],MATCH(,INDIRECT(ADDRESS(ROW(NOTA[ID]),COLUMN(NOTA[ID]))&amp;":"&amp;ADDRESS(ROW(),COLUMN(NOTA[ID]))),-1)))</f>
        <v>6</v>
      </c>
      <c r="E54" s="61"/>
      <c r="F54" s="62"/>
      <c r="G54" s="62"/>
      <c r="H54" s="63"/>
      <c r="I54" s="62"/>
      <c r="J54" s="64"/>
      <c r="K54" s="62"/>
      <c r="L54" s="62" t="s">
        <v>228</v>
      </c>
      <c r="M54" s="65">
        <v>2</v>
      </c>
      <c r="N54" s="60"/>
      <c r="O54" s="62"/>
      <c r="P54" s="59"/>
      <c r="Q54" s="58">
        <v>2995200</v>
      </c>
      <c r="R54" s="66"/>
      <c r="S54" s="67">
        <v>0.17</v>
      </c>
      <c r="T54" s="68"/>
      <c r="U54" s="69"/>
      <c r="V54" s="70"/>
      <c r="W54" s="69">
        <f>IF(NOTA[[#This Row],[HARGA/ CTN]]="",NOTA[[#This Row],[JUMLAH_H]],NOTA[[#This Row],[HARGA/ CTN]]*IF(NOTA[[#This Row],[C]]="",0,NOTA[[#This Row],[C]]))</f>
        <v>5990400</v>
      </c>
      <c r="X54" s="69">
        <f>IF(NOTA[[#This Row],[JUMLAH]]="","",NOTA[[#This Row],[JUMLAH]]*NOTA[[#This Row],[DISC 1]])</f>
        <v>1018368.0000000001</v>
      </c>
      <c r="Y54" s="69">
        <f>IF(NOTA[[#This Row],[JUMLAH]]="","",(NOTA[[#This Row],[JUMLAH]]-NOTA[[#This Row],[DISC 1-]])*NOTA[[#This Row],[DISC 2]])</f>
        <v>0</v>
      </c>
      <c r="Z54" s="69">
        <f>IF(NOTA[[#This Row],[JUMLAH]]="","",NOTA[[#This Row],[DISC 1-]]+NOTA[[#This Row],[DISC 2-]])</f>
        <v>1018368.0000000001</v>
      </c>
      <c r="AA54" s="69">
        <f>IF(NOTA[[#This Row],[JUMLAH]]="","",NOTA[[#This Row],[JUMLAH]]-NOTA[[#This Row],[DISC]])</f>
        <v>4972032</v>
      </c>
      <c r="AB54" s="69"/>
      <c r="AC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71" t="str">
        <f>IF(OR(NOTA[[#This Row],[QTY]]="",NOTA[[#This Row],[HARGA SATUAN]]="",),"",NOTA[[#This Row],[QTY]]*NOTA[[#This Row],[HARGA SATUAN]])</f>
        <v/>
      </c>
      <c r="AG54" s="64">
        <f ca="1">IF(NOTA[ID_H]="","",INDEX(NOTA[TANGGAL],MATCH(,INDIRECT(ADDRESS(ROW(NOTA[TANGGAL]),COLUMN(NOTA[TANGGAL]))&amp;":"&amp;ADDRESS(ROW(),COLUMN(NOTA[TANGGAL]))),-1)))</f>
        <v>45082</v>
      </c>
      <c r="AH54" s="59" t="str">
        <f ca="1">IF(NOTA[[#This Row],[NAMA BARANG]]="","",INDEX(NOTA[SUPPLIER],MATCH(,INDIRECT(ADDRESS(ROW(NOTA[ID]),COLUMN(NOTA[ID]))&amp;":"&amp;ADDRESS(ROW(),COLUMN(NOTA[ID]))),-1)))</f>
        <v>KENKO SINAR INDONESIA</v>
      </c>
      <c r="AI54" s="59" t="str">
        <f ca="1">IF(NOTA[[#This Row],[ID_H]]="","",IF(NOTA[[#This Row],[FAKTUR]]="",INDIRECT(ADDRESS(ROW()-1,COLUMN())),NOTA[[#This Row],[FAKTUR]]))</f>
        <v>ARTO MORO</v>
      </c>
      <c r="AJ54" s="60" t="str">
        <f ca="1">IF(NOTA[[#This Row],[ID]]="","",COUNTIF(NOTA[ID_H],NOTA[[#This Row],[ID_H]]))</f>
        <v/>
      </c>
      <c r="AK54" s="60">
        <f ca="1">IF(NOTA[[#This Row],[TGL.NOTA]]="",IF(NOTA[[#This Row],[SUPPLIER_H]]="","",AK53),MONTH(NOTA[[#This Row],[TGL.NOTA]]))</f>
        <v>6</v>
      </c>
      <c r="AL54" s="60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60" t="str">
        <f>IF(NOTA[[#This Row],[CONCAT4]]="","",_xlfn.IFNA(MATCH(NOTA[[#This Row],[CONCAT4]],[2]!RAW[CONCAT_H],0),FALSE))</f>
        <v/>
      </c>
      <c r="AQ54" s="60">
        <f>IF(NOTA[[#This Row],[CONCAT1]]="","",MATCH(NOTA[[#This Row],[CONCAT1]],[3]!db[NB NOTA_C],0)+1)</f>
        <v>1231</v>
      </c>
    </row>
    <row r="55" spans="1:43" ht="20.100000000000001" customHeight="1" x14ac:dyDescent="0.25">
      <c r="A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60" t="str">
        <f>IF(NOTA[[#This Row],[ID_P]]="","",MATCH(NOTA[[#This Row],[ID_P]],[1]!B_MSK[N_ID],0))</f>
        <v/>
      </c>
      <c r="D55" s="60" t="str">
        <f ca="1">IF(NOTA[[#This Row],[NAMA BARANG]]="","",INDEX(NOTA[ID],MATCH(,INDIRECT(ADDRESS(ROW(NOTA[ID]),COLUMN(NOTA[ID]))&amp;":"&amp;ADDRESS(ROW(),COLUMN(NOTA[ID]))),-1)))</f>
        <v/>
      </c>
      <c r="E55" s="61"/>
      <c r="F55" s="62"/>
      <c r="G55" s="62"/>
      <c r="H55" s="63"/>
      <c r="I55" s="62"/>
      <c r="J55" s="64"/>
      <c r="K55" s="62"/>
      <c r="L55" s="62"/>
      <c r="M55" s="65"/>
      <c r="N55" s="60"/>
      <c r="O55" s="62"/>
      <c r="P55" s="59"/>
      <c r="Q55" s="58"/>
      <c r="R55" s="66"/>
      <c r="S55" s="67"/>
      <c r="T55" s="68"/>
      <c r="U55" s="69"/>
      <c r="V55" s="70"/>
      <c r="W55" s="69" t="str">
        <f>IF(NOTA[[#This Row],[HARGA/ CTN]]="",NOTA[[#This Row],[JUMLAH_H]],NOTA[[#This Row],[HARGA/ CTN]]*IF(NOTA[[#This Row],[C]]="",0,NOTA[[#This Row],[C]]))</f>
        <v/>
      </c>
      <c r="X55" s="69" t="str">
        <f>IF(NOTA[[#This Row],[JUMLAH]]="","",NOTA[[#This Row],[JUMLAH]]*NOTA[[#This Row],[DISC 1]])</f>
        <v/>
      </c>
      <c r="Y55" s="69" t="str">
        <f>IF(NOTA[[#This Row],[JUMLAH]]="","",(NOTA[[#This Row],[JUMLAH]]-NOTA[[#This Row],[DISC 1-]])*NOTA[[#This Row],[DISC 2]])</f>
        <v/>
      </c>
      <c r="Z55" s="69" t="str">
        <f>IF(NOTA[[#This Row],[JUMLAH]]="","",NOTA[[#This Row],[DISC 1-]]+NOTA[[#This Row],[DISC 2-]])</f>
        <v/>
      </c>
      <c r="AA55" s="69" t="str">
        <f>IF(NOTA[[#This Row],[JUMLAH]]="","",NOTA[[#This Row],[JUMLAH]]-NOTA[[#This Row],[DISC]])</f>
        <v/>
      </c>
      <c r="AB55" s="69"/>
      <c r="AC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71" t="str">
        <f>IF(OR(NOTA[[#This Row],[QTY]]="",NOTA[[#This Row],[HARGA SATUAN]]="",),"",NOTA[[#This Row],[QTY]]*NOTA[[#This Row],[HARGA SATUAN]])</f>
        <v/>
      </c>
      <c r="AG55" s="64" t="str">
        <f ca="1">IF(NOTA[ID_H]="","",INDEX(NOTA[TANGGAL],MATCH(,INDIRECT(ADDRESS(ROW(NOTA[TANGGAL]),COLUMN(NOTA[TANGGAL]))&amp;":"&amp;ADDRESS(ROW(),COLUMN(NOTA[TANGGAL]))),-1)))</f>
        <v/>
      </c>
      <c r="AH55" s="59" t="str">
        <f ca="1">IF(NOTA[[#This Row],[NAMA BARANG]]="","",INDEX(NOTA[SUPPLIER],MATCH(,INDIRECT(ADDRESS(ROW(NOTA[ID]),COLUMN(NOTA[ID]))&amp;":"&amp;ADDRESS(ROW(),COLUMN(NOTA[ID]))),-1)))</f>
        <v/>
      </c>
      <c r="AI55" s="59" t="str">
        <f ca="1">IF(NOTA[[#This Row],[ID_H]]="","",IF(NOTA[[#This Row],[FAKTUR]]="",INDIRECT(ADDRESS(ROW()-1,COLUMN())),NOTA[[#This Row],[FAKTUR]]))</f>
        <v/>
      </c>
      <c r="AJ55" s="60" t="str">
        <f ca="1">IF(NOTA[[#This Row],[ID]]="","",COUNTIF(NOTA[ID_H],NOTA[[#This Row],[ID_H]]))</f>
        <v/>
      </c>
      <c r="AK55" s="60" t="str">
        <f ca="1">IF(NOTA[[#This Row],[TGL.NOTA]]="",IF(NOTA[[#This Row],[SUPPLIER_H]]="","",AK54),MONTH(NOTA[[#This Row],[TGL.NOTA]]))</f>
        <v/>
      </c>
      <c r="AL55" s="60" t="str">
        <f>LOWER(SUBSTITUTE(SUBSTITUTE(SUBSTITUTE(SUBSTITUTE(SUBSTITUTE(SUBSTITUTE(SUBSTITUTE(SUBSTITUTE(SUBSTITUTE(NOTA[NAMA BARANG]," ",),".",""),"-",""),"(",""),")",""),",",""),"/",""),"""",""),"+",""))</f>
        <v/>
      </c>
      <c r="AM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60" t="str">
        <f>IF(NOTA[[#This Row],[CONCAT4]]="","",_xlfn.IFNA(MATCH(NOTA[[#This Row],[CONCAT4]],[2]!RAW[CONCAT_H],0),FALSE))</f>
        <v/>
      </c>
      <c r="AQ55" s="60" t="str">
        <f>IF(NOTA[[#This Row],[CONCAT1]]="","",MATCH(NOTA[[#This Row],[CONCAT1]],[3]!db[NB NOTA_C],0)+1)</f>
        <v/>
      </c>
    </row>
    <row r="56" spans="1:43" ht="20.100000000000001" customHeight="1" x14ac:dyDescent="0.25">
      <c r="A56" s="59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60" t="e">
        <f ca="1">IF(NOTA[[#This Row],[ID_P]]="","",MATCH(NOTA[[#This Row],[ID_P]],[1]!B_MSK[N_ID],0))</f>
        <v>#REF!</v>
      </c>
      <c r="D56" s="60">
        <f ca="1">IF(NOTA[[#This Row],[NAMA BARANG]]="","",INDEX(NOTA[ID],MATCH(,INDIRECT(ADDRESS(ROW(NOTA[ID]),COLUMN(NOTA[ID]))&amp;":"&amp;ADDRESS(ROW(),COLUMN(NOTA[ID]))),-1)))</f>
        <v>7</v>
      </c>
      <c r="E56" s="61"/>
      <c r="F56" s="62" t="s">
        <v>28</v>
      </c>
      <c r="G56" s="62" t="s">
        <v>24</v>
      </c>
      <c r="H56" s="63" t="s">
        <v>230</v>
      </c>
      <c r="I56" s="62"/>
      <c r="J56" s="64">
        <v>45079</v>
      </c>
      <c r="K56" s="62"/>
      <c r="L56" s="62" t="s">
        <v>231</v>
      </c>
      <c r="M56" s="65">
        <v>5</v>
      </c>
      <c r="N56" s="60">
        <v>250</v>
      </c>
      <c r="O56" s="62" t="s">
        <v>232</v>
      </c>
      <c r="P56" s="59">
        <v>24000</v>
      </c>
      <c r="Q56" s="58"/>
      <c r="R56" s="66" t="s">
        <v>233</v>
      </c>
      <c r="S56" s="67"/>
      <c r="T56" s="68"/>
      <c r="U56" s="69"/>
      <c r="V56" s="70"/>
      <c r="W56" s="69">
        <f>IF(NOTA[[#This Row],[HARGA/ CTN]]="",NOTA[[#This Row],[JUMLAH_H]],NOTA[[#This Row],[HARGA/ CTN]]*IF(NOTA[[#This Row],[C]]="",0,NOTA[[#This Row],[C]]))</f>
        <v>6000000</v>
      </c>
      <c r="X56" s="69">
        <f>IF(NOTA[[#This Row],[JUMLAH]]="","",NOTA[[#This Row],[JUMLAH]]*NOTA[[#This Row],[DISC 1]])</f>
        <v>0</v>
      </c>
      <c r="Y56" s="69">
        <f>IF(NOTA[[#This Row],[JUMLAH]]="","",(NOTA[[#This Row],[JUMLAH]]-NOTA[[#This Row],[DISC 1-]])*NOTA[[#This Row],[DISC 2]])</f>
        <v>0</v>
      </c>
      <c r="Z56" s="69">
        <f>IF(NOTA[[#This Row],[JUMLAH]]="","",NOTA[[#This Row],[DISC 1-]]+NOTA[[#This Row],[DISC 2-]])</f>
        <v>0</v>
      </c>
      <c r="AA56" s="69">
        <f>IF(NOTA[[#This Row],[JUMLAH]]="","",NOTA[[#This Row],[JUMLAH]]-NOTA[[#This Row],[DISC]])</f>
        <v>6000000</v>
      </c>
      <c r="AB56" s="69"/>
      <c r="AC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71">
        <f>IF(OR(NOTA[[#This Row],[QTY]]="",NOTA[[#This Row],[HARGA SATUAN]]="",),"",NOTA[[#This Row],[QTY]]*NOTA[[#This Row],[HARGA SATUAN]])</f>
        <v>6000000</v>
      </c>
      <c r="AG56" s="64">
        <f ca="1">IF(NOTA[ID_H]="","",INDEX(NOTA[TANGGAL],MATCH(,INDIRECT(ADDRESS(ROW(NOTA[TANGGAL]),COLUMN(NOTA[TANGGAL]))&amp;":"&amp;ADDRESS(ROW(),COLUMN(NOTA[TANGGAL]))),-1)))</f>
        <v>45082</v>
      </c>
      <c r="AH56" s="59" t="str">
        <f ca="1">IF(NOTA[[#This Row],[NAMA BARANG]]="","",INDEX(NOTA[SUPPLIER],MATCH(,INDIRECT(ADDRESS(ROW(NOTA[ID]),COLUMN(NOTA[ID]))&amp;":"&amp;ADDRESS(ROW(),COLUMN(NOTA[ID]))),-1)))</f>
        <v>LAYS</v>
      </c>
      <c r="AI56" s="59" t="str">
        <f ca="1">IF(NOTA[[#This Row],[ID_H]]="","",IF(NOTA[[#This Row],[FAKTUR]]="",INDIRECT(ADDRESS(ROW()-1,COLUMN())),NOTA[[#This Row],[FAKTUR]]))</f>
        <v>ARTO MORO</v>
      </c>
      <c r="AJ56" s="60">
        <f ca="1">IF(NOTA[[#This Row],[ID]]="","",COUNTIF(NOTA[ID_H],NOTA[[#This Row],[ID_H]]))</f>
        <v>1</v>
      </c>
      <c r="AK56" s="60">
        <f>IF(NOTA[[#This Row],[TGL.NOTA]]="",IF(NOTA[[#This Row],[SUPPLIER_H]]="","",AK55),MONTH(NOTA[[#This Row],[TGL.NOTA]]))</f>
        <v>6</v>
      </c>
      <c r="AL56" s="60" t="str">
        <f>LOWER(SUBSTITUTE(SUBSTITUTE(SUBSTITUTE(SUBSTITUTE(SUBSTITUTE(SUBSTITUTE(SUBSTITUTE(SUBSTITUTE(SUBSTITUTE(NOTA[NAMA BARANG]," ",),".",""),"-",""),"(",""),")",""),",",""),"/",""),"""",""),"+",""))</f>
        <v>isigwno369</v>
      </c>
      <c r="AM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N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O56" s="60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P56" s="60" t="e">
        <f>IF(NOTA[[#This Row],[CONCAT4]]="","",_xlfn.IFNA(MATCH(NOTA[[#This Row],[CONCAT4]],[2]!RAW[CONCAT_H],0),FALSE))</f>
        <v>#REF!</v>
      </c>
      <c r="AQ56" s="60">
        <f>IF(NOTA[[#This Row],[CONCAT1]]="","",MATCH(NOTA[[#This Row],[CONCAT1]],[3]!db[NB NOTA_C],0)+1)</f>
        <v>1087</v>
      </c>
    </row>
    <row r="57" spans="1:43" ht="20.100000000000001" customHeight="1" x14ac:dyDescent="0.25">
      <c r="A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60" t="str">
        <f>IF(NOTA[[#This Row],[ID_P]]="","",MATCH(NOTA[[#This Row],[ID_P]],[1]!B_MSK[N_ID],0))</f>
        <v/>
      </c>
      <c r="D57" s="60" t="str">
        <f ca="1">IF(NOTA[[#This Row],[NAMA BARANG]]="","",INDEX(NOTA[ID],MATCH(,INDIRECT(ADDRESS(ROW(NOTA[ID]),COLUMN(NOTA[ID]))&amp;":"&amp;ADDRESS(ROW(),COLUMN(NOTA[ID]))),-1)))</f>
        <v/>
      </c>
      <c r="E57" s="61"/>
      <c r="F57" s="62"/>
      <c r="G57" s="62"/>
      <c r="H57" s="63"/>
      <c r="I57" s="62"/>
      <c r="J57" s="64"/>
      <c r="K57" s="62"/>
      <c r="L57" s="62"/>
      <c r="M57" s="65"/>
      <c r="N57" s="60"/>
      <c r="O57" s="62"/>
      <c r="P57" s="59"/>
      <c r="Q57" s="58"/>
      <c r="R57" s="66"/>
      <c r="S57" s="67"/>
      <c r="T57" s="68"/>
      <c r="U57" s="69"/>
      <c r="V57" s="70"/>
      <c r="W57" s="69" t="str">
        <f>IF(NOTA[[#This Row],[HARGA/ CTN]]="",NOTA[[#This Row],[JUMLAH_H]],NOTA[[#This Row],[HARGA/ CTN]]*IF(NOTA[[#This Row],[C]]="",0,NOTA[[#This Row],[C]]))</f>
        <v/>
      </c>
      <c r="X57" s="69" t="str">
        <f>IF(NOTA[[#This Row],[JUMLAH]]="","",NOTA[[#This Row],[JUMLAH]]*NOTA[[#This Row],[DISC 1]])</f>
        <v/>
      </c>
      <c r="Y57" s="69" t="str">
        <f>IF(NOTA[[#This Row],[JUMLAH]]="","",(NOTA[[#This Row],[JUMLAH]]-NOTA[[#This Row],[DISC 1-]])*NOTA[[#This Row],[DISC 2]])</f>
        <v/>
      </c>
      <c r="Z57" s="69" t="str">
        <f>IF(NOTA[[#This Row],[JUMLAH]]="","",NOTA[[#This Row],[DISC 1-]]+NOTA[[#This Row],[DISC 2-]])</f>
        <v/>
      </c>
      <c r="AA57" s="69" t="str">
        <f>IF(NOTA[[#This Row],[JUMLAH]]="","",NOTA[[#This Row],[JUMLAH]]-NOTA[[#This Row],[DISC]])</f>
        <v/>
      </c>
      <c r="AB57" s="69"/>
      <c r="AC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71" t="str">
        <f>IF(OR(NOTA[[#This Row],[QTY]]="",NOTA[[#This Row],[HARGA SATUAN]]="",),"",NOTA[[#This Row],[QTY]]*NOTA[[#This Row],[HARGA SATUAN]])</f>
        <v/>
      </c>
      <c r="AG57" s="64" t="str">
        <f ca="1">IF(NOTA[ID_H]="","",INDEX(NOTA[TANGGAL],MATCH(,INDIRECT(ADDRESS(ROW(NOTA[TANGGAL]),COLUMN(NOTA[TANGGAL]))&amp;":"&amp;ADDRESS(ROW(),COLUMN(NOTA[TANGGAL]))),-1)))</f>
        <v/>
      </c>
      <c r="AH57" s="59" t="str">
        <f ca="1">IF(NOTA[[#This Row],[NAMA BARANG]]="","",INDEX(NOTA[SUPPLIER],MATCH(,INDIRECT(ADDRESS(ROW(NOTA[ID]),COLUMN(NOTA[ID]))&amp;":"&amp;ADDRESS(ROW(),COLUMN(NOTA[ID]))),-1)))</f>
        <v/>
      </c>
      <c r="AI57" s="59" t="str">
        <f ca="1">IF(NOTA[[#This Row],[ID_H]]="","",IF(NOTA[[#This Row],[FAKTUR]]="",INDIRECT(ADDRESS(ROW()-1,COLUMN())),NOTA[[#This Row],[FAKTUR]]))</f>
        <v/>
      </c>
      <c r="AJ57" s="60" t="str">
        <f ca="1">IF(NOTA[[#This Row],[ID]]="","",COUNTIF(NOTA[ID_H],NOTA[[#This Row],[ID_H]]))</f>
        <v/>
      </c>
      <c r="AK57" s="60" t="str">
        <f ca="1">IF(NOTA[[#This Row],[TGL.NOTA]]="",IF(NOTA[[#This Row],[SUPPLIER_H]]="","",AK56),MONTH(NOTA[[#This Row],[TGL.NOTA]]))</f>
        <v/>
      </c>
      <c r="AL57" s="60" t="str">
        <f>LOWER(SUBSTITUTE(SUBSTITUTE(SUBSTITUTE(SUBSTITUTE(SUBSTITUTE(SUBSTITUTE(SUBSTITUTE(SUBSTITUTE(SUBSTITUTE(NOTA[NAMA BARANG]," ",),".",""),"-",""),"(",""),")",""),",",""),"/",""),"""",""),"+",""))</f>
        <v/>
      </c>
      <c r="AM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60" t="str">
        <f>IF(NOTA[[#This Row],[CONCAT4]]="","",_xlfn.IFNA(MATCH(NOTA[[#This Row],[CONCAT4]],[2]!RAW[CONCAT_H],0),FALSE))</f>
        <v/>
      </c>
      <c r="AQ57" s="60" t="str">
        <f>IF(NOTA[[#This Row],[CONCAT1]]="","",MATCH(NOTA[[#This Row],[CONCAT1]],[3]!db[NB NOTA_C],0)+1)</f>
        <v/>
      </c>
    </row>
    <row r="58" spans="1:43" ht="20.100000000000001" customHeight="1" x14ac:dyDescent="0.25">
      <c r="A58" s="59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58" s="60" t="e">
        <f ca="1">IF(NOTA[[#This Row],[ID_P]]="","",MATCH(NOTA[[#This Row],[ID_P]],[1]!B_MSK[N_ID],0))</f>
        <v>#REF!</v>
      </c>
      <c r="D58" s="60">
        <f ca="1">IF(NOTA[[#This Row],[NAMA BARANG]]="","",INDEX(NOTA[ID],MATCH(,INDIRECT(ADDRESS(ROW(NOTA[ID]),COLUMN(NOTA[ID]))&amp;":"&amp;ADDRESS(ROW(),COLUMN(NOTA[ID]))),-1)))</f>
        <v>8</v>
      </c>
      <c r="E58" s="61">
        <v>45083</v>
      </c>
      <c r="F58" s="62" t="s">
        <v>234</v>
      </c>
      <c r="G58" s="62" t="s">
        <v>235</v>
      </c>
      <c r="H58" s="63" t="s">
        <v>236</v>
      </c>
      <c r="I58" s="62"/>
      <c r="J58" s="64">
        <v>45079</v>
      </c>
      <c r="K58" s="62"/>
      <c r="L58" s="62" t="s">
        <v>237</v>
      </c>
      <c r="M58" s="65">
        <v>1</v>
      </c>
      <c r="N58" s="60">
        <v>180</v>
      </c>
      <c r="O58" s="62" t="s">
        <v>238</v>
      </c>
      <c r="P58" s="59">
        <v>38000</v>
      </c>
      <c r="Q58" s="58"/>
      <c r="R58" s="66" t="s">
        <v>239</v>
      </c>
      <c r="S58" s="67"/>
      <c r="T58" s="68"/>
      <c r="U58" s="69"/>
      <c r="V58" s="70"/>
      <c r="W58" s="69">
        <f>IF(NOTA[[#This Row],[HARGA/ CTN]]="",NOTA[[#This Row],[JUMLAH_H]],NOTA[[#This Row],[HARGA/ CTN]]*IF(NOTA[[#This Row],[C]]="",0,NOTA[[#This Row],[C]]))</f>
        <v>6840000</v>
      </c>
      <c r="X58" s="69">
        <f>IF(NOTA[[#This Row],[JUMLAH]]="","",NOTA[[#This Row],[JUMLAH]]*NOTA[[#This Row],[DISC 1]])</f>
        <v>0</v>
      </c>
      <c r="Y58" s="69">
        <f>IF(NOTA[[#This Row],[JUMLAH]]="","",(NOTA[[#This Row],[JUMLAH]]-NOTA[[#This Row],[DISC 1-]])*NOTA[[#This Row],[DISC 2]])</f>
        <v>0</v>
      </c>
      <c r="Z58" s="69">
        <f>IF(NOTA[[#This Row],[JUMLAH]]="","",NOTA[[#This Row],[DISC 1-]]+NOTA[[#This Row],[DISC 2-]])</f>
        <v>0</v>
      </c>
      <c r="AA58" s="69">
        <f>IF(NOTA[[#This Row],[JUMLAH]]="","",NOTA[[#This Row],[JUMLAH]]-NOTA[[#This Row],[DISC]])</f>
        <v>6840000</v>
      </c>
      <c r="AB58" s="69"/>
      <c r="AC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8" s="59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58" s="71">
        <f>IF(OR(NOTA[[#This Row],[QTY]]="",NOTA[[#This Row],[HARGA SATUAN]]="",),"",NOTA[[#This Row],[QTY]]*NOTA[[#This Row],[HARGA SATUAN]])</f>
        <v>6840000</v>
      </c>
      <c r="AG58" s="64">
        <f ca="1">IF(NOTA[ID_H]="","",INDEX(NOTA[TANGGAL],MATCH(,INDIRECT(ADDRESS(ROW(NOTA[TANGGAL]),COLUMN(NOTA[TANGGAL]))&amp;":"&amp;ADDRESS(ROW(),COLUMN(NOTA[TANGGAL]))),-1)))</f>
        <v>45083</v>
      </c>
      <c r="AH58" s="59" t="str">
        <f ca="1">IF(NOTA[[#This Row],[NAMA BARANG]]="","",INDEX(NOTA[SUPPLIER],MATCH(,INDIRECT(ADDRESS(ROW(NOTA[ID]),COLUMN(NOTA[ID]))&amp;":"&amp;ADDRESS(ROW(),COLUMN(NOTA[ID]))),-1)))</f>
        <v>ETJ</v>
      </c>
      <c r="AI58" s="59" t="str">
        <f ca="1">IF(NOTA[[#This Row],[ID_H]]="","",IF(NOTA[[#This Row],[FAKTUR]]="",INDIRECT(ADDRESS(ROW()-1,COLUMN())),NOTA[[#This Row],[FAKTUR]]))</f>
        <v>UNTANA</v>
      </c>
      <c r="AJ58" s="60">
        <f ca="1">IF(NOTA[[#This Row],[ID]]="","",COUNTIF(NOTA[ID_H],NOTA[[#This Row],[ID_H]]))</f>
        <v>1</v>
      </c>
      <c r="AK58" s="60">
        <f>IF(NOTA[[#This Row],[TGL.NOTA]]="",IF(NOTA[[#This Row],[SUPPLIER_H]]="","",AK57),MONTH(NOTA[[#This Row],[TGL.NOTA]]))</f>
        <v>6</v>
      </c>
      <c r="AL58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M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N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O58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P58" s="60" t="e">
        <f>IF(NOTA[[#This Row],[CONCAT4]]="","",_xlfn.IFNA(MATCH(NOTA[[#This Row],[CONCAT4]],[2]!RAW[CONCAT_H],0),FALSE))</f>
        <v>#REF!</v>
      </c>
      <c r="AQ58" s="60">
        <f>IF(NOTA[[#This Row],[CONCAT1]]="","",MATCH(NOTA[[#This Row],[CONCAT1]],[3]!db[NB NOTA_C],0)+1)</f>
        <v>721</v>
      </c>
    </row>
    <row r="59" spans="1:43" ht="20.100000000000001" customHeight="1" x14ac:dyDescent="0.25">
      <c r="A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60" t="str">
        <f>IF(NOTA[[#This Row],[ID_P]]="","",MATCH(NOTA[[#This Row],[ID_P]],[1]!B_MSK[N_ID],0))</f>
        <v/>
      </c>
      <c r="D59" s="60" t="str">
        <f ca="1">IF(NOTA[[#This Row],[NAMA BARANG]]="","",INDEX(NOTA[ID],MATCH(,INDIRECT(ADDRESS(ROW(NOTA[ID]),COLUMN(NOTA[ID]))&amp;":"&amp;ADDRESS(ROW(),COLUMN(NOTA[ID]))),-1)))</f>
        <v/>
      </c>
      <c r="E59" s="61"/>
      <c r="F59" s="62"/>
      <c r="G59" s="62"/>
      <c r="H59" s="63"/>
      <c r="I59" s="62"/>
      <c r="J59" s="64"/>
      <c r="K59" s="62"/>
      <c r="L59" s="62"/>
      <c r="M59" s="65"/>
      <c r="N59" s="60"/>
      <c r="O59" s="62"/>
      <c r="P59" s="59"/>
      <c r="Q59" s="58"/>
      <c r="R59" s="66"/>
      <c r="S59" s="67"/>
      <c r="T59" s="68"/>
      <c r="U59" s="69"/>
      <c r="V59" s="70"/>
      <c r="W59" s="69" t="str">
        <f>IF(NOTA[[#This Row],[HARGA/ CTN]]="",NOTA[[#This Row],[JUMLAH_H]],NOTA[[#This Row],[HARGA/ CTN]]*IF(NOTA[[#This Row],[C]]="",0,NOTA[[#This Row],[C]]))</f>
        <v/>
      </c>
      <c r="X59" s="69" t="str">
        <f>IF(NOTA[[#This Row],[JUMLAH]]="","",NOTA[[#This Row],[JUMLAH]]*NOTA[[#This Row],[DISC 1]])</f>
        <v/>
      </c>
      <c r="Y59" s="69" t="str">
        <f>IF(NOTA[[#This Row],[JUMLAH]]="","",(NOTA[[#This Row],[JUMLAH]]-NOTA[[#This Row],[DISC 1-]])*NOTA[[#This Row],[DISC 2]])</f>
        <v/>
      </c>
      <c r="Z59" s="69" t="str">
        <f>IF(NOTA[[#This Row],[JUMLAH]]="","",NOTA[[#This Row],[DISC 1-]]+NOTA[[#This Row],[DISC 2-]])</f>
        <v/>
      </c>
      <c r="AA59" s="69" t="str">
        <f>IF(NOTA[[#This Row],[JUMLAH]]="","",NOTA[[#This Row],[JUMLAH]]-NOTA[[#This Row],[DISC]])</f>
        <v/>
      </c>
      <c r="AB59" s="69"/>
      <c r="AC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" s="71" t="str">
        <f>IF(OR(NOTA[[#This Row],[QTY]]="",NOTA[[#This Row],[HARGA SATUAN]]="",),"",NOTA[[#This Row],[QTY]]*NOTA[[#This Row],[HARGA SATUAN]])</f>
        <v/>
      </c>
      <c r="AG59" s="64" t="str">
        <f ca="1">IF(NOTA[ID_H]="","",INDEX(NOTA[TANGGAL],MATCH(,INDIRECT(ADDRESS(ROW(NOTA[TANGGAL]),COLUMN(NOTA[TANGGAL]))&amp;":"&amp;ADDRESS(ROW(),COLUMN(NOTA[TANGGAL]))),-1)))</f>
        <v/>
      </c>
      <c r="AH59" s="59" t="str">
        <f ca="1">IF(NOTA[[#This Row],[NAMA BARANG]]="","",INDEX(NOTA[SUPPLIER],MATCH(,INDIRECT(ADDRESS(ROW(NOTA[ID]),COLUMN(NOTA[ID]))&amp;":"&amp;ADDRESS(ROW(),COLUMN(NOTA[ID]))),-1)))</f>
        <v/>
      </c>
      <c r="AI59" s="59" t="str">
        <f ca="1">IF(NOTA[[#This Row],[ID_H]]="","",IF(NOTA[[#This Row],[FAKTUR]]="",INDIRECT(ADDRESS(ROW()-1,COLUMN())),NOTA[[#This Row],[FAKTUR]]))</f>
        <v/>
      </c>
      <c r="AJ59" s="60" t="str">
        <f ca="1">IF(NOTA[[#This Row],[ID]]="","",COUNTIF(NOTA[ID_H],NOTA[[#This Row],[ID_H]]))</f>
        <v/>
      </c>
      <c r="AK59" s="60" t="str">
        <f ca="1">IF(NOTA[[#This Row],[TGL.NOTA]]="",IF(NOTA[[#This Row],[SUPPLIER_H]]="","",AK58),MONTH(NOTA[[#This Row],[TGL.NOTA]]))</f>
        <v/>
      </c>
      <c r="AL59" s="60" t="str">
        <f>LOWER(SUBSTITUTE(SUBSTITUTE(SUBSTITUTE(SUBSTITUTE(SUBSTITUTE(SUBSTITUTE(SUBSTITUTE(SUBSTITUTE(SUBSTITUTE(NOTA[NAMA BARANG]," ",),".",""),"-",""),"(",""),")",""),",",""),"/",""),"""",""),"+",""))</f>
        <v/>
      </c>
      <c r="AM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60" t="str">
        <f>IF(NOTA[[#This Row],[CONCAT4]]="","",_xlfn.IFNA(MATCH(NOTA[[#This Row],[CONCAT4]],[2]!RAW[CONCAT_H],0),FALSE))</f>
        <v/>
      </c>
      <c r="AQ59" s="60" t="str">
        <f>IF(NOTA[[#This Row],[CONCAT1]]="","",MATCH(NOTA[[#This Row],[CONCAT1]],[3]!db[NB NOTA_C],0)+1)</f>
        <v/>
      </c>
    </row>
    <row r="60" spans="1:43" ht="20.100000000000001" customHeight="1" x14ac:dyDescent="0.25">
      <c r="A60" s="59">
        <f ca="1">IF(INDIRECT(ADDRESS(ROW()-1,COLUMN(NOTA[[#Headers],[ID]])))="ID",1,IF(NOTA[[#This Row],[FAKTUR]]="","",COUNT(INDIRECT(ADDRESS(ROW(NOTA[ID]),COLUMN(NOTA[ID]))&amp;":"&amp;ADDRESS(ROW()-1,COLUMN(NOTA[ID]))))+1))</f>
        <v>9</v>
      </c>
      <c r="B6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60" s="60" t="e">
        <f ca="1">IF(NOTA[[#This Row],[ID_P]]="","",MATCH(NOTA[[#This Row],[ID_P]],[1]!B_MSK[N_ID],0))</f>
        <v>#REF!</v>
      </c>
      <c r="D60" s="60">
        <f ca="1">IF(NOTA[[#This Row],[NAMA BARANG]]="","",INDEX(NOTA[ID],MATCH(,INDIRECT(ADDRESS(ROW(NOTA[ID]),COLUMN(NOTA[ID]))&amp;":"&amp;ADDRESS(ROW(),COLUMN(NOTA[ID]))),-1)))</f>
        <v>9</v>
      </c>
      <c r="E60" s="61"/>
      <c r="F60" s="62" t="s">
        <v>240</v>
      </c>
      <c r="G60" s="62" t="s">
        <v>235</v>
      </c>
      <c r="H60" s="63" t="s">
        <v>244</v>
      </c>
      <c r="I60" s="62"/>
      <c r="J60" s="64">
        <v>45077</v>
      </c>
      <c r="K60" s="62"/>
      <c r="L60" s="62" t="s">
        <v>241</v>
      </c>
      <c r="M60" s="65">
        <v>15</v>
      </c>
      <c r="N60" s="60">
        <f>120*15</f>
        <v>1800</v>
      </c>
      <c r="O60" s="62" t="s">
        <v>242</v>
      </c>
      <c r="P60" s="59">
        <v>12500</v>
      </c>
      <c r="Q60" s="58"/>
      <c r="R60" s="66" t="s">
        <v>243</v>
      </c>
      <c r="S60" s="67">
        <v>0.2</v>
      </c>
      <c r="T60" s="68">
        <v>2.5000000000000001E-2</v>
      </c>
      <c r="U60" s="69"/>
      <c r="V60" s="70"/>
      <c r="W60" s="69">
        <f>IF(NOTA[[#This Row],[HARGA/ CTN]]="",NOTA[[#This Row],[JUMLAH_H]],NOTA[[#This Row],[HARGA/ CTN]]*IF(NOTA[[#This Row],[C]]="",0,NOTA[[#This Row],[C]]))</f>
        <v>22500000</v>
      </c>
      <c r="X60" s="69">
        <f>IF(NOTA[[#This Row],[JUMLAH]]="","",NOTA[[#This Row],[JUMLAH]]*NOTA[[#This Row],[DISC 1]])</f>
        <v>4500000</v>
      </c>
      <c r="Y60" s="69">
        <f>IF(NOTA[[#This Row],[JUMLAH]]="","",(NOTA[[#This Row],[JUMLAH]]-NOTA[[#This Row],[DISC 1-]])*NOTA[[#This Row],[DISC 2]])</f>
        <v>450000</v>
      </c>
      <c r="Z60" s="69">
        <f>IF(NOTA[[#This Row],[JUMLAH]]="","",NOTA[[#This Row],[DISC 1-]]+NOTA[[#This Row],[DISC 2-]])</f>
        <v>4950000</v>
      </c>
      <c r="AA60" s="69">
        <f>IF(NOTA[[#This Row],[JUMLAH]]="","",NOTA[[#This Row],[JUMLAH]]-NOTA[[#This Row],[DISC]])</f>
        <v>17550000</v>
      </c>
      <c r="AB60" s="69"/>
      <c r="AC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60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" s="71">
        <f>IF(OR(NOTA[[#This Row],[QTY]]="",NOTA[[#This Row],[HARGA SATUAN]]="",),"",NOTA[[#This Row],[QTY]]*NOTA[[#This Row],[HARGA SATUAN]])</f>
        <v>22500000</v>
      </c>
      <c r="AG60" s="64">
        <f ca="1">IF(NOTA[ID_H]="","",INDEX(NOTA[TANGGAL],MATCH(,INDIRECT(ADDRESS(ROW(NOTA[TANGGAL]),COLUMN(NOTA[TANGGAL]))&amp;":"&amp;ADDRESS(ROW(),COLUMN(NOTA[TANGGAL]))),-1)))</f>
        <v>45083</v>
      </c>
      <c r="AH60" s="59" t="str">
        <f ca="1">IF(NOTA[[#This Row],[NAMA BARANG]]="","",INDEX(NOTA[SUPPLIER],MATCH(,INDIRECT(ADDRESS(ROW(NOTA[ID]),COLUMN(NOTA[ID]))&amp;":"&amp;ADDRESS(ROW(),COLUMN(NOTA[ID]))),-1)))</f>
        <v>SURYA PRATAMA</v>
      </c>
      <c r="AI60" s="59" t="str">
        <f ca="1">IF(NOTA[[#This Row],[ID_H]]="","",IF(NOTA[[#This Row],[FAKTUR]]="",INDIRECT(ADDRESS(ROW()-1,COLUMN())),NOTA[[#This Row],[FAKTUR]]))</f>
        <v>UNTANA</v>
      </c>
      <c r="AJ60" s="60">
        <f ca="1">IF(NOTA[[#This Row],[ID]]="","",COUNTIF(NOTA[ID_H],NOTA[[#This Row],[ID_H]]))</f>
        <v>1</v>
      </c>
      <c r="AK60" s="60">
        <f>IF(NOTA[[#This Row],[TGL.NOTA]]="",IF(NOTA[[#This Row],[SUPPLIER_H]]="","",AK59),MONTH(NOTA[[#This Row],[TGL.NOTA]]))</f>
        <v>5</v>
      </c>
      <c r="AL60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M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N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O60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P60" s="60" t="e">
        <f>IF(NOTA[[#This Row],[CONCAT4]]="","",_xlfn.IFNA(MATCH(NOTA[[#This Row],[CONCAT4]],[2]!RAW[CONCAT_H],0),FALSE))</f>
        <v>#REF!</v>
      </c>
      <c r="AQ60" s="60" t="e">
        <f>IF(NOTA[[#This Row],[CONCAT1]]="","",MATCH(NOTA[[#This Row],[CONCAT1]],[3]!db[NB NOTA_C],0)+1)</f>
        <v>#N/A</v>
      </c>
    </row>
    <row r="61" spans="1:43" ht="20.100000000000001" customHeight="1" x14ac:dyDescent="0.25">
      <c r="A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60" t="str">
        <f>IF(NOTA[[#This Row],[ID_P]]="","",MATCH(NOTA[[#This Row],[ID_P]],[1]!B_MSK[N_ID],0))</f>
        <v/>
      </c>
      <c r="D61" s="60" t="str">
        <f ca="1">IF(NOTA[[#This Row],[NAMA BARANG]]="","",INDEX(NOTA[ID],MATCH(,INDIRECT(ADDRESS(ROW(NOTA[ID]),COLUMN(NOTA[ID]))&amp;":"&amp;ADDRESS(ROW(),COLUMN(NOTA[ID]))),-1)))</f>
        <v/>
      </c>
      <c r="E61" s="61"/>
      <c r="F61" s="62"/>
      <c r="G61" s="62"/>
      <c r="H61" s="63"/>
      <c r="I61" s="62"/>
      <c r="J61" s="64"/>
      <c r="K61" s="62"/>
      <c r="L61" s="62"/>
      <c r="M61" s="65"/>
      <c r="N61" s="60"/>
      <c r="O61" s="62"/>
      <c r="P61" s="59"/>
      <c r="Q61" s="58"/>
      <c r="R61" s="66"/>
      <c r="S61" s="67"/>
      <c r="T61" s="68"/>
      <c r="U61" s="69"/>
      <c r="V61" s="70"/>
      <c r="W61" s="69" t="str">
        <f>IF(NOTA[[#This Row],[HARGA/ CTN]]="",NOTA[[#This Row],[JUMLAH_H]],NOTA[[#This Row],[HARGA/ CTN]]*IF(NOTA[[#This Row],[C]]="",0,NOTA[[#This Row],[C]]))</f>
        <v/>
      </c>
      <c r="X61" s="69" t="str">
        <f>IF(NOTA[[#This Row],[JUMLAH]]="","",NOTA[[#This Row],[JUMLAH]]*NOTA[[#This Row],[DISC 1]])</f>
        <v/>
      </c>
      <c r="Y61" s="69" t="str">
        <f>IF(NOTA[[#This Row],[JUMLAH]]="","",(NOTA[[#This Row],[JUMLAH]]-NOTA[[#This Row],[DISC 1-]])*NOTA[[#This Row],[DISC 2]])</f>
        <v/>
      </c>
      <c r="Z61" s="69" t="str">
        <f>IF(NOTA[[#This Row],[JUMLAH]]="","",NOTA[[#This Row],[DISC 1-]]+NOTA[[#This Row],[DISC 2-]])</f>
        <v/>
      </c>
      <c r="AA61" s="69" t="str">
        <f>IF(NOTA[[#This Row],[JUMLAH]]="","",NOTA[[#This Row],[JUMLAH]]-NOTA[[#This Row],[DISC]])</f>
        <v/>
      </c>
      <c r="AB61" s="69"/>
      <c r="AC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" s="71" t="str">
        <f>IF(OR(NOTA[[#This Row],[QTY]]="",NOTA[[#This Row],[HARGA SATUAN]]="",),"",NOTA[[#This Row],[QTY]]*NOTA[[#This Row],[HARGA SATUAN]])</f>
        <v/>
      </c>
      <c r="AG61" s="64" t="str">
        <f ca="1">IF(NOTA[ID_H]="","",INDEX(NOTA[TANGGAL],MATCH(,INDIRECT(ADDRESS(ROW(NOTA[TANGGAL]),COLUMN(NOTA[TANGGAL]))&amp;":"&amp;ADDRESS(ROW(),COLUMN(NOTA[TANGGAL]))),-1)))</f>
        <v/>
      </c>
      <c r="AH61" s="59" t="str">
        <f ca="1">IF(NOTA[[#This Row],[NAMA BARANG]]="","",INDEX(NOTA[SUPPLIER],MATCH(,INDIRECT(ADDRESS(ROW(NOTA[ID]),COLUMN(NOTA[ID]))&amp;":"&amp;ADDRESS(ROW(),COLUMN(NOTA[ID]))),-1)))</f>
        <v/>
      </c>
      <c r="AI61" s="59" t="str">
        <f ca="1">IF(NOTA[[#This Row],[ID_H]]="","",IF(NOTA[[#This Row],[FAKTUR]]="",INDIRECT(ADDRESS(ROW()-1,COLUMN())),NOTA[[#This Row],[FAKTUR]]))</f>
        <v/>
      </c>
      <c r="AJ61" s="60" t="str">
        <f ca="1">IF(NOTA[[#This Row],[ID]]="","",COUNTIF(NOTA[ID_H],NOTA[[#This Row],[ID_H]]))</f>
        <v/>
      </c>
      <c r="AK61" s="60" t="str">
        <f ca="1">IF(NOTA[[#This Row],[TGL.NOTA]]="",IF(NOTA[[#This Row],[SUPPLIER_H]]="","",AK60),MONTH(NOTA[[#This Row],[TGL.NOTA]]))</f>
        <v/>
      </c>
      <c r="AL61" s="60" t="str">
        <f>LOWER(SUBSTITUTE(SUBSTITUTE(SUBSTITUTE(SUBSTITUTE(SUBSTITUTE(SUBSTITUTE(SUBSTITUTE(SUBSTITUTE(SUBSTITUTE(NOTA[NAMA BARANG]," ",),".",""),"-",""),"(",""),")",""),",",""),"/",""),"""",""),"+",""))</f>
        <v/>
      </c>
      <c r="AM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60" t="str">
        <f>IF(NOTA[[#This Row],[CONCAT4]]="","",_xlfn.IFNA(MATCH(NOTA[[#This Row],[CONCAT4]],[2]!RAW[CONCAT_H],0),FALSE))</f>
        <v/>
      </c>
      <c r="AQ61" s="60" t="str">
        <f>IF(NOTA[[#This Row],[CONCAT1]]="","",MATCH(NOTA[[#This Row],[CONCAT1]],[3]!db[NB NOTA_C],0)+1)</f>
        <v/>
      </c>
    </row>
    <row r="62" spans="1:43" ht="20.100000000000001" customHeight="1" x14ac:dyDescent="0.25">
      <c r="A62" s="59">
        <f ca="1">IF(INDIRECT(ADDRESS(ROW()-1,COLUMN(NOTA[[#Headers],[ID]])))="ID",1,IF(NOTA[[#This Row],[FAKTUR]]="","",COUNT(INDIRECT(ADDRESS(ROW(NOTA[ID]),COLUMN(NOTA[ID]))&amp;":"&amp;ADDRESS(ROW()-1,COLUMN(NOTA[ID]))))+1))</f>
        <v>10</v>
      </c>
      <c r="B6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62" s="60" t="e">
        <f ca="1">IF(NOTA[[#This Row],[ID_P]]="","",MATCH(NOTA[[#This Row],[ID_P]],[1]!B_MSK[N_ID],0))</f>
        <v>#REF!</v>
      </c>
      <c r="D62" s="60">
        <f ca="1">IF(NOTA[[#This Row],[NAMA BARANG]]="","",INDEX(NOTA[ID],MATCH(,INDIRECT(ADDRESS(ROW(NOTA[ID]),COLUMN(NOTA[ID]))&amp;":"&amp;ADDRESS(ROW(),COLUMN(NOTA[ID]))),-1)))</f>
        <v>10</v>
      </c>
      <c r="E62" s="61"/>
      <c r="F62" s="62" t="s">
        <v>240</v>
      </c>
      <c r="G62" s="62" t="s">
        <v>235</v>
      </c>
      <c r="H62" s="63" t="s">
        <v>245</v>
      </c>
      <c r="I62" s="62"/>
      <c r="J62" s="64">
        <v>45077</v>
      </c>
      <c r="K62" s="62"/>
      <c r="L62" s="62" t="s">
        <v>246</v>
      </c>
      <c r="M62" s="65">
        <v>100</v>
      </c>
      <c r="N62" s="60">
        <v>160</v>
      </c>
      <c r="O62" s="62" t="s">
        <v>242</v>
      </c>
      <c r="P62" s="59">
        <v>15000</v>
      </c>
      <c r="Q62" s="58">
        <v>2400000</v>
      </c>
      <c r="R62" s="66" t="s">
        <v>247</v>
      </c>
      <c r="S62" s="67">
        <v>0.2</v>
      </c>
      <c r="T62" s="68">
        <v>2.5000000000000001E-2</v>
      </c>
      <c r="U62" s="69"/>
      <c r="V62" s="70"/>
      <c r="W62" s="69">
        <f>IF(NOTA[[#This Row],[HARGA/ CTN]]="",NOTA[[#This Row],[JUMLAH_H]],NOTA[[#This Row],[HARGA/ CTN]]*IF(NOTA[[#This Row],[C]]="",0,NOTA[[#This Row],[C]]))</f>
        <v>240000000</v>
      </c>
      <c r="X62" s="69">
        <f>IF(NOTA[[#This Row],[JUMLAH]]="","",NOTA[[#This Row],[JUMLAH]]*NOTA[[#This Row],[DISC 1]])</f>
        <v>48000000</v>
      </c>
      <c r="Y62" s="69">
        <f>IF(NOTA[[#This Row],[JUMLAH]]="","",(NOTA[[#This Row],[JUMLAH]]-NOTA[[#This Row],[DISC 1-]])*NOTA[[#This Row],[DISC 2]])</f>
        <v>4800000</v>
      </c>
      <c r="Z62" s="69">
        <f>IF(NOTA[[#This Row],[JUMLAH]]="","",NOTA[[#This Row],[DISC 1-]]+NOTA[[#This Row],[DISC 2-]])</f>
        <v>52800000</v>
      </c>
      <c r="AA62" s="69">
        <f>IF(NOTA[[#This Row],[JUMLAH]]="","",NOTA[[#This Row],[JUMLAH]]-NOTA[[#This Row],[DISC]])</f>
        <v>187200000</v>
      </c>
      <c r="AB62" s="69"/>
      <c r="AC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62" s="59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62" s="71">
        <f>IF(OR(NOTA[[#This Row],[QTY]]="",NOTA[[#This Row],[HARGA SATUAN]]="",),"",NOTA[[#This Row],[QTY]]*NOTA[[#This Row],[HARGA SATUAN]])</f>
        <v>2400000</v>
      </c>
      <c r="AG62" s="64">
        <f ca="1">IF(NOTA[ID_H]="","",INDEX(NOTA[TANGGAL],MATCH(,INDIRECT(ADDRESS(ROW(NOTA[TANGGAL]),COLUMN(NOTA[TANGGAL]))&amp;":"&amp;ADDRESS(ROW(),COLUMN(NOTA[TANGGAL]))),-1)))</f>
        <v>45083</v>
      </c>
      <c r="AH62" s="59" t="str">
        <f ca="1">IF(NOTA[[#This Row],[NAMA BARANG]]="","",INDEX(NOTA[SUPPLIER],MATCH(,INDIRECT(ADDRESS(ROW(NOTA[ID]),COLUMN(NOTA[ID]))&amp;":"&amp;ADDRESS(ROW(),COLUMN(NOTA[ID]))),-1)))</f>
        <v>SURYA PRATAMA</v>
      </c>
      <c r="AI62" s="59" t="str">
        <f ca="1">IF(NOTA[[#This Row],[ID_H]]="","",IF(NOTA[[#This Row],[FAKTUR]]="",INDIRECT(ADDRESS(ROW()-1,COLUMN())),NOTA[[#This Row],[FAKTUR]]))</f>
        <v>UNTANA</v>
      </c>
      <c r="AJ62" s="60">
        <f ca="1">IF(NOTA[[#This Row],[ID]]="","",COUNTIF(NOTA[ID_H],NOTA[[#This Row],[ID_H]]))</f>
        <v>1</v>
      </c>
      <c r="AK62" s="60">
        <f>IF(NOTA[[#This Row],[TGL.NOTA]]="",IF(NOTA[[#This Row],[SUPPLIER_H]]="","",AK61),MONTH(NOTA[[#This Row],[TGL.NOTA]]))</f>
        <v>5</v>
      </c>
      <c r="AL62" s="60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M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N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62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P62" s="60" t="e">
        <f>IF(NOTA[[#This Row],[CONCAT4]]="","",_xlfn.IFNA(MATCH(NOTA[[#This Row],[CONCAT4]],[2]!RAW[CONCAT_H],0),FALSE))</f>
        <v>#REF!</v>
      </c>
      <c r="AQ62" s="60" t="e">
        <f>IF(NOTA[[#This Row],[CONCAT1]]="","",MATCH(NOTA[[#This Row],[CONCAT1]],[3]!db[NB NOTA_C],0)+1)</f>
        <v>#N/A</v>
      </c>
    </row>
    <row r="63" spans="1:43" ht="20.100000000000001" customHeight="1" x14ac:dyDescent="0.25">
      <c r="A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60" t="str">
        <f>IF(NOTA[[#This Row],[ID_P]]="","",MATCH(NOTA[[#This Row],[ID_P]],[1]!B_MSK[N_ID],0))</f>
        <v/>
      </c>
      <c r="D63" s="60" t="str">
        <f ca="1">IF(NOTA[[#This Row],[NAMA BARANG]]="","",INDEX(NOTA[ID],MATCH(,INDIRECT(ADDRESS(ROW(NOTA[ID]),COLUMN(NOTA[ID]))&amp;":"&amp;ADDRESS(ROW(),COLUMN(NOTA[ID]))),-1)))</f>
        <v/>
      </c>
      <c r="E63" s="61"/>
      <c r="F63" s="62"/>
      <c r="G63" s="62"/>
      <c r="H63" s="63"/>
      <c r="I63" s="62"/>
      <c r="J63" s="64"/>
      <c r="K63" s="62"/>
      <c r="L63" s="62"/>
      <c r="M63" s="65"/>
      <c r="N63" s="60"/>
      <c r="O63" s="62"/>
      <c r="P63" s="59"/>
      <c r="Q63" s="58"/>
      <c r="R63" s="66"/>
      <c r="S63" s="67"/>
      <c r="T63" s="68"/>
      <c r="U63" s="69"/>
      <c r="V63" s="70"/>
      <c r="W63" s="69" t="str">
        <f>IF(NOTA[[#This Row],[HARGA/ CTN]]="",NOTA[[#This Row],[JUMLAH_H]],NOTA[[#This Row],[HARGA/ CTN]]*IF(NOTA[[#This Row],[C]]="",0,NOTA[[#This Row],[C]]))</f>
        <v/>
      </c>
      <c r="X63" s="69" t="str">
        <f>IF(NOTA[[#This Row],[JUMLAH]]="","",NOTA[[#This Row],[JUMLAH]]*NOTA[[#This Row],[DISC 1]])</f>
        <v/>
      </c>
      <c r="Y63" s="69" t="str">
        <f>IF(NOTA[[#This Row],[JUMLAH]]="","",(NOTA[[#This Row],[JUMLAH]]-NOTA[[#This Row],[DISC 1-]])*NOTA[[#This Row],[DISC 2]])</f>
        <v/>
      </c>
      <c r="Z63" s="69" t="str">
        <f>IF(NOTA[[#This Row],[JUMLAH]]="","",NOTA[[#This Row],[DISC 1-]]+NOTA[[#This Row],[DISC 2-]])</f>
        <v/>
      </c>
      <c r="AA63" s="69" t="str">
        <f>IF(NOTA[[#This Row],[JUMLAH]]="","",NOTA[[#This Row],[JUMLAH]]-NOTA[[#This Row],[DISC]])</f>
        <v/>
      </c>
      <c r="AB63" s="69"/>
      <c r="AC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" s="71" t="str">
        <f>IF(OR(NOTA[[#This Row],[QTY]]="",NOTA[[#This Row],[HARGA SATUAN]]="",),"",NOTA[[#This Row],[QTY]]*NOTA[[#This Row],[HARGA SATUAN]])</f>
        <v/>
      </c>
      <c r="AG63" s="64" t="str">
        <f ca="1">IF(NOTA[ID_H]="","",INDEX(NOTA[TANGGAL],MATCH(,INDIRECT(ADDRESS(ROW(NOTA[TANGGAL]),COLUMN(NOTA[TANGGAL]))&amp;":"&amp;ADDRESS(ROW(),COLUMN(NOTA[TANGGAL]))),-1)))</f>
        <v/>
      </c>
      <c r="AH63" s="59" t="str">
        <f ca="1">IF(NOTA[[#This Row],[NAMA BARANG]]="","",INDEX(NOTA[SUPPLIER],MATCH(,INDIRECT(ADDRESS(ROW(NOTA[ID]),COLUMN(NOTA[ID]))&amp;":"&amp;ADDRESS(ROW(),COLUMN(NOTA[ID]))),-1)))</f>
        <v/>
      </c>
      <c r="AI63" s="59" t="str">
        <f ca="1">IF(NOTA[[#This Row],[ID_H]]="","",IF(NOTA[[#This Row],[FAKTUR]]="",INDIRECT(ADDRESS(ROW()-1,COLUMN())),NOTA[[#This Row],[FAKTUR]]))</f>
        <v/>
      </c>
      <c r="AJ63" s="60" t="str">
        <f ca="1">IF(NOTA[[#This Row],[ID]]="","",COUNTIF(NOTA[ID_H],NOTA[[#This Row],[ID_H]]))</f>
        <v/>
      </c>
      <c r="AK63" s="60" t="str">
        <f ca="1">IF(NOTA[[#This Row],[TGL.NOTA]]="",IF(NOTA[[#This Row],[SUPPLIER_H]]="","",AK62),MONTH(NOTA[[#This Row],[TGL.NOTA]]))</f>
        <v/>
      </c>
      <c r="AL63" s="60" t="str">
        <f>LOWER(SUBSTITUTE(SUBSTITUTE(SUBSTITUTE(SUBSTITUTE(SUBSTITUTE(SUBSTITUTE(SUBSTITUTE(SUBSTITUTE(SUBSTITUTE(NOTA[NAMA BARANG]," ",),".",""),"-",""),"(",""),")",""),",",""),"/",""),"""",""),"+",""))</f>
        <v/>
      </c>
      <c r="AM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60" t="str">
        <f>IF(NOTA[[#This Row],[CONCAT4]]="","",_xlfn.IFNA(MATCH(NOTA[[#This Row],[CONCAT4]],[2]!RAW[CONCAT_H],0),FALSE))</f>
        <v/>
      </c>
      <c r="AQ63" s="60" t="str">
        <f>IF(NOTA[[#This Row],[CONCAT1]]="","",MATCH(NOTA[[#This Row],[CONCAT1]],[3]!db[NB NOTA_C],0)+1)</f>
        <v/>
      </c>
    </row>
    <row r="64" spans="1:43" ht="20.100000000000001" customHeight="1" x14ac:dyDescent="0.25">
      <c r="A64" s="59">
        <f ca="1">IF(INDIRECT(ADDRESS(ROW()-1,COLUMN(NOTA[[#Headers],[ID]])))="ID",1,IF(NOTA[[#This Row],[FAKTUR]]="","",COUNT(INDIRECT(ADDRESS(ROW(NOTA[ID]),COLUMN(NOTA[ID]))&amp;":"&amp;ADDRESS(ROW()-1,COLUMN(NOTA[ID]))))+1))</f>
        <v>11</v>
      </c>
      <c r="B6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64" s="60" t="e">
        <f ca="1">IF(NOTA[[#This Row],[ID_P]]="","",MATCH(NOTA[[#This Row],[ID_P]],[1]!B_MSK[N_ID],0))</f>
        <v>#REF!</v>
      </c>
      <c r="D64" s="60">
        <f ca="1">IF(NOTA[[#This Row],[NAMA BARANG]]="","",INDEX(NOTA[ID],MATCH(,INDIRECT(ADDRESS(ROW(NOTA[ID]),COLUMN(NOTA[ID]))&amp;":"&amp;ADDRESS(ROW(),COLUMN(NOTA[ID]))),-1)))</f>
        <v>11</v>
      </c>
      <c r="E64" s="61"/>
      <c r="F64" s="62" t="s">
        <v>248</v>
      </c>
      <c r="G64" s="62" t="s">
        <v>235</v>
      </c>
      <c r="H64" s="63" t="s">
        <v>249</v>
      </c>
      <c r="I64" s="62"/>
      <c r="J64" s="64">
        <v>45077</v>
      </c>
      <c r="K64" s="62"/>
      <c r="L64" s="62" t="s">
        <v>250</v>
      </c>
      <c r="M64" s="65">
        <v>1</v>
      </c>
      <c r="N64" s="60">
        <v>30</v>
      </c>
      <c r="O64" s="62" t="s">
        <v>251</v>
      </c>
      <c r="P64" s="59">
        <v>25500</v>
      </c>
      <c r="Q64" s="58"/>
      <c r="R64" s="66"/>
      <c r="S64" s="67"/>
      <c r="T64" s="68"/>
      <c r="U64" s="69"/>
      <c r="V64" s="70"/>
      <c r="W64" s="69">
        <f>IF(NOTA[[#This Row],[HARGA/ CTN]]="",NOTA[[#This Row],[JUMLAH_H]],NOTA[[#This Row],[HARGA/ CTN]]*IF(NOTA[[#This Row],[C]]="",0,NOTA[[#This Row],[C]]))</f>
        <v>765000</v>
      </c>
      <c r="X64" s="69">
        <f>IF(NOTA[[#This Row],[JUMLAH]]="","",NOTA[[#This Row],[JUMLAH]]*NOTA[[#This Row],[DISC 1]])</f>
        <v>0</v>
      </c>
      <c r="Y64" s="69">
        <f>IF(NOTA[[#This Row],[JUMLAH]]="","",(NOTA[[#This Row],[JUMLAH]]-NOTA[[#This Row],[DISC 1-]])*NOTA[[#This Row],[DISC 2]])</f>
        <v>0</v>
      </c>
      <c r="Z64" s="69">
        <f>IF(NOTA[[#This Row],[JUMLAH]]="","",NOTA[[#This Row],[DISC 1-]]+NOTA[[#This Row],[DISC 2-]])</f>
        <v>0</v>
      </c>
      <c r="AA64" s="69">
        <f>IF(NOTA[[#This Row],[JUMLAH]]="","",NOTA[[#This Row],[JUMLAH]]-NOTA[[#This Row],[DISC]])</f>
        <v>765000</v>
      </c>
      <c r="AB64" s="69"/>
      <c r="AC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64" s="71">
        <f>IF(OR(NOTA[[#This Row],[QTY]]="",NOTA[[#This Row],[HARGA SATUAN]]="",),"",NOTA[[#This Row],[QTY]]*NOTA[[#This Row],[HARGA SATUAN]])</f>
        <v>765000</v>
      </c>
      <c r="AG64" s="64">
        <f ca="1">IF(NOTA[ID_H]="","",INDEX(NOTA[TANGGAL],MATCH(,INDIRECT(ADDRESS(ROW(NOTA[TANGGAL]),COLUMN(NOTA[TANGGAL]))&amp;":"&amp;ADDRESS(ROW(),COLUMN(NOTA[TANGGAL]))),-1)))</f>
        <v>45083</v>
      </c>
      <c r="AH64" s="59" t="str">
        <f ca="1">IF(NOTA[[#This Row],[NAMA BARANG]]="","",INDEX(NOTA[SUPPLIER],MATCH(,INDIRECT(ADDRESS(ROW(NOTA[ID]),COLUMN(NOTA[ID]))&amp;":"&amp;ADDRESS(ROW(),COLUMN(NOTA[ID]))),-1)))</f>
        <v>BINTANG SAUDARA</v>
      </c>
      <c r="AI64" s="59" t="str">
        <f ca="1">IF(NOTA[[#This Row],[ID_H]]="","",IF(NOTA[[#This Row],[FAKTUR]]="",INDIRECT(ADDRESS(ROW()-1,COLUMN())),NOTA[[#This Row],[FAKTUR]]))</f>
        <v>UNTANA</v>
      </c>
      <c r="AJ64" s="60">
        <f ca="1">IF(NOTA[[#This Row],[ID]]="","",COUNTIF(NOTA[ID_H],NOTA[[#This Row],[ID_H]]))</f>
        <v>2</v>
      </c>
      <c r="AK64" s="60">
        <f>IF(NOTA[[#This Row],[TGL.NOTA]]="",IF(NOTA[[#This Row],[SUPPLIER_H]]="","",AK63),MONTH(NOTA[[#This Row],[TGL.NOTA]]))</f>
        <v>5</v>
      </c>
      <c r="AL64" s="60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64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P64" s="60" t="e">
        <f>IF(NOTA[[#This Row],[CONCAT4]]="","",_xlfn.IFNA(MATCH(NOTA[[#This Row],[CONCAT4]],[2]!RAW[CONCAT_H],0),FALSE))</f>
        <v>#REF!</v>
      </c>
      <c r="AQ64" s="60">
        <f>IF(NOTA[[#This Row],[CONCAT1]]="","",MATCH(NOTA[[#This Row],[CONCAT1]],[3]!db[NB NOTA_C],0)+1)</f>
        <v>1773</v>
      </c>
    </row>
    <row r="65" spans="1:43" ht="20.100000000000001" customHeight="1" x14ac:dyDescent="0.25">
      <c r="A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60" t="str">
        <f>IF(NOTA[[#This Row],[ID_P]]="","",MATCH(NOTA[[#This Row],[ID_P]],[1]!B_MSK[N_ID],0))</f>
        <v/>
      </c>
      <c r="D65" s="60">
        <f ca="1">IF(NOTA[[#This Row],[NAMA BARANG]]="","",INDEX(NOTA[ID],MATCH(,INDIRECT(ADDRESS(ROW(NOTA[ID]),COLUMN(NOTA[ID]))&amp;":"&amp;ADDRESS(ROW(),COLUMN(NOTA[ID]))),-1)))</f>
        <v>11</v>
      </c>
      <c r="E65" s="61"/>
      <c r="F65" s="62"/>
      <c r="G65" s="62"/>
      <c r="H65" s="63"/>
      <c r="I65" s="62"/>
      <c r="J65" s="64"/>
      <c r="K65" s="62"/>
      <c r="L65" s="62" t="s">
        <v>252</v>
      </c>
      <c r="M65" s="65">
        <v>1</v>
      </c>
      <c r="N65" s="60">
        <v>40</v>
      </c>
      <c r="O65" s="62" t="s">
        <v>251</v>
      </c>
      <c r="P65" s="59">
        <v>22500</v>
      </c>
      <c r="Q65" s="58"/>
      <c r="R65" s="66"/>
      <c r="S65" s="67"/>
      <c r="T65" s="68"/>
      <c r="U65" s="69"/>
      <c r="V65" s="70"/>
      <c r="W65" s="69">
        <f>IF(NOTA[[#This Row],[HARGA/ CTN]]="",NOTA[[#This Row],[JUMLAH_H]],NOTA[[#This Row],[HARGA/ CTN]]*IF(NOTA[[#This Row],[C]]="",0,NOTA[[#This Row],[C]]))</f>
        <v>900000</v>
      </c>
      <c r="X65" s="69">
        <f>IF(NOTA[[#This Row],[JUMLAH]]="","",NOTA[[#This Row],[JUMLAH]]*NOTA[[#This Row],[DISC 1]])</f>
        <v>0</v>
      </c>
      <c r="Y65" s="69">
        <f>IF(NOTA[[#This Row],[JUMLAH]]="","",(NOTA[[#This Row],[JUMLAH]]-NOTA[[#This Row],[DISC 1-]])*NOTA[[#This Row],[DISC 2]])</f>
        <v>0</v>
      </c>
      <c r="Z65" s="69">
        <f>IF(NOTA[[#This Row],[JUMLAH]]="","",NOTA[[#This Row],[DISC 1-]]+NOTA[[#This Row],[DISC 2-]])</f>
        <v>0</v>
      </c>
      <c r="AA65" s="69">
        <f>IF(NOTA[[#This Row],[JUMLAH]]="","",NOTA[[#This Row],[JUMLAH]]-NOTA[[#This Row],[DISC]])</f>
        <v>900000</v>
      </c>
      <c r="AB65" s="69"/>
      <c r="AC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65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5" s="71">
        <f>IF(OR(NOTA[[#This Row],[QTY]]="",NOTA[[#This Row],[HARGA SATUAN]]="",),"",NOTA[[#This Row],[QTY]]*NOTA[[#This Row],[HARGA SATUAN]])</f>
        <v>900000</v>
      </c>
      <c r="AG65" s="64">
        <f ca="1">IF(NOTA[ID_H]="","",INDEX(NOTA[TANGGAL],MATCH(,INDIRECT(ADDRESS(ROW(NOTA[TANGGAL]),COLUMN(NOTA[TANGGAL]))&amp;":"&amp;ADDRESS(ROW(),COLUMN(NOTA[TANGGAL]))),-1)))</f>
        <v>45083</v>
      </c>
      <c r="AH65" s="59" t="str">
        <f ca="1">IF(NOTA[[#This Row],[NAMA BARANG]]="","",INDEX(NOTA[SUPPLIER],MATCH(,INDIRECT(ADDRESS(ROW(NOTA[ID]),COLUMN(NOTA[ID]))&amp;":"&amp;ADDRESS(ROW(),COLUMN(NOTA[ID]))),-1)))</f>
        <v>BINTANG SAUDARA</v>
      </c>
      <c r="AI65" s="59" t="str">
        <f ca="1">IF(NOTA[[#This Row],[ID_H]]="","",IF(NOTA[[#This Row],[FAKTUR]]="",INDIRECT(ADDRESS(ROW()-1,COLUMN())),NOTA[[#This Row],[FAKTUR]]))</f>
        <v>UNTANA</v>
      </c>
      <c r="AJ65" s="60" t="str">
        <f ca="1">IF(NOTA[[#This Row],[ID]]="","",COUNTIF(NOTA[ID_H],NOTA[[#This Row],[ID_H]]))</f>
        <v/>
      </c>
      <c r="AK65" s="60">
        <f ca="1">IF(NOTA[[#This Row],[TGL.NOTA]]="",IF(NOTA[[#This Row],[SUPPLIER_H]]="","",AK64),MONTH(NOTA[[#This Row],[TGL.NOTA]]))</f>
        <v>5</v>
      </c>
      <c r="AL65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60" t="str">
        <f>IF(NOTA[[#This Row],[CONCAT4]]="","",_xlfn.IFNA(MATCH(NOTA[[#This Row],[CONCAT4]],[2]!RAW[CONCAT_H],0),FALSE))</f>
        <v/>
      </c>
      <c r="AQ65" s="60" t="e">
        <f>IF(NOTA[[#This Row],[CONCAT1]]="","",MATCH(NOTA[[#This Row],[CONCAT1]],[3]!db[NB NOTA_C],0)+1)</f>
        <v>#N/A</v>
      </c>
    </row>
    <row r="66" spans="1:43" ht="20.100000000000001" customHeight="1" x14ac:dyDescent="0.25">
      <c r="A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60" t="str">
        <f>IF(NOTA[[#This Row],[ID_P]]="","",MATCH(NOTA[[#This Row],[ID_P]],[1]!B_MSK[N_ID],0))</f>
        <v/>
      </c>
      <c r="D66" s="60" t="str">
        <f ca="1">IF(NOTA[[#This Row],[NAMA BARANG]]="","",INDEX(NOTA[ID],MATCH(,INDIRECT(ADDRESS(ROW(NOTA[ID]),COLUMN(NOTA[ID]))&amp;":"&amp;ADDRESS(ROW(),COLUMN(NOTA[ID]))),-1)))</f>
        <v/>
      </c>
      <c r="E66" s="61"/>
      <c r="F66" s="62"/>
      <c r="G66" s="62"/>
      <c r="H66" s="63"/>
      <c r="I66" s="62"/>
      <c r="J66" s="64"/>
      <c r="K66" s="62"/>
      <c r="L66" s="62"/>
      <c r="M66" s="65"/>
      <c r="N66" s="60"/>
      <c r="O66" s="62"/>
      <c r="P66" s="59"/>
      <c r="Q66" s="58"/>
      <c r="R66" s="66"/>
      <c r="S66" s="67"/>
      <c r="T66" s="68"/>
      <c r="U66" s="69"/>
      <c r="V66" s="70"/>
      <c r="W66" s="69" t="str">
        <f>IF(NOTA[[#This Row],[HARGA/ CTN]]="",NOTA[[#This Row],[JUMLAH_H]],NOTA[[#This Row],[HARGA/ CTN]]*IF(NOTA[[#This Row],[C]]="",0,NOTA[[#This Row],[C]]))</f>
        <v/>
      </c>
      <c r="X66" s="69" t="str">
        <f>IF(NOTA[[#This Row],[JUMLAH]]="","",NOTA[[#This Row],[JUMLAH]]*NOTA[[#This Row],[DISC 1]])</f>
        <v/>
      </c>
      <c r="Y66" s="69" t="str">
        <f>IF(NOTA[[#This Row],[JUMLAH]]="","",(NOTA[[#This Row],[JUMLAH]]-NOTA[[#This Row],[DISC 1-]])*NOTA[[#This Row],[DISC 2]])</f>
        <v/>
      </c>
      <c r="Z66" s="69" t="str">
        <f>IF(NOTA[[#This Row],[JUMLAH]]="","",NOTA[[#This Row],[DISC 1-]]+NOTA[[#This Row],[DISC 2-]])</f>
        <v/>
      </c>
      <c r="AA66" s="69" t="str">
        <f>IF(NOTA[[#This Row],[JUMLAH]]="","",NOTA[[#This Row],[JUMLAH]]-NOTA[[#This Row],[DISC]])</f>
        <v/>
      </c>
      <c r="AB66" s="69"/>
      <c r="AC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" s="71" t="str">
        <f>IF(OR(NOTA[[#This Row],[QTY]]="",NOTA[[#This Row],[HARGA SATUAN]]="",),"",NOTA[[#This Row],[QTY]]*NOTA[[#This Row],[HARGA SATUAN]])</f>
        <v/>
      </c>
      <c r="AG66" s="64" t="str">
        <f ca="1">IF(NOTA[ID_H]="","",INDEX(NOTA[TANGGAL],MATCH(,INDIRECT(ADDRESS(ROW(NOTA[TANGGAL]),COLUMN(NOTA[TANGGAL]))&amp;":"&amp;ADDRESS(ROW(),COLUMN(NOTA[TANGGAL]))),-1)))</f>
        <v/>
      </c>
      <c r="AH66" s="59" t="str">
        <f ca="1">IF(NOTA[[#This Row],[NAMA BARANG]]="","",INDEX(NOTA[SUPPLIER],MATCH(,INDIRECT(ADDRESS(ROW(NOTA[ID]),COLUMN(NOTA[ID]))&amp;":"&amp;ADDRESS(ROW(),COLUMN(NOTA[ID]))),-1)))</f>
        <v/>
      </c>
      <c r="AI66" s="59" t="str">
        <f ca="1">IF(NOTA[[#This Row],[ID_H]]="","",IF(NOTA[[#This Row],[FAKTUR]]="",INDIRECT(ADDRESS(ROW()-1,COLUMN())),NOTA[[#This Row],[FAKTUR]]))</f>
        <v/>
      </c>
      <c r="AJ66" s="60" t="str">
        <f ca="1">IF(NOTA[[#This Row],[ID]]="","",COUNTIF(NOTA[ID_H],NOTA[[#This Row],[ID_H]]))</f>
        <v/>
      </c>
      <c r="AK66" s="60" t="str">
        <f ca="1">IF(NOTA[[#This Row],[TGL.NOTA]]="",IF(NOTA[[#This Row],[SUPPLIER_H]]="","",AK65),MONTH(NOTA[[#This Row],[TGL.NOTA]]))</f>
        <v/>
      </c>
      <c r="AL66" s="60" t="str">
        <f>LOWER(SUBSTITUTE(SUBSTITUTE(SUBSTITUTE(SUBSTITUTE(SUBSTITUTE(SUBSTITUTE(SUBSTITUTE(SUBSTITUTE(SUBSTITUTE(NOTA[NAMA BARANG]," ",),".",""),"-",""),"(",""),")",""),",",""),"/",""),"""",""),"+",""))</f>
        <v/>
      </c>
      <c r="AM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60" t="str">
        <f>IF(NOTA[[#This Row],[CONCAT4]]="","",_xlfn.IFNA(MATCH(NOTA[[#This Row],[CONCAT4]],[2]!RAW[CONCAT_H],0),FALSE))</f>
        <v/>
      </c>
      <c r="AQ66" s="60" t="str">
        <f>IF(NOTA[[#This Row],[CONCAT1]]="","",MATCH(NOTA[[#This Row],[CONCAT1]],[3]!db[NB NOTA_C],0)+1)</f>
        <v/>
      </c>
    </row>
    <row r="67" spans="1:43" ht="20.100000000000001" customHeight="1" x14ac:dyDescent="0.25">
      <c r="A67" s="59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67" s="60" t="e">
        <f ca="1">IF(NOTA[[#This Row],[ID_P]]="","",MATCH(NOTA[[#This Row],[ID_P]],[1]!B_MSK[N_ID],0))</f>
        <v>#REF!</v>
      </c>
      <c r="D67" s="60">
        <f ca="1">IF(NOTA[[#This Row],[NAMA BARANG]]="","",INDEX(NOTA[ID],MATCH(,INDIRECT(ADDRESS(ROW(NOTA[ID]),COLUMN(NOTA[ID]))&amp;":"&amp;ADDRESS(ROW(),COLUMN(NOTA[ID]))),-1)))</f>
        <v>12</v>
      </c>
      <c r="E67" s="61"/>
      <c r="F67" s="62" t="s">
        <v>248</v>
      </c>
      <c r="G67" s="62" t="s">
        <v>235</v>
      </c>
      <c r="H67" s="63" t="s">
        <v>253</v>
      </c>
      <c r="I67" s="62"/>
      <c r="J67" s="64">
        <v>45077</v>
      </c>
      <c r="K67" s="62"/>
      <c r="L67" s="62" t="s">
        <v>254</v>
      </c>
      <c r="M67" s="65">
        <v>1</v>
      </c>
      <c r="N67" s="60">
        <v>576</v>
      </c>
      <c r="O67" s="62" t="s">
        <v>242</v>
      </c>
      <c r="P67" s="59"/>
      <c r="Q67" s="58"/>
      <c r="R67" s="66"/>
      <c r="S67" s="67"/>
      <c r="T67" s="68"/>
      <c r="U67" s="69"/>
      <c r="V67" s="70" t="s">
        <v>259</v>
      </c>
      <c r="W67" s="69" t="str">
        <f>IF(NOTA[[#This Row],[HARGA/ CTN]]="",NOTA[[#This Row],[JUMLAH_H]],NOTA[[#This Row],[HARGA/ CTN]]*IF(NOTA[[#This Row],[C]]="",0,NOTA[[#This Row],[C]]))</f>
        <v/>
      </c>
      <c r="X67" s="69" t="str">
        <f>IF(NOTA[[#This Row],[JUMLAH]]="","",NOTA[[#This Row],[JUMLAH]]*NOTA[[#This Row],[DISC 1]])</f>
        <v/>
      </c>
      <c r="Y67" s="69" t="str">
        <f>IF(NOTA[[#This Row],[JUMLAH]]="","",(NOTA[[#This Row],[JUMLAH]]-NOTA[[#This Row],[DISC 1-]])*NOTA[[#This Row],[DISC 2]])</f>
        <v/>
      </c>
      <c r="Z67" s="69" t="str">
        <f>IF(NOTA[[#This Row],[JUMLAH]]="","",NOTA[[#This Row],[DISC 1-]]+NOTA[[#This Row],[DISC 2-]])</f>
        <v/>
      </c>
      <c r="AA67" s="69" t="str">
        <f>IF(NOTA[[#This Row],[JUMLAH]]="","",NOTA[[#This Row],[JUMLAH]]-NOTA[[#This Row],[DISC]])</f>
        <v/>
      </c>
      <c r="AB67" s="69"/>
      <c r="AC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7" s="71" t="str">
        <f>IF(OR(NOTA[[#This Row],[QTY]]="",NOTA[[#This Row],[HARGA SATUAN]]="",),"",NOTA[[#This Row],[QTY]]*NOTA[[#This Row],[HARGA SATUAN]])</f>
        <v/>
      </c>
      <c r="AG67" s="64">
        <f ca="1">IF(NOTA[ID_H]="","",INDEX(NOTA[TANGGAL],MATCH(,INDIRECT(ADDRESS(ROW(NOTA[TANGGAL]),COLUMN(NOTA[TANGGAL]))&amp;":"&amp;ADDRESS(ROW(),COLUMN(NOTA[TANGGAL]))),-1)))</f>
        <v>45083</v>
      </c>
      <c r="AH67" s="59" t="str">
        <f ca="1">IF(NOTA[[#This Row],[NAMA BARANG]]="","",INDEX(NOTA[SUPPLIER],MATCH(,INDIRECT(ADDRESS(ROW(NOTA[ID]),COLUMN(NOTA[ID]))&amp;":"&amp;ADDRESS(ROW(),COLUMN(NOTA[ID]))),-1)))</f>
        <v>BINTANG SAUDARA</v>
      </c>
      <c r="AI67" s="59" t="str">
        <f ca="1">IF(NOTA[[#This Row],[ID_H]]="","",IF(NOTA[[#This Row],[FAKTUR]]="",INDIRECT(ADDRESS(ROW()-1,COLUMN())),NOTA[[#This Row],[FAKTUR]]))</f>
        <v>UNTANA</v>
      </c>
      <c r="AJ67" s="60">
        <f ca="1">IF(NOTA[[#This Row],[ID]]="","",COUNTIF(NOTA[ID_H],NOTA[[#This Row],[ID_H]]))</f>
        <v>5</v>
      </c>
      <c r="AK67" s="60">
        <f>IF(NOTA[[#This Row],[TGL.NOTA]]="",IF(NOTA[[#This Row],[SUPPLIER_H]]="","",AK66),MONTH(NOTA[[#This Row],[TGL.NOTA]]))</f>
        <v>5</v>
      </c>
      <c r="AL67" s="60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M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N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O67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P67" s="60" t="e">
        <f>IF(NOTA[[#This Row],[CONCAT4]]="","",_xlfn.IFNA(MATCH(NOTA[[#This Row],[CONCAT4]],[2]!RAW[CONCAT_H],0),FALSE))</f>
        <v>#REF!</v>
      </c>
      <c r="AQ67" s="60" t="e">
        <f>IF(NOTA[[#This Row],[CONCAT1]]="","",MATCH(NOTA[[#This Row],[CONCAT1]],[3]!db[NB NOTA_C],0)+1)</f>
        <v>#N/A</v>
      </c>
    </row>
    <row r="68" spans="1:43" ht="20.100000000000001" customHeight="1" x14ac:dyDescent="0.25">
      <c r="A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60" t="str">
        <f>IF(NOTA[[#This Row],[ID_P]]="","",MATCH(NOTA[[#This Row],[ID_P]],[1]!B_MSK[N_ID],0))</f>
        <v/>
      </c>
      <c r="D68" s="60">
        <f ca="1">IF(NOTA[[#This Row],[NAMA BARANG]]="","",INDEX(NOTA[ID],MATCH(,INDIRECT(ADDRESS(ROW(NOTA[ID]),COLUMN(NOTA[ID]))&amp;":"&amp;ADDRESS(ROW(),COLUMN(NOTA[ID]))),-1)))</f>
        <v>12</v>
      </c>
      <c r="E68" s="61"/>
      <c r="F68" s="62"/>
      <c r="G68" s="62"/>
      <c r="H68" s="63"/>
      <c r="I68" s="62"/>
      <c r="J68" s="64"/>
      <c r="K68" s="62"/>
      <c r="L68" s="62" t="s">
        <v>257</v>
      </c>
      <c r="M68" s="65">
        <v>1</v>
      </c>
      <c r="N68" s="60">
        <v>720</v>
      </c>
      <c r="O68" s="62" t="s">
        <v>242</v>
      </c>
      <c r="P68" s="59"/>
      <c r="Q68" s="58"/>
      <c r="R68" s="66"/>
      <c r="S68" s="67"/>
      <c r="T68" s="68"/>
      <c r="U68" s="69"/>
      <c r="V68" s="70" t="s">
        <v>259</v>
      </c>
      <c r="W68" s="69" t="str">
        <f>IF(NOTA[[#This Row],[HARGA/ CTN]]="",NOTA[[#This Row],[JUMLAH_H]],NOTA[[#This Row],[HARGA/ CTN]]*IF(NOTA[[#This Row],[C]]="",0,NOTA[[#This Row],[C]]))</f>
        <v/>
      </c>
      <c r="X68" s="69" t="str">
        <f>IF(NOTA[[#This Row],[JUMLAH]]="","",NOTA[[#This Row],[JUMLAH]]*NOTA[[#This Row],[DISC 1]])</f>
        <v/>
      </c>
      <c r="Y68" s="69" t="str">
        <f>IF(NOTA[[#This Row],[JUMLAH]]="","",(NOTA[[#This Row],[JUMLAH]]-NOTA[[#This Row],[DISC 1-]])*NOTA[[#This Row],[DISC 2]])</f>
        <v/>
      </c>
      <c r="Z68" s="69" t="str">
        <f>IF(NOTA[[#This Row],[JUMLAH]]="","",NOTA[[#This Row],[DISC 1-]]+NOTA[[#This Row],[DISC 2-]])</f>
        <v/>
      </c>
      <c r="AA68" s="69" t="str">
        <f>IF(NOTA[[#This Row],[JUMLAH]]="","",NOTA[[#This Row],[JUMLAH]]-NOTA[[#This Row],[DISC]])</f>
        <v/>
      </c>
      <c r="AB68" s="69"/>
      <c r="AC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" s="71" t="str">
        <f>IF(OR(NOTA[[#This Row],[QTY]]="",NOTA[[#This Row],[HARGA SATUAN]]="",),"",NOTA[[#This Row],[QTY]]*NOTA[[#This Row],[HARGA SATUAN]])</f>
        <v/>
      </c>
      <c r="AG68" s="64">
        <f ca="1">IF(NOTA[ID_H]="","",INDEX(NOTA[TANGGAL],MATCH(,INDIRECT(ADDRESS(ROW(NOTA[TANGGAL]),COLUMN(NOTA[TANGGAL]))&amp;":"&amp;ADDRESS(ROW(),COLUMN(NOTA[TANGGAL]))),-1)))</f>
        <v>45083</v>
      </c>
      <c r="AH68" s="59" t="str">
        <f ca="1">IF(NOTA[[#This Row],[NAMA BARANG]]="","",INDEX(NOTA[SUPPLIER],MATCH(,INDIRECT(ADDRESS(ROW(NOTA[ID]),COLUMN(NOTA[ID]))&amp;":"&amp;ADDRESS(ROW(),COLUMN(NOTA[ID]))),-1)))</f>
        <v>BINTANG SAUDARA</v>
      </c>
      <c r="AI68" s="59" t="str">
        <f ca="1">IF(NOTA[[#This Row],[ID_H]]="","",IF(NOTA[[#This Row],[FAKTUR]]="",INDIRECT(ADDRESS(ROW()-1,COLUMN())),NOTA[[#This Row],[FAKTUR]]))</f>
        <v>UNTANA</v>
      </c>
      <c r="AJ68" s="60" t="str">
        <f ca="1">IF(NOTA[[#This Row],[ID]]="","",COUNTIF(NOTA[ID_H],NOTA[[#This Row],[ID_H]]))</f>
        <v/>
      </c>
      <c r="AK68" s="60">
        <f ca="1">IF(NOTA[[#This Row],[TGL.NOTA]]="",IF(NOTA[[#This Row],[SUPPLIER_H]]="","",AK67),MONTH(NOTA[[#This Row],[TGL.NOTA]]))</f>
        <v>5</v>
      </c>
      <c r="AL68" s="60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M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N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O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60" t="str">
        <f>IF(NOTA[[#This Row],[CONCAT4]]="","",_xlfn.IFNA(MATCH(NOTA[[#This Row],[CONCAT4]],[2]!RAW[CONCAT_H],0),FALSE))</f>
        <v/>
      </c>
      <c r="AQ68" s="60" t="e">
        <f>IF(NOTA[[#This Row],[CONCAT1]]="","",MATCH(NOTA[[#This Row],[CONCAT1]],[3]!db[NB NOTA_C],0)+1)</f>
        <v>#N/A</v>
      </c>
    </row>
    <row r="69" spans="1:43" ht="20.100000000000001" customHeight="1" x14ac:dyDescent="0.25">
      <c r="A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60" t="str">
        <f>IF(NOTA[[#This Row],[ID_P]]="","",MATCH(NOTA[[#This Row],[ID_P]],[1]!B_MSK[N_ID],0))</f>
        <v/>
      </c>
      <c r="D69" s="60">
        <f ca="1">IF(NOTA[[#This Row],[NAMA BARANG]]="","",INDEX(NOTA[ID],MATCH(,INDIRECT(ADDRESS(ROW(NOTA[ID]),COLUMN(NOTA[ID]))&amp;":"&amp;ADDRESS(ROW(),COLUMN(NOTA[ID]))),-1)))</f>
        <v>12</v>
      </c>
      <c r="E69" s="61"/>
      <c r="F69" s="62"/>
      <c r="G69" s="62"/>
      <c r="H69" s="63"/>
      <c r="I69" s="62"/>
      <c r="J69" s="64"/>
      <c r="K69" s="62"/>
      <c r="L69" s="62" t="s">
        <v>255</v>
      </c>
      <c r="M69" s="65">
        <v>1</v>
      </c>
      <c r="N69" s="60">
        <v>576</v>
      </c>
      <c r="O69" s="62" t="s">
        <v>242</v>
      </c>
      <c r="P69" s="59"/>
      <c r="Q69" s="58"/>
      <c r="R69" s="66"/>
      <c r="S69" s="67"/>
      <c r="T69" s="68"/>
      <c r="U69" s="69"/>
      <c r="V69" s="70" t="s">
        <v>259</v>
      </c>
      <c r="W69" s="69" t="str">
        <f>IF(NOTA[[#This Row],[HARGA/ CTN]]="",NOTA[[#This Row],[JUMLAH_H]],NOTA[[#This Row],[HARGA/ CTN]]*IF(NOTA[[#This Row],[C]]="",0,NOTA[[#This Row],[C]]))</f>
        <v/>
      </c>
      <c r="X69" s="69" t="str">
        <f>IF(NOTA[[#This Row],[JUMLAH]]="","",NOTA[[#This Row],[JUMLAH]]*NOTA[[#This Row],[DISC 1]])</f>
        <v/>
      </c>
      <c r="Y69" s="69" t="str">
        <f>IF(NOTA[[#This Row],[JUMLAH]]="","",(NOTA[[#This Row],[JUMLAH]]-NOTA[[#This Row],[DISC 1-]])*NOTA[[#This Row],[DISC 2]])</f>
        <v/>
      </c>
      <c r="Z69" s="69" t="str">
        <f>IF(NOTA[[#This Row],[JUMLAH]]="","",NOTA[[#This Row],[DISC 1-]]+NOTA[[#This Row],[DISC 2-]])</f>
        <v/>
      </c>
      <c r="AA69" s="69" t="str">
        <f>IF(NOTA[[#This Row],[JUMLAH]]="","",NOTA[[#This Row],[JUMLAH]]-NOTA[[#This Row],[DISC]])</f>
        <v/>
      </c>
      <c r="AB69" s="69"/>
      <c r="AC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" s="71" t="str">
        <f>IF(OR(NOTA[[#This Row],[QTY]]="",NOTA[[#This Row],[HARGA SATUAN]]="",),"",NOTA[[#This Row],[QTY]]*NOTA[[#This Row],[HARGA SATUAN]])</f>
        <v/>
      </c>
      <c r="AG69" s="64">
        <f ca="1">IF(NOTA[ID_H]="","",INDEX(NOTA[TANGGAL],MATCH(,INDIRECT(ADDRESS(ROW(NOTA[TANGGAL]),COLUMN(NOTA[TANGGAL]))&amp;":"&amp;ADDRESS(ROW(),COLUMN(NOTA[TANGGAL]))),-1)))</f>
        <v>45083</v>
      </c>
      <c r="AH69" s="59" t="str">
        <f ca="1">IF(NOTA[[#This Row],[NAMA BARANG]]="","",INDEX(NOTA[SUPPLIER],MATCH(,INDIRECT(ADDRESS(ROW(NOTA[ID]),COLUMN(NOTA[ID]))&amp;":"&amp;ADDRESS(ROW(),COLUMN(NOTA[ID]))),-1)))</f>
        <v>BINTANG SAUDARA</v>
      </c>
      <c r="AI69" s="59" t="str">
        <f ca="1">IF(NOTA[[#This Row],[ID_H]]="","",IF(NOTA[[#This Row],[FAKTUR]]="",INDIRECT(ADDRESS(ROW()-1,COLUMN())),NOTA[[#This Row],[FAKTUR]]))</f>
        <v>UNTANA</v>
      </c>
      <c r="AJ69" s="60" t="str">
        <f ca="1">IF(NOTA[[#This Row],[ID]]="","",COUNTIF(NOTA[ID_H],NOTA[[#This Row],[ID_H]]))</f>
        <v/>
      </c>
      <c r="AK69" s="60">
        <f ca="1">IF(NOTA[[#This Row],[TGL.NOTA]]="",IF(NOTA[[#This Row],[SUPPLIER_H]]="","",AK68),MONTH(NOTA[[#This Row],[TGL.NOTA]]))</f>
        <v>5</v>
      </c>
      <c r="AL69" s="60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M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N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O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60" t="str">
        <f>IF(NOTA[[#This Row],[CONCAT4]]="","",_xlfn.IFNA(MATCH(NOTA[[#This Row],[CONCAT4]],[2]!RAW[CONCAT_H],0),FALSE))</f>
        <v/>
      </c>
      <c r="AQ69" s="60" t="e">
        <f>IF(NOTA[[#This Row],[CONCAT1]]="","",MATCH(NOTA[[#This Row],[CONCAT1]],[3]!db[NB NOTA_C],0)+1)</f>
        <v>#N/A</v>
      </c>
    </row>
    <row r="70" spans="1:43" ht="20.100000000000001" customHeight="1" x14ac:dyDescent="0.25">
      <c r="A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60" t="str">
        <f>IF(NOTA[[#This Row],[ID_P]]="","",MATCH(NOTA[[#This Row],[ID_P]],[1]!B_MSK[N_ID],0))</f>
        <v/>
      </c>
      <c r="D70" s="60">
        <f ca="1">IF(NOTA[[#This Row],[NAMA BARANG]]="","",INDEX(NOTA[ID],MATCH(,INDIRECT(ADDRESS(ROW(NOTA[ID]),COLUMN(NOTA[ID]))&amp;":"&amp;ADDRESS(ROW(),COLUMN(NOTA[ID]))),-1)))</f>
        <v>12</v>
      </c>
      <c r="E70" s="61"/>
      <c r="F70" s="62"/>
      <c r="G70" s="62"/>
      <c r="H70" s="63"/>
      <c r="I70" s="62"/>
      <c r="J70" s="64"/>
      <c r="K70" s="62"/>
      <c r="L70" s="62" t="s">
        <v>256</v>
      </c>
      <c r="M70" s="65">
        <v>1</v>
      </c>
      <c r="N70" s="60">
        <v>720</v>
      </c>
      <c r="O70" s="62" t="s">
        <v>242</v>
      </c>
      <c r="P70" s="59"/>
      <c r="Q70" s="58"/>
      <c r="R70" s="66"/>
      <c r="S70" s="67"/>
      <c r="T70" s="68"/>
      <c r="U70" s="69"/>
      <c r="V70" s="70" t="s">
        <v>259</v>
      </c>
      <c r="W70" s="69" t="str">
        <f>IF(NOTA[[#This Row],[HARGA/ CTN]]="",NOTA[[#This Row],[JUMLAH_H]],NOTA[[#This Row],[HARGA/ CTN]]*IF(NOTA[[#This Row],[C]]="",0,NOTA[[#This Row],[C]]))</f>
        <v/>
      </c>
      <c r="X70" s="69" t="str">
        <f>IF(NOTA[[#This Row],[JUMLAH]]="","",NOTA[[#This Row],[JUMLAH]]*NOTA[[#This Row],[DISC 1]])</f>
        <v/>
      </c>
      <c r="Y70" s="69" t="str">
        <f>IF(NOTA[[#This Row],[JUMLAH]]="","",(NOTA[[#This Row],[JUMLAH]]-NOTA[[#This Row],[DISC 1-]])*NOTA[[#This Row],[DISC 2]])</f>
        <v/>
      </c>
      <c r="Z70" s="69" t="str">
        <f>IF(NOTA[[#This Row],[JUMLAH]]="","",NOTA[[#This Row],[DISC 1-]]+NOTA[[#This Row],[DISC 2-]])</f>
        <v/>
      </c>
      <c r="AA70" s="69" t="str">
        <f>IF(NOTA[[#This Row],[JUMLAH]]="","",NOTA[[#This Row],[JUMLAH]]-NOTA[[#This Row],[DISC]])</f>
        <v/>
      </c>
      <c r="AB70" s="69"/>
      <c r="AC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" s="71" t="str">
        <f>IF(OR(NOTA[[#This Row],[QTY]]="",NOTA[[#This Row],[HARGA SATUAN]]="",),"",NOTA[[#This Row],[QTY]]*NOTA[[#This Row],[HARGA SATUAN]])</f>
        <v/>
      </c>
      <c r="AG70" s="64">
        <f ca="1">IF(NOTA[ID_H]="","",INDEX(NOTA[TANGGAL],MATCH(,INDIRECT(ADDRESS(ROW(NOTA[TANGGAL]),COLUMN(NOTA[TANGGAL]))&amp;":"&amp;ADDRESS(ROW(),COLUMN(NOTA[TANGGAL]))),-1)))</f>
        <v>45083</v>
      </c>
      <c r="AH70" s="59" t="str">
        <f ca="1">IF(NOTA[[#This Row],[NAMA BARANG]]="","",INDEX(NOTA[SUPPLIER],MATCH(,INDIRECT(ADDRESS(ROW(NOTA[ID]),COLUMN(NOTA[ID]))&amp;":"&amp;ADDRESS(ROW(),COLUMN(NOTA[ID]))),-1)))</f>
        <v>BINTANG SAUDARA</v>
      </c>
      <c r="AI70" s="59" t="str">
        <f ca="1">IF(NOTA[[#This Row],[ID_H]]="","",IF(NOTA[[#This Row],[FAKTUR]]="",INDIRECT(ADDRESS(ROW()-1,COLUMN())),NOTA[[#This Row],[FAKTUR]]))</f>
        <v>UNTANA</v>
      </c>
      <c r="AJ70" s="60" t="str">
        <f ca="1">IF(NOTA[[#This Row],[ID]]="","",COUNTIF(NOTA[ID_H],NOTA[[#This Row],[ID_H]]))</f>
        <v/>
      </c>
      <c r="AK70" s="60">
        <f ca="1">IF(NOTA[[#This Row],[TGL.NOTA]]="",IF(NOTA[[#This Row],[SUPPLIER_H]]="","",AK69),MONTH(NOTA[[#This Row],[TGL.NOTA]]))</f>
        <v>5</v>
      </c>
      <c r="AL70" s="60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M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N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O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60" t="str">
        <f>IF(NOTA[[#This Row],[CONCAT4]]="","",_xlfn.IFNA(MATCH(NOTA[[#This Row],[CONCAT4]],[2]!RAW[CONCAT_H],0),FALSE))</f>
        <v/>
      </c>
      <c r="AQ70" s="60" t="e">
        <f>IF(NOTA[[#This Row],[CONCAT1]]="","",MATCH(NOTA[[#This Row],[CONCAT1]],[3]!db[NB NOTA_C],0)+1)</f>
        <v>#N/A</v>
      </c>
    </row>
    <row r="71" spans="1:43" ht="20.100000000000001" customHeight="1" x14ac:dyDescent="0.25">
      <c r="A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60" t="str">
        <f>IF(NOTA[[#This Row],[ID_P]]="","",MATCH(NOTA[[#This Row],[ID_P]],[1]!B_MSK[N_ID],0))</f>
        <v/>
      </c>
      <c r="D71" s="60">
        <f ca="1">IF(NOTA[[#This Row],[NAMA BARANG]]="","",INDEX(NOTA[ID],MATCH(,INDIRECT(ADDRESS(ROW(NOTA[ID]),COLUMN(NOTA[ID]))&amp;":"&amp;ADDRESS(ROW(),COLUMN(NOTA[ID]))),-1)))</f>
        <v>12</v>
      </c>
      <c r="E71" s="61"/>
      <c r="F71" s="62"/>
      <c r="G71" s="62"/>
      <c r="H71" s="63"/>
      <c r="I71" s="62"/>
      <c r="J71" s="64"/>
      <c r="K71" s="62"/>
      <c r="L71" s="62" t="s">
        <v>258</v>
      </c>
      <c r="M71" s="65">
        <v>1</v>
      </c>
      <c r="N71" s="60">
        <v>576</v>
      </c>
      <c r="O71" s="62" t="s">
        <v>242</v>
      </c>
      <c r="P71" s="59"/>
      <c r="Q71" s="58"/>
      <c r="R71" s="66"/>
      <c r="S71" s="67"/>
      <c r="T71" s="68"/>
      <c r="U71" s="69"/>
      <c r="V71" s="70" t="s">
        <v>259</v>
      </c>
      <c r="W71" s="69" t="str">
        <f>IF(NOTA[[#This Row],[HARGA/ CTN]]="",NOTA[[#This Row],[JUMLAH_H]],NOTA[[#This Row],[HARGA/ CTN]]*IF(NOTA[[#This Row],[C]]="",0,NOTA[[#This Row],[C]]))</f>
        <v/>
      </c>
      <c r="X71" s="69" t="str">
        <f>IF(NOTA[[#This Row],[JUMLAH]]="","",NOTA[[#This Row],[JUMLAH]]*NOTA[[#This Row],[DISC 1]])</f>
        <v/>
      </c>
      <c r="Y71" s="69" t="str">
        <f>IF(NOTA[[#This Row],[JUMLAH]]="","",(NOTA[[#This Row],[JUMLAH]]-NOTA[[#This Row],[DISC 1-]])*NOTA[[#This Row],[DISC 2]])</f>
        <v/>
      </c>
      <c r="Z71" s="69" t="str">
        <f>IF(NOTA[[#This Row],[JUMLAH]]="","",NOTA[[#This Row],[DISC 1-]]+NOTA[[#This Row],[DISC 2-]])</f>
        <v/>
      </c>
      <c r="AA71" s="69" t="str">
        <f>IF(NOTA[[#This Row],[JUMLAH]]="","",NOTA[[#This Row],[JUMLAH]]-NOTA[[#This Row],[DISC]])</f>
        <v/>
      </c>
      <c r="AB71" s="69"/>
      <c r="AC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1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1" s="71" t="str">
        <f>IF(OR(NOTA[[#This Row],[QTY]]="",NOTA[[#This Row],[HARGA SATUAN]]="",),"",NOTA[[#This Row],[QTY]]*NOTA[[#This Row],[HARGA SATUAN]])</f>
        <v/>
      </c>
      <c r="AG71" s="64">
        <f ca="1">IF(NOTA[ID_H]="","",INDEX(NOTA[TANGGAL],MATCH(,INDIRECT(ADDRESS(ROW(NOTA[TANGGAL]),COLUMN(NOTA[TANGGAL]))&amp;":"&amp;ADDRESS(ROW(),COLUMN(NOTA[TANGGAL]))),-1)))</f>
        <v>45083</v>
      </c>
      <c r="AH71" s="59" t="str">
        <f ca="1">IF(NOTA[[#This Row],[NAMA BARANG]]="","",INDEX(NOTA[SUPPLIER],MATCH(,INDIRECT(ADDRESS(ROW(NOTA[ID]),COLUMN(NOTA[ID]))&amp;":"&amp;ADDRESS(ROW(),COLUMN(NOTA[ID]))),-1)))</f>
        <v>BINTANG SAUDARA</v>
      </c>
      <c r="AI71" s="59" t="str">
        <f ca="1">IF(NOTA[[#This Row],[ID_H]]="","",IF(NOTA[[#This Row],[FAKTUR]]="",INDIRECT(ADDRESS(ROW()-1,COLUMN())),NOTA[[#This Row],[FAKTUR]]))</f>
        <v>UNTANA</v>
      </c>
      <c r="AJ71" s="60" t="str">
        <f ca="1">IF(NOTA[[#This Row],[ID]]="","",COUNTIF(NOTA[ID_H],NOTA[[#This Row],[ID_H]]))</f>
        <v/>
      </c>
      <c r="AK71" s="60">
        <f ca="1">IF(NOTA[[#This Row],[TGL.NOTA]]="",IF(NOTA[[#This Row],[SUPPLIER_H]]="","",AK70),MONTH(NOTA[[#This Row],[TGL.NOTA]]))</f>
        <v>5</v>
      </c>
      <c r="AL71" s="60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M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N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O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60" t="str">
        <f>IF(NOTA[[#This Row],[CONCAT4]]="","",_xlfn.IFNA(MATCH(NOTA[[#This Row],[CONCAT4]],[2]!RAW[CONCAT_H],0),FALSE))</f>
        <v/>
      </c>
      <c r="AQ71" s="60" t="e">
        <f>IF(NOTA[[#This Row],[CONCAT1]]="","",MATCH(NOTA[[#This Row],[CONCAT1]],[3]!db[NB NOTA_C],0)+1)</f>
        <v>#N/A</v>
      </c>
    </row>
    <row r="72" spans="1:43" ht="20.100000000000001" customHeight="1" x14ac:dyDescent="0.25">
      <c r="A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60" t="str">
        <f>IF(NOTA[[#This Row],[ID_P]]="","",MATCH(NOTA[[#This Row],[ID_P]],[1]!B_MSK[N_ID],0))</f>
        <v/>
      </c>
      <c r="D72" s="60" t="str">
        <f ca="1">IF(NOTA[[#This Row],[NAMA BARANG]]="","",INDEX(NOTA[ID],MATCH(,INDIRECT(ADDRESS(ROW(NOTA[ID]),COLUMN(NOTA[ID]))&amp;":"&amp;ADDRESS(ROW(),COLUMN(NOTA[ID]))),-1)))</f>
        <v/>
      </c>
      <c r="E72" s="61"/>
      <c r="F72" s="62"/>
      <c r="G72" s="62"/>
      <c r="H72" s="63"/>
      <c r="I72" s="62"/>
      <c r="J72" s="64"/>
      <c r="K72" s="62"/>
      <c r="L72" s="62"/>
      <c r="M72" s="65"/>
      <c r="N72" s="60"/>
      <c r="O72" s="62"/>
      <c r="P72" s="59"/>
      <c r="Q72" s="58"/>
      <c r="R72" s="66"/>
      <c r="S72" s="67"/>
      <c r="T72" s="68"/>
      <c r="U72" s="69"/>
      <c r="V72" s="70"/>
      <c r="W72" s="69" t="str">
        <f>IF(NOTA[[#This Row],[HARGA/ CTN]]="",NOTA[[#This Row],[JUMLAH_H]],NOTA[[#This Row],[HARGA/ CTN]]*IF(NOTA[[#This Row],[C]]="",0,NOTA[[#This Row],[C]]))</f>
        <v/>
      </c>
      <c r="X72" s="69" t="str">
        <f>IF(NOTA[[#This Row],[JUMLAH]]="","",NOTA[[#This Row],[JUMLAH]]*NOTA[[#This Row],[DISC 1]])</f>
        <v/>
      </c>
      <c r="Y72" s="69" t="str">
        <f>IF(NOTA[[#This Row],[JUMLAH]]="","",(NOTA[[#This Row],[JUMLAH]]-NOTA[[#This Row],[DISC 1-]])*NOTA[[#This Row],[DISC 2]])</f>
        <v/>
      </c>
      <c r="Z72" s="69" t="str">
        <f>IF(NOTA[[#This Row],[JUMLAH]]="","",NOTA[[#This Row],[DISC 1-]]+NOTA[[#This Row],[DISC 2-]])</f>
        <v/>
      </c>
      <c r="AA72" s="69" t="str">
        <f>IF(NOTA[[#This Row],[JUMLAH]]="","",NOTA[[#This Row],[JUMLAH]]-NOTA[[#This Row],[DISC]])</f>
        <v/>
      </c>
      <c r="AB72" s="69"/>
      <c r="AC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71" t="str">
        <f>IF(OR(NOTA[[#This Row],[QTY]]="",NOTA[[#This Row],[HARGA SATUAN]]="",),"",NOTA[[#This Row],[QTY]]*NOTA[[#This Row],[HARGA SATUAN]])</f>
        <v/>
      </c>
      <c r="AG72" s="64" t="str">
        <f ca="1">IF(NOTA[ID_H]="","",INDEX(NOTA[TANGGAL],MATCH(,INDIRECT(ADDRESS(ROW(NOTA[TANGGAL]),COLUMN(NOTA[TANGGAL]))&amp;":"&amp;ADDRESS(ROW(),COLUMN(NOTA[TANGGAL]))),-1)))</f>
        <v/>
      </c>
      <c r="AH72" s="59" t="str">
        <f ca="1">IF(NOTA[[#This Row],[NAMA BARANG]]="","",INDEX(NOTA[SUPPLIER],MATCH(,INDIRECT(ADDRESS(ROW(NOTA[ID]),COLUMN(NOTA[ID]))&amp;":"&amp;ADDRESS(ROW(),COLUMN(NOTA[ID]))),-1)))</f>
        <v/>
      </c>
      <c r="AI72" s="59" t="str">
        <f ca="1">IF(NOTA[[#This Row],[ID_H]]="","",IF(NOTA[[#This Row],[FAKTUR]]="",INDIRECT(ADDRESS(ROW()-1,COLUMN())),NOTA[[#This Row],[FAKTUR]]))</f>
        <v/>
      </c>
      <c r="AJ72" s="60" t="str">
        <f ca="1">IF(NOTA[[#This Row],[ID]]="","",COUNTIF(NOTA[ID_H],NOTA[[#This Row],[ID_H]]))</f>
        <v/>
      </c>
      <c r="AK72" s="60" t="str">
        <f ca="1">IF(NOTA[[#This Row],[TGL.NOTA]]="",IF(NOTA[[#This Row],[SUPPLIER_H]]="","",AK71),MONTH(NOTA[[#This Row],[TGL.NOTA]]))</f>
        <v/>
      </c>
      <c r="AL72" s="60" t="str">
        <f>LOWER(SUBSTITUTE(SUBSTITUTE(SUBSTITUTE(SUBSTITUTE(SUBSTITUTE(SUBSTITUTE(SUBSTITUTE(SUBSTITUTE(SUBSTITUTE(NOTA[NAMA BARANG]," ",),".",""),"-",""),"(",""),")",""),",",""),"/",""),"""",""),"+",""))</f>
        <v/>
      </c>
      <c r="AM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60" t="str">
        <f>IF(NOTA[[#This Row],[CONCAT4]]="","",_xlfn.IFNA(MATCH(NOTA[[#This Row],[CONCAT4]],[2]!RAW[CONCAT_H],0),FALSE))</f>
        <v/>
      </c>
      <c r="AQ72" s="60" t="str">
        <f>IF(NOTA[[#This Row],[CONCAT1]]="","",MATCH(NOTA[[#This Row],[CONCAT1]],[3]!db[NB NOTA_C],0)+1)</f>
        <v/>
      </c>
    </row>
    <row r="73" spans="1:43" ht="20.100000000000001" customHeight="1" x14ac:dyDescent="0.25">
      <c r="A73" s="59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73" s="60" t="e">
        <f ca="1">IF(NOTA[[#This Row],[ID_P]]="","",MATCH(NOTA[[#This Row],[ID_P]],[1]!B_MSK[N_ID],0))</f>
        <v>#REF!</v>
      </c>
      <c r="D73" s="60">
        <f ca="1">IF(NOTA[[#This Row],[NAMA BARANG]]="","",INDEX(NOTA[ID],MATCH(,INDIRECT(ADDRESS(ROW(NOTA[ID]),COLUMN(NOTA[ID]))&amp;":"&amp;ADDRESS(ROW(),COLUMN(NOTA[ID]))),-1)))</f>
        <v>13</v>
      </c>
      <c r="E73" s="61">
        <v>45082</v>
      </c>
      <c r="F73" s="62" t="s">
        <v>260</v>
      </c>
      <c r="G73" s="62" t="s">
        <v>235</v>
      </c>
      <c r="H73" s="63" t="s">
        <v>261</v>
      </c>
      <c r="I73" s="62"/>
      <c r="J73" s="64">
        <v>45075</v>
      </c>
      <c r="K73" s="62"/>
      <c r="L73" s="62" t="s">
        <v>263</v>
      </c>
      <c r="M73" s="65">
        <v>1</v>
      </c>
      <c r="N73" s="60">
        <v>24</v>
      </c>
      <c r="O73" s="62" t="s">
        <v>251</v>
      </c>
      <c r="P73" s="59">
        <v>45000</v>
      </c>
      <c r="Q73" s="58"/>
      <c r="R73" s="66" t="s">
        <v>262</v>
      </c>
      <c r="S73" s="67"/>
      <c r="T73" s="68"/>
      <c r="U73" s="69"/>
      <c r="V73" s="70"/>
      <c r="W73" s="69">
        <f>IF(NOTA[[#This Row],[HARGA/ CTN]]="",NOTA[[#This Row],[JUMLAH_H]],NOTA[[#This Row],[HARGA/ CTN]]*IF(NOTA[[#This Row],[C]]="",0,NOTA[[#This Row],[C]]))</f>
        <v>1080000</v>
      </c>
      <c r="X73" s="69">
        <f>IF(NOTA[[#This Row],[JUMLAH]]="","",NOTA[[#This Row],[JUMLAH]]*NOTA[[#This Row],[DISC 1]])</f>
        <v>0</v>
      </c>
      <c r="Y73" s="69">
        <f>IF(NOTA[[#This Row],[JUMLAH]]="","",(NOTA[[#This Row],[JUMLAH]]-NOTA[[#This Row],[DISC 1-]])*NOTA[[#This Row],[DISC 2]])</f>
        <v>0</v>
      </c>
      <c r="Z73" s="69">
        <f>IF(NOTA[[#This Row],[JUMLAH]]="","",NOTA[[#This Row],[DISC 1-]]+NOTA[[#This Row],[DISC 2-]])</f>
        <v>0</v>
      </c>
      <c r="AA73" s="69">
        <f>IF(NOTA[[#This Row],[JUMLAH]]="","",NOTA[[#This Row],[JUMLAH]]-NOTA[[#This Row],[DISC]])</f>
        <v>1080000</v>
      </c>
      <c r="AB73" s="69"/>
      <c r="AC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73" s="71">
        <f>IF(OR(NOTA[[#This Row],[QTY]]="",NOTA[[#This Row],[HARGA SATUAN]]="",),"",NOTA[[#This Row],[QTY]]*NOTA[[#This Row],[HARGA SATUAN]])</f>
        <v>1080000</v>
      </c>
      <c r="AG73" s="64">
        <f ca="1">IF(NOTA[ID_H]="","",INDEX(NOTA[TANGGAL],MATCH(,INDIRECT(ADDRESS(ROW(NOTA[TANGGAL]),COLUMN(NOTA[TANGGAL]))&amp;":"&amp;ADDRESS(ROW(),COLUMN(NOTA[TANGGAL]))),-1)))</f>
        <v>45082</v>
      </c>
      <c r="AH73" s="59" t="str">
        <f ca="1">IF(NOTA[[#This Row],[NAMA BARANG]]="","",INDEX(NOTA[SUPPLIER],MATCH(,INDIRECT(ADDRESS(ROW(NOTA[ID]),COLUMN(NOTA[ID]))&amp;":"&amp;ADDRESS(ROW(),COLUMN(NOTA[ID]))),-1)))</f>
        <v>SBS</v>
      </c>
      <c r="AI73" s="59" t="str">
        <f ca="1">IF(NOTA[[#This Row],[ID_H]]="","",IF(NOTA[[#This Row],[FAKTUR]]="",INDIRECT(ADDRESS(ROW()-1,COLUMN())),NOTA[[#This Row],[FAKTUR]]))</f>
        <v>UNTANA</v>
      </c>
      <c r="AJ73" s="60">
        <f ca="1">IF(NOTA[[#This Row],[ID]]="","",COUNTIF(NOTA[ID_H],NOTA[[#This Row],[ID_H]]))</f>
        <v>2</v>
      </c>
      <c r="AK73" s="60">
        <f>IF(NOTA[[#This Row],[TGL.NOTA]]="",IF(NOTA[[#This Row],[SUPPLIER_H]]="","",AK72),MONTH(NOTA[[#This Row],[TGL.NOTA]]))</f>
        <v>5</v>
      </c>
      <c r="AL73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N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O73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P73" s="60" t="e">
        <f>IF(NOTA[[#This Row],[CONCAT4]]="","",_xlfn.IFNA(MATCH(NOTA[[#This Row],[CONCAT4]],[2]!RAW[CONCAT_H],0),FALSE))</f>
        <v>#REF!</v>
      </c>
      <c r="AQ73" s="60" t="e">
        <f>IF(NOTA[[#This Row],[CONCAT1]]="","",MATCH(NOTA[[#This Row],[CONCAT1]],[3]!db[NB NOTA_C],0)+1)</f>
        <v>#N/A</v>
      </c>
    </row>
    <row r="74" spans="1:43" ht="20.100000000000001" customHeight="1" x14ac:dyDescent="0.25">
      <c r="A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60" t="str">
        <f>IF(NOTA[[#This Row],[ID_P]]="","",MATCH(NOTA[[#This Row],[ID_P]],[1]!B_MSK[N_ID],0))</f>
        <v/>
      </c>
      <c r="D74" s="60">
        <f ca="1">IF(NOTA[[#This Row],[NAMA BARANG]]="","",INDEX(NOTA[ID],MATCH(,INDIRECT(ADDRESS(ROW(NOTA[ID]),COLUMN(NOTA[ID]))&amp;":"&amp;ADDRESS(ROW(),COLUMN(NOTA[ID]))),-1)))</f>
        <v>13</v>
      </c>
      <c r="E74" s="61"/>
      <c r="F74" s="62"/>
      <c r="G74" s="62"/>
      <c r="H74" s="63"/>
      <c r="I74" s="62"/>
      <c r="J74" s="64"/>
      <c r="K74" s="62"/>
      <c r="L74" s="62" t="s">
        <v>263</v>
      </c>
      <c r="M74" s="65"/>
      <c r="N74" s="60">
        <v>159</v>
      </c>
      <c r="O74" s="62" t="s">
        <v>242</v>
      </c>
      <c r="P74" s="59">
        <v>3750</v>
      </c>
      <c r="Q74" s="58"/>
      <c r="R74" s="66" t="s">
        <v>262</v>
      </c>
      <c r="S74" s="67"/>
      <c r="T74" s="68"/>
      <c r="U74" s="69"/>
      <c r="V74" s="70"/>
      <c r="W74" s="69">
        <f>IF(NOTA[[#This Row],[HARGA/ CTN]]="",NOTA[[#This Row],[JUMLAH_H]],NOTA[[#This Row],[HARGA/ CTN]]*IF(NOTA[[#This Row],[C]]="",0,NOTA[[#This Row],[C]]))</f>
        <v>596250</v>
      </c>
      <c r="X74" s="69">
        <f>IF(NOTA[[#This Row],[JUMLAH]]="","",NOTA[[#This Row],[JUMLAH]]*NOTA[[#This Row],[DISC 1]])</f>
        <v>0</v>
      </c>
      <c r="Y74" s="69">
        <f>IF(NOTA[[#This Row],[JUMLAH]]="","",(NOTA[[#This Row],[JUMLAH]]-NOTA[[#This Row],[DISC 1-]])*NOTA[[#This Row],[DISC 2]])</f>
        <v>0</v>
      </c>
      <c r="Z74" s="69">
        <f>IF(NOTA[[#This Row],[JUMLAH]]="","",NOTA[[#This Row],[DISC 1-]]+NOTA[[#This Row],[DISC 2-]])</f>
        <v>0</v>
      </c>
      <c r="AA74" s="69">
        <f>IF(NOTA[[#This Row],[JUMLAH]]="","",NOTA[[#This Row],[JUMLAH]]-NOTA[[#This Row],[DISC]])</f>
        <v>596250</v>
      </c>
      <c r="AB74" s="69"/>
      <c r="AC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74" s="59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74" s="71">
        <f>IF(OR(NOTA[[#This Row],[QTY]]="",NOTA[[#This Row],[HARGA SATUAN]]="",),"",NOTA[[#This Row],[QTY]]*NOTA[[#This Row],[HARGA SATUAN]])</f>
        <v>596250</v>
      </c>
      <c r="AG74" s="64">
        <f ca="1">IF(NOTA[ID_H]="","",INDEX(NOTA[TANGGAL],MATCH(,INDIRECT(ADDRESS(ROW(NOTA[TANGGAL]),COLUMN(NOTA[TANGGAL]))&amp;":"&amp;ADDRESS(ROW(),COLUMN(NOTA[TANGGAL]))),-1)))</f>
        <v>45082</v>
      </c>
      <c r="AH74" s="59" t="str">
        <f ca="1">IF(NOTA[[#This Row],[NAMA BARANG]]="","",INDEX(NOTA[SUPPLIER],MATCH(,INDIRECT(ADDRESS(ROW(NOTA[ID]),COLUMN(NOTA[ID]))&amp;":"&amp;ADDRESS(ROW(),COLUMN(NOTA[ID]))),-1)))</f>
        <v>SBS</v>
      </c>
      <c r="AI74" s="59" t="str">
        <f ca="1">IF(NOTA[[#This Row],[ID_H]]="","",IF(NOTA[[#This Row],[FAKTUR]]="",INDIRECT(ADDRESS(ROW()-1,COLUMN())),NOTA[[#This Row],[FAKTUR]]))</f>
        <v>UNTANA</v>
      </c>
      <c r="AJ74" s="60" t="str">
        <f ca="1">IF(NOTA[[#This Row],[ID]]="","",COUNTIF(NOTA[ID_H],NOTA[[#This Row],[ID_H]]))</f>
        <v/>
      </c>
      <c r="AK74" s="60">
        <f ca="1">IF(NOTA[[#This Row],[TGL.NOTA]]="",IF(NOTA[[#This Row],[SUPPLIER_H]]="","",AK73),MONTH(NOTA[[#This Row],[TGL.NOTA]]))</f>
        <v>5</v>
      </c>
      <c r="AL74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N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O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60" t="str">
        <f>IF(NOTA[[#This Row],[CONCAT4]]="","",_xlfn.IFNA(MATCH(NOTA[[#This Row],[CONCAT4]],[2]!RAW[CONCAT_H],0),FALSE))</f>
        <v/>
      </c>
      <c r="AQ74" s="60" t="e">
        <f>IF(NOTA[[#This Row],[CONCAT1]]="","",MATCH(NOTA[[#This Row],[CONCAT1]],[3]!db[NB NOTA_C],0)+1)</f>
        <v>#N/A</v>
      </c>
    </row>
    <row r="75" spans="1:43" ht="20.100000000000001" customHeight="1" x14ac:dyDescent="0.25">
      <c r="A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60" t="str">
        <f>IF(NOTA[[#This Row],[ID_P]]="","",MATCH(NOTA[[#This Row],[ID_P]],[1]!B_MSK[N_ID],0))</f>
        <v/>
      </c>
      <c r="D75" s="60" t="str">
        <f ca="1">IF(NOTA[[#This Row],[NAMA BARANG]]="","",INDEX(NOTA[ID],MATCH(,INDIRECT(ADDRESS(ROW(NOTA[ID]),COLUMN(NOTA[ID]))&amp;":"&amp;ADDRESS(ROW(),COLUMN(NOTA[ID]))),-1)))</f>
        <v/>
      </c>
      <c r="E75" s="61"/>
      <c r="F75" s="62"/>
      <c r="G75" s="62"/>
      <c r="H75" s="63"/>
      <c r="I75" s="62"/>
      <c r="J75" s="64"/>
      <c r="K75" s="62"/>
      <c r="L75" s="62"/>
      <c r="M75" s="65"/>
      <c r="N75" s="60"/>
      <c r="O75" s="62"/>
      <c r="P75" s="59"/>
      <c r="Q75" s="58"/>
      <c r="R75" s="66"/>
      <c r="S75" s="67"/>
      <c r="T75" s="68"/>
      <c r="U75" s="69"/>
      <c r="V75" s="70"/>
      <c r="W75" s="69" t="str">
        <f>IF(NOTA[[#This Row],[HARGA/ CTN]]="",NOTA[[#This Row],[JUMLAH_H]],NOTA[[#This Row],[HARGA/ CTN]]*IF(NOTA[[#This Row],[C]]="",0,NOTA[[#This Row],[C]]))</f>
        <v/>
      </c>
      <c r="X75" s="69" t="str">
        <f>IF(NOTA[[#This Row],[JUMLAH]]="","",NOTA[[#This Row],[JUMLAH]]*NOTA[[#This Row],[DISC 1]])</f>
        <v/>
      </c>
      <c r="Y75" s="69" t="str">
        <f>IF(NOTA[[#This Row],[JUMLAH]]="","",(NOTA[[#This Row],[JUMLAH]]-NOTA[[#This Row],[DISC 1-]])*NOTA[[#This Row],[DISC 2]])</f>
        <v/>
      </c>
      <c r="Z75" s="69" t="str">
        <f>IF(NOTA[[#This Row],[JUMLAH]]="","",NOTA[[#This Row],[DISC 1-]]+NOTA[[#This Row],[DISC 2-]])</f>
        <v/>
      </c>
      <c r="AA75" s="69" t="str">
        <f>IF(NOTA[[#This Row],[JUMLAH]]="","",NOTA[[#This Row],[JUMLAH]]-NOTA[[#This Row],[DISC]])</f>
        <v/>
      </c>
      <c r="AB75" s="69"/>
      <c r="AC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71" t="str">
        <f>IF(OR(NOTA[[#This Row],[QTY]]="",NOTA[[#This Row],[HARGA SATUAN]]="",),"",NOTA[[#This Row],[QTY]]*NOTA[[#This Row],[HARGA SATUAN]])</f>
        <v/>
      </c>
      <c r="AG75" s="64" t="str">
        <f ca="1">IF(NOTA[ID_H]="","",INDEX(NOTA[TANGGAL],MATCH(,INDIRECT(ADDRESS(ROW(NOTA[TANGGAL]),COLUMN(NOTA[TANGGAL]))&amp;":"&amp;ADDRESS(ROW(),COLUMN(NOTA[TANGGAL]))),-1)))</f>
        <v/>
      </c>
      <c r="AH75" s="59" t="str">
        <f ca="1">IF(NOTA[[#This Row],[NAMA BARANG]]="","",INDEX(NOTA[SUPPLIER],MATCH(,INDIRECT(ADDRESS(ROW(NOTA[ID]),COLUMN(NOTA[ID]))&amp;":"&amp;ADDRESS(ROW(),COLUMN(NOTA[ID]))),-1)))</f>
        <v/>
      </c>
      <c r="AI75" s="59" t="str">
        <f ca="1">IF(NOTA[[#This Row],[ID_H]]="","",IF(NOTA[[#This Row],[FAKTUR]]="",INDIRECT(ADDRESS(ROW()-1,COLUMN())),NOTA[[#This Row],[FAKTUR]]))</f>
        <v/>
      </c>
      <c r="AJ75" s="60" t="str">
        <f ca="1">IF(NOTA[[#This Row],[ID]]="","",COUNTIF(NOTA[ID_H],NOTA[[#This Row],[ID_H]]))</f>
        <v/>
      </c>
      <c r="AK75" s="60" t="str">
        <f ca="1">IF(NOTA[[#This Row],[TGL.NOTA]]="",IF(NOTA[[#This Row],[SUPPLIER_H]]="","",AK74),MONTH(NOTA[[#This Row],[TGL.NOTA]]))</f>
        <v/>
      </c>
      <c r="AL75" s="60" t="str">
        <f>LOWER(SUBSTITUTE(SUBSTITUTE(SUBSTITUTE(SUBSTITUTE(SUBSTITUTE(SUBSTITUTE(SUBSTITUTE(SUBSTITUTE(SUBSTITUTE(NOTA[NAMA BARANG]," ",),".",""),"-",""),"(",""),")",""),",",""),"/",""),"""",""),"+",""))</f>
        <v/>
      </c>
      <c r="AM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60" t="str">
        <f>IF(NOTA[[#This Row],[CONCAT4]]="","",_xlfn.IFNA(MATCH(NOTA[[#This Row],[CONCAT4]],[2]!RAW[CONCAT_H],0),FALSE))</f>
        <v/>
      </c>
      <c r="AQ75" s="60" t="str">
        <f>IF(NOTA[[#This Row],[CONCAT1]]="","",MATCH(NOTA[[#This Row],[CONCAT1]],[3]!db[NB NOTA_C],0)+1)</f>
        <v/>
      </c>
    </row>
    <row r="76" spans="1:43" ht="20.100000000000001" customHeight="1" x14ac:dyDescent="0.25">
      <c r="A76" s="59">
        <f ca="1">IF(INDIRECT(ADDRESS(ROW()-1,COLUMN(NOTA[[#Headers],[ID]])))="ID",1,IF(NOTA[[#This Row],[FAKTUR]]="","",COUNT(INDIRECT(ADDRESS(ROW(NOTA[ID]),COLUMN(NOTA[ID]))&amp;":"&amp;ADDRESS(ROW()-1,COLUMN(NOTA[ID]))))+1))</f>
        <v>14</v>
      </c>
      <c r="B7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76" s="60" t="e">
        <f ca="1">IF(NOTA[[#This Row],[ID_P]]="","",MATCH(NOTA[[#This Row],[ID_P]],[1]!B_MSK[N_ID],0))</f>
        <v>#REF!</v>
      </c>
      <c r="D76" s="60">
        <f ca="1">IF(NOTA[[#This Row],[NAMA BARANG]]="","",INDEX(NOTA[ID],MATCH(,INDIRECT(ADDRESS(ROW(NOTA[ID]),COLUMN(NOTA[ID]))&amp;":"&amp;ADDRESS(ROW(),COLUMN(NOTA[ID]))),-1)))</f>
        <v>14</v>
      </c>
      <c r="E76" s="61"/>
      <c r="F76" s="62" t="s">
        <v>260</v>
      </c>
      <c r="G76" s="62" t="s">
        <v>235</v>
      </c>
      <c r="H76" s="63" t="s">
        <v>264</v>
      </c>
      <c r="I76" s="62"/>
      <c r="J76" s="64">
        <v>45073</v>
      </c>
      <c r="K76" s="62"/>
      <c r="L76" s="62" t="s">
        <v>263</v>
      </c>
      <c r="M76" s="65">
        <v>9</v>
      </c>
      <c r="N76" s="60">
        <v>216</v>
      </c>
      <c r="O76" s="62" t="s">
        <v>251</v>
      </c>
      <c r="P76" s="59">
        <v>45000</v>
      </c>
      <c r="Q76" s="58"/>
      <c r="R76" s="66" t="s">
        <v>262</v>
      </c>
      <c r="S76" s="67"/>
      <c r="T76" s="68"/>
      <c r="U76" s="69"/>
      <c r="V76" s="70"/>
      <c r="W76" s="69">
        <f>IF(NOTA[[#This Row],[HARGA/ CTN]]="",NOTA[[#This Row],[JUMLAH_H]],NOTA[[#This Row],[HARGA/ CTN]]*IF(NOTA[[#This Row],[C]]="",0,NOTA[[#This Row],[C]]))</f>
        <v>9720000</v>
      </c>
      <c r="X76" s="69">
        <f>IF(NOTA[[#This Row],[JUMLAH]]="","",NOTA[[#This Row],[JUMLAH]]*NOTA[[#This Row],[DISC 1]])</f>
        <v>0</v>
      </c>
      <c r="Y76" s="69">
        <f>IF(NOTA[[#This Row],[JUMLAH]]="","",(NOTA[[#This Row],[JUMLAH]]-NOTA[[#This Row],[DISC 1-]])*NOTA[[#This Row],[DISC 2]])</f>
        <v>0</v>
      </c>
      <c r="Z76" s="69">
        <f>IF(NOTA[[#This Row],[JUMLAH]]="","",NOTA[[#This Row],[DISC 1-]]+NOTA[[#This Row],[DISC 2-]])</f>
        <v>0</v>
      </c>
      <c r="AA76" s="69">
        <f>IF(NOTA[[#This Row],[JUMLAH]]="","",NOTA[[#This Row],[JUMLAH]]-NOTA[[#This Row],[DISC]])</f>
        <v>9720000</v>
      </c>
      <c r="AB76" s="69"/>
      <c r="AC7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76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76" s="71">
        <f>IF(OR(NOTA[[#This Row],[QTY]]="",NOTA[[#This Row],[HARGA SATUAN]]="",),"",NOTA[[#This Row],[QTY]]*NOTA[[#This Row],[HARGA SATUAN]])</f>
        <v>9720000</v>
      </c>
      <c r="AG76" s="64">
        <f ca="1">IF(NOTA[ID_H]="","",INDEX(NOTA[TANGGAL],MATCH(,INDIRECT(ADDRESS(ROW(NOTA[TANGGAL]),COLUMN(NOTA[TANGGAL]))&amp;":"&amp;ADDRESS(ROW(),COLUMN(NOTA[TANGGAL]))),-1)))</f>
        <v>45082</v>
      </c>
      <c r="AH76" s="59" t="str">
        <f ca="1">IF(NOTA[[#This Row],[NAMA BARANG]]="","",INDEX(NOTA[SUPPLIER],MATCH(,INDIRECT(ADDRESS(ROW(NOTA[ID]),COLUMN(NOTA[ID]))&amp;":"&amp;ADDRESS(ROW(),COLUMN(NOTA[ID]))),-1)))</f>
        <v>SBS</v>
      </c>
      <c r="AI76" s="59" t="str">
        <f ca="1">IF(NOTA[[#This Row],[ID_H]]="","",IF(NOTA[[#This Row],[FAKTUR]]="",INDIRECT(ADDRESS(ROW()-1,COLUMN())),NOTA[[#This Row],[FAKTUR]]))</f>
        <v>UNTANA</v>
      </c>
      <c r="AJ76" s="60">
        <f ca="1">IF(NOTA[[#This Row],[ID]]="","",COUNTIF(NOTA[ID_H],NOTA[[#This Row],[ID_H]]))</f>
        <v>1</v>
      </c>
      <c r="AK76" s="60">
        <f>IF(NOTA[[#This Row],[TGL.NOTA]]="",IF(NOTA[[#This Row],[SUPPLIER_H]]="","",AK75),MONTH(NOTA[[#This Row],[TGL.NOTA]]))</f>
        <v>5</v>
      </c>
      <c r="AL76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M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N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O76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P76" s="60" t="e">
        <f>IF(NOTA[[#This Row],[CONCAT4]]="","",_xlfn.IFNA(MATCH(NOTA[[#This Row],[CONCAT4]],[2]!RAW[CONCAT_H],0),FALSE))</f>
        <v>#REF!</v>
      </c>
      <c r="AQ76" s="60" t="e">
        <f>IF(NOTA[[#This Row],[CONCAT1]]="","",MATCH(NOTA[[#This Row],[CONCAT1]],[3]!db[NB NOTA_C],0)+1)</f>
        <v>#N/A</v>
      </c>
    </row>
    <row r="77" spans="1:43" ht="20.100000000000001" customHeight="1" x14ac:dyDescent="0.25">
      <c r="A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60" t="str">
        <f>IF(NOTA[[#This Row],[ID_P]]="","",MATCH(NOTA[[#This Row],[ID_P]],[1]!B_MSK[N_ID],0))</f>
        <v/>
      </c>
      <c r="D77" s="60" t="str">
        <f ca="1">IF(NOTA[[#This Row],[NAMA BARANG]]="","",INDEX(NOTA[ID],MATCH(,INDIRECT(ADDRESS(ROW(NOTA[ID]),COLUMN(NOTA[ID]))&amp;":"&amp;ADDRESS(ROW(),COLUMN(NOTA[ID]))),-1)))</f>
        <v/>
      </c>
      <c r="E77" s="61"/>
      <c r="F77" s="62"/>
      <c r="G77" s="62"/>
      <c r="H77" s="63"/>
      <c r="I77" s="62"/>
      <c r="J77" s="64"/>
      <c r="K77" s="62"/>
      <c r="L77" s="62"/>
      <c r="M77" s="65"/>
      <c r="N77" s="60"/>
      <c r="O77" s="62"/>
      <c r="P77" s="59"/>
      <c r="Q77" s="58"/>
      <c r="R77" s="66"/>
      <c r="S77" s="67"/>
      <c r="T77" s="68"/>
      <c r="U77" s="69"/>
      <c r="V77" s="70"/>
      <c r="W77" s="69" t="str">
        <f>IF(NOTA[[#This Row],[HARGA/ CTN]]="",NOTA[[#This Row],[JUMLAH_H]],NOTA[[#This Row],[HARGA/ CTN]]*IF(NOTA[[#This Row],[C]]="",0,NOTA[[#This Row],[C]]))</f>
        <v/>
      </c>
      <c r="X77" s="69" t="str">
        <f>IF(NOTA[[#This Row],[JUMLAH]]="","",NOTA[[#This Row],[JUMLAH]]*NOTA[[#This Row],[DISC 1]])</f>
        <v/>
      </c>
      <c r="Y77" s="69" t="str">
        <f>IF(NOTA[[#This Row],[JUMLAH]]="","",(NOTA[[#This Row],[JUMLAH]]-NOTA[[#This Row],[DISC 1-]])*NOTA[[#This Row],[DISC 2]])</f>
        <v/>
      </c>
      <c r="Z77" s="69" t="str">
        <f>IF(NOTA[[#This Row],[JUMLAH]]="","",NOTA[[#This Row],[DISC 1-]]+NOTA[[#This Row],[DISC 2-]])</f>
        <v/>
      </c>
      <c r="AA77" s="69" t="str">
        <f>IF(NOTA[[#This Row],[JUMLAH]]="","",NOTA[[#This Row],[JUMLAH]]-NOTA[[#This Row],[DISC]])</f>
        <v/>
      </c>
      <c r="AB77" s="69"/>
      <c r="AC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" s="71" t="str">
        <f>IF(OR(NOTA[[#This Row],[QTY]]="",NOTA[[#This Row],[HARGA SATUAN]]="",),"",NOTA[[#This Row],[QTY]]*NOTA[[#This Row],[HARGA SATUAN]])</f>
        <v/>
      </c>
      <c r="AG77" s="64" t="str">
        <f ca="1">IF(NOTA[ID_H]="","",INDEX(NOTA[TANGGAL],MATCH(,INDIRECT(ADDRESS(ROW(NOTA[TANGGAL]),COLUMN(NOTA[TANGGAL]))&amp;":"&amp;ADDRESS(ROW(),COLUMN(NOTA[TANGGAL]))),-1)))</f>
        <v/>
      </c>
      <c r="AH77" s="59" t="str">
        <f ca="1">IF(NOTA[[#This Row],[NAMA BARANG]]="","",INDEX(NOTA[SUPPLIER],MATCH(,INDIRECT(ADDRESS(ROW(NOTA[ID]),COLUMN(NOTA[ID]))&amp;":"&amp;ADDRESS(ROW(),COLUMN(NOTA[ID]))),-1)))</f>
        <v/>
      </c>
      <c r="AI77" s="59" t="str">
        <f ca="1">IF(NOTA[[#This Row],[ID_H]]="","",IF(NOTA[[#This Row],[FAKTUR]]="",INDIRECT(ADDRESS(ROW()-1,COLUMN())),NOTA[[#This Row],[FAKTUR]]))</f>
        <v/>
      </c>
      <c r="AJ77" s="60" t="str">
        <f ca="1">IF(NOTA[[#This Row],[ID]]="","",COUNTIF(NOTA[ID_H],NOTA[[#This Row],[ID_H]]))</f>
        <v/>
      </c>
      <c r="AK77" s="60" t="str">
        <f ca="1">IF(NOTA[[#This Row],[TGL.NOTA]]="",IF(NOTA[[#This Row],[SUPPLIER_H]]="","",AK76),MONTH(NOTA[[#This Row],[TGL.NOTA]]))</f>
        <v/>
      </c>
      <c r="AL77" s="60" t="str">
        <f>LOWER(SUBSTITUTE(SUBSTITUTE(SUBSTITUTE(SUBSTITUTE(SUBSTITUTE(SUBSTITUTE(SUBSTITUTE(SUBSTITUTE(SUBSTITUTE(NOTA[NAMA BARANG]," ",),".",""),"-",""),"(",""),")",""),",",""),"/",""),"""",""),"+",""))</f>
        <v/>
      </c>
      <c r="AM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60" t="str">
        <f>IF(NOTA[[#This Row],[CONCAT4]]="","",_xlfn.IFNA(MATCH(NOTA[[#This Row],[CONCAT4]],[2]!RAW[CONCAT_H],0),FALSE))</f>
        <v/>
      </c>
      <c r="AQ77" s="60" t="str">
        <f>IF(NOTA[[#This Row],[CONCAT1]]="","",MATCH(NOTA[[#This Row],[CONCAT1]],[3]!db[NB NOTA_C],0)+1)</f>
        <v/>
      </c>
    </row>
    <row r="78" spans="1:43" ht="20.100000000000001" customHeight="1" x14ac:dyDescent="0.25">
      <c r="A78" s="59">
        <f ca="1">IF(INDIRECT(ADDRESS(ROW()-1,COLUMN(NOTA[[#Headers],[ID]])))="ID",1,IF(NOTA[[#This Row],[FAKTUR]]="","",COUNT(INDIRECT(ADDRESS(ROW(NOTA[ID]),COLUMN(NOTA[ID]))&amp;":"&amp;ADDRESS(ROW()-1,COLUMN(NOTA[ID]))))+1))</f>
        <v>15</v>
      </c>
      <c r="B7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78" s="60" t="e">
        <f ca="1">IF(NOTA[[#This Row],[ID_P]]="","",MATCH(NOTA[[#This Row],[ID_P]],[1]!B_MSK[N_ID],0))</f>
        <v>#REF!</v>
      </c>
      <c r="D78" s="60">
        <f ca="1">IF(NOTA[[#This Row],[NAMA BARANG]]="","",INDEX(NOTA[ID],MATCH(,INDIRECT(ADDRESS(ROW(NOTA[ID]),COLUMN(NOTA[ID]))&amp;":"&amp;ADDRESS(ROW(),COLUMN(NOTA[ID]))),-1)))</f>
        <v>15</v>
      </c>
      <c r="E78" s="61"/>
      <c r="F78" s="62" t="s">
        <v>265</v>
      </c>
      <c r="G78" s="62" t="s">
        <v>235</v>
      </c>
      <c r="H78" s="63" t="s">
        <v>266</v>
      </c>
      <c r="I78" s="62"/>
      <c r="J78" s="64">
        <v>45077</v>
      </c>
      <c r="K78" s="62"/>
      <c r="L78" s="62" t="s">
        <v>267</v>
      </c>
      <c r="M78" s="65">
        <v>4</v>
      </c>
      <c r="N78" s="60">
        <v>240</v>
      </c>
      <c r="O78" s="62" t="s">
        <v>251</v>
      </c>
      <c r="P78" s="59">
        <v>49200</v>
      </c>
      <c r="Q78" s="58"/>
      <c r="R78" s="66" t="s">
        <v>268</v>
      </c>
      <c r="S78" s="67">
        <v>0.05</v>
      </c>
      <c r="T78" s="68">
        <v>0.1</v>
      </c>
      <c r="U78" s="69"/>
      <c r="V78" s="70"/>
      <c r="W78" s="69">
        <f>IF(NOTA[[#This Row],[HARGA/ CTN]]="",NOTA[[#This Row],[JUMLAH_H]],NOTA[[#This Row],[HARGA/ CTN]]*IF(NOTA[[#This Row],[C]]="",0,NOTA[[#This Row],[C]]))</f>
        <v>11808000</v>
      </c>
      <c r="X78" s="69">
        <f>IF(NOTA[[#This Row],[JUMLAH]]="","",NOTA[[#This Row],[JUMLAH]]*NOTA[[#This Row],[DISC 1]])</f>
        <v>590400</v>
      </c>
      <c r="Y78" s="69">
        <f>IF(NOTA[[#This Row],[JUMLAH]]="","",(NOTA[[#This Row],[JUMLAH]]-NOTA[[#This Row],[DISC 1-]])*NOTA[[#This Row],[DISC 2]])</f>
        <v>1121760</v>
      </c>
      <c r="Z78" s="69">
        <f>IF(NOTA[[#This Row],[JUMLAH]]="","",NOTA[[#This Row],[DISC 1-]]+NOTA[[#This Row],[DISC 2-]])</f>
        <v>1712160</v>
      </c>
      <c r="AA78" s="69">
        <f>IF(NOTA[[#This Row],[JUMLAH]]="","",NOTA[[#This Row],[JUMLAH]]-NOTA[[#This Row],[DISC]])</f>
        <v>10095840</v>
      </c>
      <c r="AB78" s="69"/>
      <c r="AC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8" s="71">
        <f>IF(OR(NOTA[[#This Row],[QTY]]="",NOTA[[#This Row],[HARGA SATUAN]]="",),"",NOTA[[#This Row],[QTY]]*NOTA[[#This Row],[HARGA SATUAN]])</f>
        <v>11808000</v>
      </c>
      <c r="AG78" s="64">
        <f ca="1">IF(NOTA[ID_H]="","",INDEX(NOTA[TANGGAL],MATCH(,INDIRECT(ADDRESS(ROW(NOTA[TANGGAL]),COLUMN(NOTA[TANGGAL]))&amp;":"&amp;ADDRESS(ROW(),COLUMN(NOTA[TANGGAL]))),-1)))</f>
        <v>45082</v>
      </c>
      <c r="AH78" s="59" t="str">
        <f ca="1">IF(NOTA[[#This Row],[NAMA BARANG]]="","",INDEX(NOTA[SUPPLIER],MATCH(,INDIRECT(ADDRESS(ROW(NOTA[ID]),COLUMN(NOTA[ID]))&amp;":"&amp;ADDRESS(ROW(),COLUMN(NOTA[ID]))),-1)))</f>
        <v>GUNINDO</v>
      </c>
      <c r="AI78" s="59" t="str">
        <f ca="1">IF(NOTA[[#This Row],[ID_H]]="","",IF(NOTA[[#This Row],[FAKTUR]]="",INDIRECT(ADDRESS(ROW()-1,COLUMN())),NOTA[[#This Row],[FAKTUR]]))</f>
        <v>UNTANA</v>
      </c>
      <c r="AJ78" s="60">
        <f ca="1">IF(NOTA[[#This Row],[ID]]="","",COUNTIF(NOTA[ID_H],NOTA[[#This Row],[ID_H]]))</f>
        <v>2</v>
      </c>
      <c r="AK78" s="60">
        <f>IF(NOTA[[#This Row],[TGL.NOTA]]="",IF(NOTA[[#This Row],[SUPPLIER_H]]="","",AK77),MONTH(NOTA[[#This Row],[TGL.NOTA]]))</f>
        <v>5</v>
      </c>
      <c r="AL78" s="60" t="str">
        <f>LOWER(SUBSTITUTE(SUBSTITUTE(SUBSTITUTE(SUBSTITUTE(SUBSTITUTE(SUBSTITUTE(SUBSTITUTE(SUBSTITUTE(SUBSTITUTE(NOTA[NAMA BARANG]," ",),".",""),"-",""),"(",""),")",""),",",""),"/",""),"""",""),"+",""))</f>
        <v>ossgunindo</v>
      </c>
      <c r="AM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78" s="60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P78" s="60" t="e">
        <f>IF(NOTA[[#This Row],[CONCAT4]]="","",_xlfn.IFNA(MATCH(NOTA[[#This Row],[CONCAT4]],[2]!RAW[CONCAT_H],0),FALSE))</f>
        <v>#REF!</v>
      </c>
      <c r="AQ78" s="60">
        <f>IF(NOTA[[#This Row],[CONCAT1]]="","",MATCH(NOTA[[#This Row],[CONCAT1]],[3]!db[NB NOTA_C],0)+1)</f>
        <v>1726</v>
      </c>
    </row>
    <row r="79" spans="1:43" ht="20.100000000000001" customHeight="1" x14ac:dyDescent="0.25">
      <c r="A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60" t="str">
        <f>IF(NOTA[[#This Row],[ID_P]]="","",MATCH(NOTA[[#This Row],[ID_P]],[1]!B_MSK[N_ID],0))</f>
        <v/>
      </c>
      <c r="D79" s="60">
        <f ca="1">IF(NOTA[[#This Row],[NAMA BARANG]]="","",INDEX(NOTA[ID],MATCH(,INDIRECT(ADDRESS(ROW(NOTA[ID]),COLUMN(NOTA[ID]))&amp;":"&amp;ADDRESS(ROW(),COLUMN(NOTA[ID]))),-1)))</f>
        <v>15</v>
      </c>
      <c r="E79" s="61"/>
      <c r="F79" s="62"/>
      <c r="G79" s="62"/>
      <c r="H79" s="63"/>
      <c r="I79" s="62"/>
      <c r="J79" s="64"/>
      <c r="K79" s="62"/>
      <c r="L79" s="62" t="s">
        <v>269</v>
      </c>
      <c r="M79" s="65">
        <v>1</v>
      </c>
      <c r="N79" s="60">
        <v>60</v>
      </c>
      <c r="O79" s="62" t="s">
        <v>251</v>
      </c>
      <c r="P79" s="59">
        <v>57000</v>
      </c>
      <c r="Q79" s="58"/>
      <c r="R79" s="66" t="s">
        <v>268</v>
      </c>
      <c r="S79" s="67">
        <v>0.05</v>
      </c>
      <c r="T79" s="68">
        <v>0.1</v>
      </c>
      <c r="U79" s="69"/>
      <c r="V79" s="70"/>
      <c r="W79" s="69">
        <f>IF(NOTA[[#This Row],[HARGA/ CTN]]="",NOTA[[#This Row],[JUMLAH_H]],NOTA[[#This Row],[HARGA/ CTN]]*IF(NOTA[[#This Row],[C]]="",0,NOTA[[#This Row],[C]]))</f>
        <v>3420000</v>
      </c>
      <c r="X79" s="69">
        <f>IF(NOTA[[#This Row],[JUMLAH]]="","",NOTA[[#This Row],[JUMLAH]]*NOTA[[#This Row],[DISC 1]])</f>
        <v>171000</v>
      </c>
      <c r="Y79" s="69">
        <f>IF(NOTA[[#This Row],[JUMLAH]]="","",(NOTA[[#This Row],[JUMLAH]]-NOTA[[#This Row],[DISC 1-]])*NOTA[[#This Row],[DISC 2]])</f>
        <v>324900</v>
      </c>
      <c r="Z79" s="69">
        <f>IF(NOTA[[#This Row],[JUMLAH]]="","",NOTA[[#This Row],[DISC 1-]]+NOTA[[#This Row],[DISC 2-]])</f>
        <v>495900</v>
      </c>
      <c r="AA79" s="69">
        <f>IF(NOTA[[#This Row],[JUMLAH]]="","",NOTA[[#This Row],[JUMLAH]]-NOTA[[#This Row],[DISC]])</f>
        <v>2924100</v>
      </c>
      <c r="AB79" s="69"/>
      <c r="AC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79" s="5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9" s="71">
        <f>IF(OR(NOTA[[#This Row],[QTY]]="",NOTA[[#This Row],[HARGA SATUAN]]="",),"",NOTA[[#This Row],[QTY]]*NOTA[[#This Row],[HARGA SATUAN]])</f>
        <v>3420000</v>
      </c>
      <c r="AG79" s="64">
        <f ca="1">IF(NOTA[ID_H]="","",INDEX(NOTA[TANGGAL],MATCH(,INDIRECT(ADDRESS(ROW(NOTA[TANGGAL]),COLUMN(NOTA[TANGGAL]))&amp;":"&amp;ADDRESS(ROW(),COLUMN(NOTA[TANGGAL]))),-1)))</f>
        <v>45082</v>
      </c>
      <c r="AH79" s="59" t="str">
        <f ca="1">IF(NOTA[[#This Row],[NAMA BARANG]]="","",INDEX(NOTA[SUPPLIER],MATCH(,INDIRECT(ADDRESS(ROW(NOTA[ID]),COLUMN(NOTA[ID]))&amp;":"&amp;ADDRESS(ROW(),COLUMN(NOTA[ID]))),-1)))</f>
        <v>GUNINDO</v>
      </c>
      <c r="AI79" s="59" t="str">
        <f ca="1">IF(NOTA[[#This Row],[ID_H]]="","",IF(NOTA[[#This Row],[FAKTUR]]="",INDIRECT(ADDRESS(ROW()-1,COLUMN())),NOTA[[#This Row],[FAKTUR]]))</f>
        <v>UNTANA</v>
      </c>
      <c r="AJ79" s="60" t="str">
        <f ca="1">IF(NOTA[[#This Row],[ID]]="","",COUNTIF(NOTA[ID_H],NOTA[[#This Row],[ID_H]]))</f>
        <v/>
      </c>
      <c r="AK79" s="60">
        <f ca="1">IF(NOTA[[#This Row],[TGL.NOTA]]="",IF(NOTA[[#This Row],[SUPPLIER_H]]="","",AK78),MONTH(NOTA[[#This Row],[TGL.NOTA]]))</f>
        <v>5</v>
      </c>
      <c r="AL79" s="60" t="str">
        <f>LOWER(SUBSTITUTE(SUBSTITUTE(SUBSTITUTE(SUBSTITUTE(SUBSTITUTE(SUBSTITUTE(SUBSTITUTE(SUBSTITUTE(SUBSTITUTE(NOTA[NAMA BARANG]," ",),".",""),"-",""),"(",""),")",""),",",""),"/",""),"""",""),"+",""))</f>
        <v>ommgunindo</v>
      </c>
      <c r="AM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60" t="str">
        <f>IF(NOTA[[#This Row],[CONCAT4]]="","",_xlfn.IFNA(MATCH(NOTA[[#This Row],[CONCAT4]],[2]!RAW[CONCAT_H],0),FALSE))</f>
        <v/>
      </c>
      <c r="AQ79" s="60">
        <f>IF(NOTA[[#This Row],[CONCAT1]]="","",MATCH(NOTA[[#This Row],[CONCAT1]],[3]!db[NB NOTA_C],0)+1)</f>
        <v>1715</v>
      </c>
    </row>
    <row r="80" spans="1:43" ht="20.100000000000001" customHeight="1" x14ac:dyDescent="0.25">
      <c r="A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60" t="str">
        <f>IF(NOTA[[#This Row],[ID_P]]="","",MATCH(NOTA[[#This Row],[ID_P]],[1]!B_MSK[N_ID],0))</f>
        <v/>
      </c>
      <c r="D80" s="60" t="str">
        <f ca="1">IF(NOTA[[#This Row],[NAMA BARANG]]="","",INDEX(NOTA[ID],MATCH(,INDIRECT(ADDRESS(ROW(NOTA[ID]),COLUMN(NOTA[ID]))&amp;":"&amp;ADDRESS(ROW(),COLUMN(NOTA[ID]))),-1)))</f>
        <v/>
      </c>
      <c r="E80" s="61"/>
      <c r="F80" s="62"/>
      <c r="G80" s="62"/>
      <c r="H80" s="63"/>
      <c r="I80" s="62"/>
      <c r="J80" s="64"/>
      <c r="K80" s="62"/>
      <c r="L80" s="62"/>
      <c r="M80" s="65"/>
      <c r="N80" s="60"/>
      <c r="O80" s="62"/>
      <c r="P80" s="59"/>
      <c r="Q80" s="58"/>
      <c r="R80" s="66"/>
      <c r="S80" s="67"/>
      <c r="T80" s="68"/>
      <c r="U80" s="69"/>
      <c r="V80" s="70"/>
      <c r="W80" s="69" t="str">
        <f>IF(NOTA[[#This Row],[HARGA/ CTN]]="",NOTA[[#This Row],[JUMLAH_H]],NOTA[[#This Row],[HARGA/ CTN]]*IF(NOTA[[#This Row],[C]]="",0,NOTA[[#This Row],[C]]))</f>
        <v/>
      </c>
      <c r="X80" s="69" t="str">
        <f>IF(NOTA[[#This Row],[JUMLAH]]="","",NOTA[[#This Row],[JUMLAH]]*NOTA[[#This Row],[DISC 1]])</f>
        <v/>
      </c>
      <c r="Y80" s="69" t="str">
        <f>IF(NOTA[[#This Row],[JUMLAH]]="","",(NOTA[[#This Row],[JUMLAH]]-NOTA[[#This Row],[DISC 1-]])*NOTA[[#This Row],[DISC 2]])</f>
        <v/>
      </c>
      <c r="Z80" s="69" t="str">
        <f>IF(NOTA[[#This Row],[JUMLAH]]="","",NOTA[[#This Row],[DISC 1-]]+NOTA[[#This Row],[DISC 2-]])</f>
        <v/>
      </c>
      <c r="AA80" s="69" t="str">
        <f>IF(NOTA[[#This Row],[JUMLAH]]="","",NOTA[[#This Row],[JUMLAH]]-NOTA[[#This Row],[DISC]])</f>
        <v/>
      </c>
      <c r="AB80" s="69"/>
      <c r="AC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71" t="str">
        <f>IF(OR(NOTA[[#This Row],[QTY]]="",NOTA[[#This Row],[HARGA SATUAN]]="",),"",NOTA[[#This Row],[QTY]]*NOTA[[#This Row],[HARGA SATUAN]])</f>
        <v/>
      </c>
      <c r="AG80" s="64" t="str">
        <f ca="1">IF(NOTA[ID_H]="","",INDEX(NOTA[TANGGAL],MATCH(,INDIRECT(ADDRESS(ROW(NOTA[TANGGAL]),COLUMN(NOTA[TANGGAL]))&amp;":"&amp;ADDRESS(ROW(),COLUMN(NOTA[TANGGAL]))),-1)))</f>
        <v/>
      </c>
      <c r="AH80" s="59" t="str">
        <f ca="1">IF(NOTA[[#This Row],[NAMA BARANG]]="","",INDEX(NOTA[SUPPLIER],MATCH(,INDIRECT(ADDRESS(ROW(NOTA[ID]),COLUMN(NOTA[ID]))&amp;":"&amp;ADDRESS(ROW(),COLUMN(NOTA[ID]))),-1)))</f>
        <v/>
      </c>
      <c r="AI80" s="59" t="str">
        <f ca="1">IF(NOTA[[#This Row],[ID_H]]="","",IF(NOTA[[#This Row],[FAKTUR]]="",INDIRECT(ADDRESS(ROW()-1,COLUMN())),NOTA[[#This Row],[FAKTUR]]))</f>
        <v/>
      </c>
      <c r="AJ80" s="60" t="str">
        <f ca="1">IF(NOTA[[#This Row],[ID]]="","",COUNTIF(NOTA[ID_H],NOTA[[#This Row],[ID_H]]))</f>
        <v/>
      </c>
      <c r="AK80" s="60" t="str">
        <f ca="1">IF(NOTA[[#This Row],[TGL.NOTA]]="",IF(NOTA[[#This Row],[SUPPLIER_H]]="","",AK79),MONTH(NOTA[[#This Row],[TGL.NOTA]]))</f>
        <v/>
      </c>
      <c r="AL80" s="60" t="str">
        <f>LOWER(SUBSTITUTE(SUBSTITUTE(SUBSTITUTE(SUBSTITUTE(SUBSTITUTE(SUBSTITUTE(SUBSTITUTE(SUBSTITUTE(SUBSTITUTE(NOTA[NAMA BARANG]," ",),".",""),"-",""),"(",""),")",""),",",""),"/",""),"""",""),"+",""))</f>
        <v/>
      </c>
      <c r="AM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60" t="str">
        <f>IF(NOTA[[#This Row],[CONCAT4]]="","",_xlfn.IFNA(MATCH(NOTA[[#This Row],[CONCAT4]],[2]!RAW[CONCAT_H],0),FALSE))</f>
        <v/>
      </c>
      <c r="AQ80" s="60" t="str">
        <f>IF(NOTA[[#This Row],[CONCAT1]]="","",MATCH(NOTA[[#This Row],[CONCAT1]],[3]!db[NB NOTA_C],0)+1)</f>
        <v/>
      </c>
    </row>
    <row r="81" spans="1:43" ht="20.100000000000001" customHeight="1" x14ac:dyDescent="0.25">
      <c r="A81" s="59">
        <f ca="1">IF(INDIRECT(ADDRESS(ROW()-1,COLUMN(NOTA[[#Headers],[ID]])))="ID",1,IF(NOTA[[#This Row],[FAKTUR]]="","",COUNT(INDIRECT(ADDRESS(ROW(NOTA[ID]),COLUMN(NOTA[ID]))&amp;":"&amp;ADDRESS(ROW()-1,COLUMN(NOTA[ID]))))+1))</f>
        <v>16</v>
      </c>
      <c r="B8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81" s="60" t="e">
        <f ca="1">IF(NOTA[[#This Row],[ID_P]]="","",MATCH(NOTA[[#This Row],[ID_P]],[1]!B_MSK[N_ID],0))</f>
        <v>#REF!</v>
      </c>
      <c r="D81" s="60">
        <f ca="1">IF(NOTA[[#This Row],[NAMA BARANG]]="","",INDEX(NOTA[ID],MATCH(,INDIRECT(ADDRESS(ROW(NOTA[ID]),COLUMN(NOTA[ID]))&amp;":"&amp;ADDRESS(ROW(),COLUMN(NOTA[ID]))),-1)))</f>
        <v>16</v>
      </c>
      <c r="E81" s="61"/>
      <c r="F81" s="62" t="s">
        <v>270</v>
      </c>
      <c r="G81" s="62" t="s">
        <v>235</v>
      </c>
      <c r="H81" s="63" t="s">
        <v>271</v>
      </c>
      <c r="I81" s="62"/>
      <c r="J81" s="64">
        <v>45077</v>
      </c>
      <c r="K81" s="62"/>
      <c r="L81" s="62" t="s">
        <v>272</v>
      </c>
      <c r="M81" s="65">
        <v>10</v>
      </c>
      <c r="N81" s="60"/>
      <c r="O81" s="62"/>
      <c r="P81" s="59"/>
      <c r="Q81" s="58">
        <v>1125000</v>
      </c>
      <c r="R81" s="66"/>
      <c r="S81" s="67"/>
      <c r="T81" s="68"/>
      <c r="U81" s="69"/>
      <c r="V81" s="70"/>
      <c r="W81" s="69">
        <f>IF(NOTA[[#This Row],[HARGA/ CTN]]="",NOTA[[#This Row],[JUMLAH_H]],NOTA[[#This Row],[HARGA/ CTN]]*IF(NOTA[[#This Row],[C]]="",0,NOTA[[#This Row],[C]]))</f>
        <v>11250000</v>
      </c>
      <c r="X81" s="69">
        <f>IF(NOTA[[#This Row],[JUMLAH]]="","",NOTA[[#This Row],[JUMLAH]]*NOTA[[#This Row],[DISC 1]])</f>
        <v>0</v>
      </c>
      <c r="Y81" s="69">
        <f>IF(NOTA[[#This Row],[JUMLAH]]="","",(NOTA[[#This Row],[JUMLAH]]-NOTA[[#This Row],[DISC 1-]])*NOTA[[#This Row],[DISC 2]])</f>
        <v>0</v>
      </c>
      <c r="Z81" s="69">
        <f>IF(NOTA[[#This Row],[JUMLAH]]="","",NOTA[[#This Row],[DISC 1-]]+NOTA[[#This Row],[DISC 2-]])</f>
        <v>0</v>
      </c>
      <c r="AA81" s="69">
        <f>IF(NOTA[[#This Row],[JUMLAH]]="","",NOTA[[#This Row],[JUMLAH]]-NOTA[[#This Row],[DISC]])</f>
        <v>11250000</v>
      </c>
      <c r="AB81" s="69"/>
      <c r="AC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81" s="5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81" s="71" t="str">
        <f>IF(OR(NOTA[[#This Row],[QTY]]="",NOTA[[#This Row],[HARGA SATUAN]]="",),"",NOTA[[#This Row],[QTY]]*NOTA[[#This Row],[HARGA SATUAN]])</f>
        <v/>
      </c>
      <c r="AG81" s="64">
        <f ca="1">IF(NOTA[ID_H]="","",INDEX(NOTA[TANGGAL],MATCH(,INDIRECT(ADDRESS(ROW(NOTA[TANGGAL]),COLUMN(NOTA[TANGGAL]))&amp;":"&amp;ADDRESS(ROW(),COLUMN(NOTA[TANGGAL]))),-1)))</f>
        <v>45082</v>
      </c>
      <c r="AH81" s="59" t="str">
        <f ca="1">IF(NOTA[[#This Row],[NAMA BARANG]]="","",INDEX(NOTA[SUPPLIER],MATCH(,INDIRECT(ADDRESS(ROW(NOTA[ID]),COLUMN(NOTA[ID]))&amp;":"&amp;ADDRESS(ROW(),COLUMN(NOTA[ID]))),-1)))</f>
        <v>WIN'S SENTOSA</v>
      </c>
      <c r="AI81" s="59" t="str">
        <f ca="1">IF(NOTA[[#This Row],[ID_H]]="","",IF(NOTA[[#This Row],[FAKTUR]]="",INDIRECT(ADDRESS(ROW()-1,COLUMN())),NOTA[[#This Row],[FAKTUR]]))</f>
        <v>UNTANA</v>
      </c>
      <c r="AJ81" s="60">
        <f ca="1">IF(NOTA[[#This Row],[ID]]="","",COUNTIF(NOTA[ID_H],NOTA[[#This Row],[ID_H]]))</f>
        <v>1</v>
      </c>
      <c r="AK81" s="60">
        <f>IF(NOTA[[#This Row],[TGL.NOTA]]="",IF(NOTA[[#This Row],[SUPPLIER_H]]="","",AK80),MONTH(NOTA[[#This Row],[TGL.NOTA]]))</f>
        <v>5</v>
      </c>
      <c r="AL81" s="60" t="str">
        <f>LOWER(SUBSTITUTE(SUBSTITUTE(SUBSTITUTE(SUBSTITUTE(SUBSTITUTE(SUBSTITUTE(SUBSTITUTE(SUBSTITUTE(SUBSTITUTE(NOTA[NAMA BARANG]," ",),".",""),"-",""),"(",""),")",""),",",""),"/",""),"""",""),"+",""))</f>
        <v>gluestick11x29</v>
      </c>
      <c r="AM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N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O81" s="60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P81" s="60" t="e">
        <f>IF(NOTA[[#This Row],[CONCAT4]]="","",_xlfn.IFNA(MATCH(NOTA[[#This Row],[CONCAT4]],[2]!RAW[CONCAT_H],0),FALSE))</f>
        <v>#REF!</v>
      </c>
      <c r="AQ81" s="60">
        <f>IF(NOTA[[#This Row],[CONCAT1]]="","",MATCH(NOTA[[#This Row],[CONCAT1]],[3]!db[NB NOTA_C],0)+1)</f>
        <v>1003</v>
      </c>
    </row>
    <row r="82" spans="1:43" ht="20.100000000000001" customHeight="1" x14ac:dyDescent="0.25">
      <c r="A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60" t="str">
        <f>IF(NOTA[[#This Row],[ID_P]]="","",MATCH(NOTA[[#This Row],[ID_P]],[1]!B_MSK[N_ID],0))</f>
        <v/>
      </c>
      <c r="D82" s="60" t="str">
        <f ca="1">IF(NOTA[[#This Row],[NAMA BARANG]]="","",INDEX(NOTA[ID],MATCH(,INDIRECT(ADDRESS(ROW(NOTA[ID]),COLUMN(NOTA[ID]))&amp;":"&amp;ADDRESS(ROW(),COLUMN(NOTA[ID]))),-1)))</f>
        <v/>
      </c>
      <c r="E82" s="61"/>
      <c r="F82" s="62"/>
      <c r="G82" s="62"/>
      <c r="H82" s="63"/>
      <c r="I82" s="62"/>
      <c r="J82" s="64"/>
      <c r="K82" s="62"/>
      <c r="L82" s="62"/>
      <c r="M82" s="65"/>
      <c r="N82" s="60"/>
      <c r="O82" s="62"/>
      <c r="P82" s="59"/>
      <c r="Q82" s="58"/>
      <c r="R82" s="66"/>
      <c r="S82" s="67"/>
      <c r="T82" s="68"/>
      <c r="U82" s="69"/>
      <c r="V82" s="70"/>
      <c r="W82" s="69" t="str">
        <f>IF(NOTA[[#This Row],[HARGA/ CTN]]="",NOTA[[#This Row],[JUMLAH_H]],NOTA[[#This Row],[HARGA/ CTN]]*IF(NOTA[[#This Row],[C]]="",0,NOTA[[#This Row],[C]]))</f>
        <v/>
      </c>
      <c r="X82" s="69" t="str">
        <f>IF(NOTA[[#This Row],[JUMLAH]]="","",NOTA[[#This Row],[JUMLAH]]*NOTA[[#This Row],[DISC 1]])</f>
        <v/>
      </c>
      <c r="Y82" s="69" t="str">
        <f>IF(NOTA[[#This Row],[JUMLAH]]="","",(NOTA[[#This Row],[JUMLAH]]-NOTA[[#This Row],[DISC 1-]])*NOTA[[#This Row],[DISC 2]])</f>
        <v/>
      </c>
      <c r="Z82" s="69" t="str">
        <f>IF(NOTA[[#This Row],[JUMLAH]]="","",NOTA[[#This Row],[DISC 1-]]+NOTA[[#This Row],[DISC 2-]])</f>
        <v/>
      </c>
      <c r="AA82" s="69" t="str">
        <f>IF(NOTA[[#This Row],[JUMLAH]]="","",NOTA[[#This Row],[JUMLAH]]-NOTA[[#This Row],[DISC]])</f>
        <v/>
      </c>
      <c r="AB82" s="69"/>
      <c r="AC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71" t="str">
        <f>IF(OR(NOTA[[#This Row],[QTY]]="",NOTA[[#This Row],[HARGA SATUAN]]="",),"",NOTA[[#This Row],[QTY]]*NOTA[[#This Row],[HARGA SATUAN]])</f>
        <v/>
      </c>
      <c r="AG82" s="64" t="str">
        <f ca="1">IF(NOTA[ID_H]="","",INDEX(NOTA[TANGGAL],MATCH(,INDIRECT(ADDRESS(ROW(NOTA[TANGGAL]),COLUMN(NOTA[TANGGAL]))&amp;":"&amp;ADDRESS(ROW(),COLUMN(NOTA[TANGGAL]))),-1)))</f>
        <v/>
      </c>
      <c r="AH82" s="59" t="str">
        <f ca="1">IF(NOTA[[#This Row],[NAMA BARANG]]="","",INDEX(NOTA[SUPPLIER],MATCH(,INDIRECT(ADDRESS(ROW(NOTA[ID]),COLUMN(NOTA[ID]))&amp;":"&amp;ADDRESS(ROW(),COLUMN(NOTA[ID]))),-1)))</f>
        <v/>
      </c>
      <c r="AI82" s="59" t="str">
        <f ca="1">IF(NOTA[[#This Row],[ID_H]]="","",IF(NOTA[[#This Row],[FAKTUR]]="",INDIRECT(ADDRESS(ROW()-1,COLUMN())),NOTA[[#This Row],[FAKTUR]]))</f>
        <v/>
      </c>
      <c r="AJ82" s="60" t="str">
        <f ca="1">IF(NOTA[[#This Row],[ID]]="","",COUNTIF(NOTA[ID_H],NOTA[[#This Row],[ID_H]]))</f>
        <v/>
      </c>
      <c r="AK82" s="60" t="str">
        <f ca="1">IF(NOTA[[#This Row],[TGL.NOTA]]="",IF(NOTA[[#This Row],[SUPPLIER_H]]="","",AK81),MONTH(NOTA[[#This Row],[TGL.NOTA]]))</f>
        <v/>
      </c>
      <c r="AL82" s="60" t="str">
        <f>LOWER(SUBSTITUTE(SUBSTITUTE(SUBSTITUTE(SUBSTITUTE(SUBSTITUTE(SUBSTITUTE(SUBSTITUTE(SUBSTITUTE(SUBSTITUTE(NOTA[NAMA BARANG]," ",),".",""),"-",""),"(",""),")",""),",",""),"/",""),"""",""),"+",""))</f>
        <v/>
      </c>
      <c r="AM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60" t="str">
        <f>IF(NOTA[[#This Row],[CONCAT4]]="","",_xlfn.IFNA(MATCH(NOTA[[#This Row],[CONCAT4]],[2]!RAW[CONCAT_H],0),FALSE))</f>
        <v/>
      </c>
      <c r="AQ82" s="60" t="str">
        <f>IF(NOTA[[#This Row],[CONCAT1]]="","",MATCH(NOTA[[#This Row],[CONCAT1]],[3]!db[NB NOTA_C],0)+1)</f>
        <v/>
      </c>
    </row>
    <row r="83" spans="1:43" ht="20.100000000000001" customHeight="1" x14ac:dyDescent="0.25">
      <c r="A83" s="59">
        <f ca="1">IF(INDIRECT(ADDRESS(ROW()-1,COLUMN(NOTA[[#Headers],[ID]])))="ID",1,IF(NOTA[[#This Row],[FAKTUR]]="","",COUNT(INDIRECT(ADDRESS(ROW(NOTA[ID]),COLUMN(NOTA[ID]))&amp;":"&amp;ADDRESS(ROW()-1,COLUMN(NOTA[ID]))))+1))</f>
        <v>17</v>
      </c>
      <c r="B8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83" s="60" t="e">
        <f ca="1">IF(NOTA[[#This Row],[ID_P]]="","",MATCH(NOTA[[#This Row],[ID_P]],[1]!B_MSK[N_ID],0))</f>
        <v>#REF!</v>
      </c>
      <c r="D83" s="60">
        <f ca="1">IF(NOTA[[#This Row],[NAMA BARANG]]="","",INDEX(NOTA[ID],MATCH(,INDIRECT(ADDRESS(ROW(NOTA[ID]),COLUMN(NOTA[ID]))&amp;":"&amp;ADDRESS(ROW(),COLUMN(NOTA[ID]))),-1)))</f>
        <v>17</v>
      </c>
      <c r="E83" s="61">
        <v>45082</v>
      </c>
      <c r="F83" s="62" t="s">
        <v>273</v>
      </c>
      <c r="G83" s="62" t="s">
        <v>235</v>
      </c>
      <c r="H83" s="63" t="s">
        <v>274</v>
      </c>
      <c r="I83" s="62"/>
      <c r="J83" s="64">
        <v>45076</v>
      </c>
      <c r="K83" s="62"/>
      <c r="L83" s="62" t="s">
        <v>275</v>
      </c>
      <c r="M83" s="65">
        <v>24</v>
      </c>
      <c r="N83" s="60">
        <f>60*24</f>
        <v>1440</v>
      </c>
      <c r="O83" s="62" t="s">
        <v>251</v>
      </c>
      <c r="P83" s="59">
        <v>29000</v>
      </c>
      <c r="Q83" s="58"/>
      <c r="R83" s="66" t="s">
        <v>268</v>
      </c>
      <c r="S83" s="67">
        <v>0.15</v>
      </c>
      <c r="T83" s="68">
        <v>0.1</v>
      </c>
      <c r="U83" s="69"/>
      <c r="V83" s="70"/>
      <c r="W83" s="69">
        <f>IF(NOTA[[#This Row],[HARGA/ CTN]]="",NOTA[[#This Row],[JUMLAH_H]],NOTA[[#This Row],[HARGA/ CTN]]*IF(NOTA[[#This Row],[C]]="",0,NOTA[[#This Row],[C]]))</f>
        <v>41760000</v>
      </c>
      <c r="X83" s="69">
        <f>IF(NOTA[[#This Row],[JUMLAH]]="","",NOTA[[#This Row],[JUMLAH]]*NOTA[[#This Row],[DISC 1]])</f>
        <v>6264000</v>
      </c>
      <c r="Y83" s="69">
        <f>IF(NOTA[[#This Row],[JUMLAH]]="","",(NOTA[[#This Row],[JUMLAH]]-NOTA[[#This Row],[DISC 1-]])*NOTA[[#This Row],[DISC 2]])</f>
        <v>3549600</v>
      </c>
      <c r="Z83" s="69">
        <f>IF(NOTA[[#This Row],[JUMLAH]]="","",NOTA[[#This Row],[DISC 1-]]+NOTA[[#This Row],[DISC 2-]])</f>
        <v>9813600</v>
      </c>
      <c r="AA83" s="69">
        <f>IF(NOTA[[#This Row],[JUMLAH]]="","",NOTA[[#This Row],[JUMLAH]]-NOTA[[#This Row],[DISC]])</f>
        <v>31946400</v>
      </c>
      <c r="AB83" s="69"/>
      <c r="AC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83" s="71">
        <f>IF(OR(NOTA[[#This Row],[QTY]]="",NOTA[[#This Row],[HARGA SATUAN]]="",),"",NOTA[[#This Row],[QTY]]*NOTA[[#This Row],[HARGA SATUAN]])</f>
        <v>41760000</v>
      </c>
      <c r="AG83" s="64">
        <f ca="1">IF(NOTA[ID_H]="","",INDEX(NOTA[TANGGAL],MATCH(,INDIRECT(ADDRESS(ROW(NOTA[TANGGAL]),COLUMN(NOTA[TANGGAL]))&amp;":"&amp;ADDRESS(ROW(),COLUMN(NOTA[TANGGAL]))),-1)))</f>
        <v>45082</v>
      </c>
      <c r="AH83" s="59" t="str">
        <f ca="1">IF(NOTA[[#This Row],[NAMA BARANG]]="","",INDEX(NOTA[SUPPLIER],MATCH(,INDIRECT(ADDRESS(ROW(NOTA[ID]),COLUMN(NOTA[ID]))&amp;":"&amp;ADDRESS(ROW(),COLUMN(NOTA[ID]))),-1)))</f>
        <v xml:space="preserve">D-R </v>
      </c>
      <c r="AI83" s="59" t="str">
        <f ca="1">IF(NOTA[[#This Row],[ID_H]]="","",IF(NOTA[[#This Row],[FAKTUR]]="",INDIRECT(ADDRESS(ROW()-1,COLUMN())),NOTA[[#This Row],[FAKTUR]]))</f>
        <v>UNTANA</v>
      </c>
      <c r="AJ83" s="60">
        <f ca="1">IF(NOTA[[#This Row],[ID]]="","",COUNTIF(NOTA[ID_H],NOTA[[#This Row],[ID_H]]))</f>
        <v>7</v>
      </c>
      <c r="AK83" s="60">
        <f>IF(NOTA[[#This Row],[TGL.NOTA]]="",IF(NOTA[[#This Row],[SUPPLIER_H]]="","",AK82),MONTH(NOTA[[#This Row],[TGL.NOTA]]))</f>
        <v>5</v>
      </c>
      <c r="AL83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M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N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O83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P83" s="60" t="e">
        <f>IF(NOTA[[#This Row],[CONCAT4]]="","",_xlfn.IFNA(MATCH(NOTA[[#This Row],[CONCAT4]],[2]!RAW[CONCAT_H],0),FALSE))</f>
        <v>#REF!</v>
      </c>
      <c r="AQ83" s="60" t="e">
        <f>IF(NOTA[[#This Row],[CONCAT1]]="","",MATCH(NOTA[[#This Row],[CONCAT1]],[3]!db[NB NOTA_C],0)+1)</f>
        <v>#N/A</v>
      </c>
    </row>
    <row r="84" spans="1:43" ht="20.100000000000001" customHeight="1" x14ac:dyDescent="0.25">
      <c r="A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60" t="str">
        <f>IF(NOTA[[#This Row],[ID_P]]="","",MATCH(NOTA[[#This Row],[ID_P]],[1]!B_MSK[N_ID],0))</f>
        <v/>
      </c>
      <c r="D84" s="60">
        <f ca="1">IF(NOTA[[#This Row],[NAMA BARANG]]="","",INDEX(NOTA[ID],MATCH(,INDIRECT(ADDRESS(ROW(NOTA[ID]),COLUMN(NOTA[ID]))&amp;":"&amp;ADDRESS(ROW(),COLUMN(NOTA[ID]))),-1)))</f>
        <v>17</v>
      </c>
      <c r="E84" s="61"/>
      <c r="F84" s="62"/>
      <c r="G84" s="62"/>
      <c r="H84" s="63"/>
      <c r="I84" s="62"/>
      <c r="J84" s="64"/>
      <c r="K84" s="62"/>
      <c r="L84" s="62" t="s">
        <v>275</v>
      </c>
      <c r="M84" s="65">
        <v>2</v>
      </c>
      <c r="N84" s="60">
        <f>60*2</f>
        <v>120</v>
      </c>
      <c r="O84" s="62" t="s">
        <v>251</v>
      </c>
      <c r="P84" s="59">
        <v>29000</v>
      </c>
      <c r="Q84" s="58"/>
      <c r="R84" s="66" t="s">
        <v>268</v>
      </c>
      <c r="S84" s="67">
        <v>1</v>
      </c>
      <c r="T84" s="68"/>
      <c r="U84" s="69"/>
      <c r="V84" s="70" t="s">
        <v>276</v>
      </c>
      <c r="W84" s="69">
        <f>IF(NOTA[[#This Row],[HARGA/ CTN]]="",NOTA[[#This Row],[JUMLAH_H]],NOTA[[#This Row],[HARGA/ CTN]]*IF(NOTA[[#This Row],[C]]="",0,NOTA[[#This Row],[C]]))</f>
        <v>3480000</v>
      </c>
      <c r="X84" s="69">
        <f>IF(NOTA[[#This Row],[JUMLAH]]="","",NOTA[[#This Row],[JUMLAH]]*NOTA[[#This Row],[DISC 1]])</f>
        <v>3480000</v>
      </c>
      <c r="Y84" s="69">
        <f>IF(NOTA[[#This Row],[JUMLAH]]="","",(NOTA[[#This Row],[JUMLAH]]-NOTA[[#This Row],[DISC 1-]])*NOTA[[#This Row],[DISC 2]])</f>
        <v>0</v>
      </c>
      <c r="Z84" s="69">
        <f>IF(NOTA[[#This Row],[JUMLAH]]="","",NOTA[[#This Row],[DISC 1-]]+NOTA[[#This Row],[DISC 2-]])</f>
        <v>3480000</v>
      </c>
      <c r="AA84" s="69">
        <f>IF(NOTA[[#This Row],[JUMLAH]]="","",NOTA[[#This Row],[JUMLAH]]-NOTA[[#This Row],[DISC]])</f>
        <v>0</v>
      </c>
      <c r="AB84" s="69"/>
      <c r="AC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84" s="71">
        <f>IF(OR(NOTA[[#This Row],[QTY]]="",NOTA[[#This Row],[HARGA SATUAN]]="",),"",NOTA[[#This Row],[QTY]]*NOTA[[#This Row],[HARGA SATUAN]])</f>
        <v>3480000</v>
      </c>
      <c r="AG84" s="64">
        <f ca="1">IF(NOTA[ID_H]="","",INDEX(NOTA[TANGGAL],MATCH(,INDIRECT(ADDRESS(ROW(NOTA[TANGGAL]),COLUMN(NOTA[TANGGAL]))&amp;":"&amp;ADDRESS(ROW(),COLUMN(NOTA[TANGGAL]))),-1)))</f>
        <v>45082</v>
      </c>
      <c r="AH84" s="59" t="str">
        <f ca="1">IF(NOTA[[#This Row],[NAMA BARANG]]="","",INDEX(NOTA[SUPPLIER],MATCH(,INDIRECT(ADDRESS(ROW(NOTA[ID]),COLUMN(NOTA[ID]))&amp;":"&amp;ADDRESS(ROW(),COLUMN(NOTA[ID]))),-1)))</f>
        <v xml:space="preserve">D-R </v>
      </c>
      <c r="AI84" s="59" t="str">
        <f ca="1">IF(NOTA[[#This Row],[ID_H]]="","",IF(NOTA[[#This Row],[FAKTUR]]="",INDIRECT(ADDRESS(ROW()-1,COLUMN())),NOTA[[#This Row],[FAKTUR]]))</f>
        <v>UNTANA</v>
      </c>
      <c r="AJ84" s="60" t="str">
        <f ca="1">IF(NOTA[[#This Row],[ID]]="","",COUNTIF(NOTA[ID_H],NOTA[[#This Row],[ID_H]]))</f>
        <v/>
      </c>
      <c r="AK84" s="60">
        <f ca="1">IF(NOTA[[#This Row],[TGL.NOTA]]="",IF(NOTA[[#This Row],[SUPPLIER_H]]="","",AK83),MONTH(NOTA[[#This Row],[TGL.NOTA]]))</f>
        <v>5</v>
      </c>
      <c r="AL84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M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N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O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60" t="str">
        <f>IF(NOTA[[#This Row],[CONCAT4]]="","",_xlfn.IFNA(MATCH(NOTA[[#This Row],[CONCAT4]],[2]!RAW[CONCAT_H],0),FALSE))</f>
        <v/>
      </c>
      <c r="AQ84" s="60" t="e">
        <f>IF(NOTA[[#This Row],[CONCAT1]]="","",MATCH(NOTA[[#This Row],[CONCAT1]],[3]!db[NB NOTA_C],0)+1)</f>
        <v>#N/A</v>
      </c>
    </row>
    <row r="85" spans="1:43" ht="20.100000000000001" customHeight="1" x14ac:dyDescent="0.25">
      <c r="A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60" t="str">
        <f>IF(NOTA[[#This Row],[ID_P]]="","",MATCH(NOTA[[#This Row],[ID_P]],[1]!B_MSK[N_ID],0))</f>
        <v/>
      </c>
      <c r="D85" s="60">
        <f ca="1">IF(NOTA[[#This Row],[NAMA BARANG]]="","",INDEX(NOTA[ID],MATCH(,INDIRECT(ADDRESS(ROW(NOTA[ID]),COLUMN(NOTA[ID]))&amp;":"&amp;ADDRESS(ROW(),COLUMN(NOTA[ID]))),-1)))</f>
        <v>17</v>
      </c>
      <c r="E85" s="61"/>
      <c r="F85" s="62"/>
      <c r="G85" s="62"/>
      <c r="H85" s="63"/>
      <c r="I85" s="62"/>
      <c r="J85" s="64"/>
      <c r="K85" s="62"/>
      <c r="L85" s="62" t="s">
        <v>277</v>
      </c>
      <c r="M85" s="65">
        <v>12</v>
      </c>
      <c r="N85" s="60">
        <f>60*12</f>
        <v>720</v>
      </c>
      <c r="O85" s="62" t="s">
        <v>251</v>
      </c>
      <c r="P85" s="59">
        <v>37000</v>
      </c>
      <c r="Q85" s="58"/>
      <c r="R85" s="66" t="s">
        <v>268</v>
      </c>
      <c r="S85" s="67">
        <v>0.15</v>
      </c>
      <c r="T85" s="68">
        <v>0.1</v>
      </c>
      <c r="U85" s="69"/>
      <c r="V85" s="70"/>
      <c r="W85" s="69">
        <f>IF(NOTA[[#This Row],[HARGA/ CTN]]="",NOTA[[#This Row],[JUMLAH_H]],NOTA[[#This Row],[HARGA/ CTN]]*IF(NOTA[[#This Row],[C]]="",0,NOTA[[#This Row],[C]]))</f>
        <v>26640000</v>
      </c>
      <c r="X85" s="69">
        <f>IF(NOTA[[#This Row],[JUMLAH]]="","",NOTA[[#This Row],[JUMLAH]]*NOTA[[#This Row],[DISC 1]])</f>
        <v>3996000</v>
      </c>
      <c r="Y85" s="69">
        <f>IF(NOTA[[#This Row],[JUMLAH]]="","",(NOTA[[#This Row],[JUMLAH]]-NOTA[[#This Row],[DISC 1-]])*NOTA[[#This Row],[DISC 2]])</f>
        <v>2264400</v>
      </c>
      <c r="Z85" s="69">
        <f>IF(NOTA[[#This Row],[JUMLAH]]="","",NOTA[[#This Row],[DISC 1-]]+NOTA[[#This Row],[DISC 2-]])</f>
        <v>6260400</v>
      </c>
      <c r="AA85" s="69">
        <f>IF(NOTA[[#This Row],[JUMLAH]]="","",NOTA[[#This Row],[JUMLAH]]-NOTA[[#This Row],[DISC]])</f>
        <v>20379600</v>
      </c>
      <c r="AB85" s="69"/>
      <c r="AC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85" s="71">
        <f>IF(OR(NOTA[[#This Row],[QTY]]="",NOTA[[#This Row],[HARGA SATUAN]]="",),"",NOTA[[#This Row],[QTY]]*NOTA[[#This Row],[HARGA SATUAN]])</f>
        <v>26640000</v>
      </c>
      <c r="AG85" s="64">
        <f ca="1">IF(NOTA[ID_H]="","",INDEX(NOTA[TANGGAL],MATCH(,INDIRECT(ADDRESS(ROW(NOTA[TANGGAL]),COLUMN(NOTA[TANGGAL]))&amp;":"&amp;ADDRESS(ROW(),COLUMN(NOTA[TANGGAL]))),-1)))</f>
        <v>45082</v>
      </c>
      <c r="AH85" s="59" t="str">
        <f ca="1">IF(NOTA[[#This Row],[NAMA BARANG]]="","",INDEX(NOTA[SUPPLIER],MATCH(,INDIRECT(ADDRESS(ROW(NOTA[ID]),COLUMN(NOTA[ID]))&amp;":"&amp;ADDRESS(ROW(),COLUMN(NOTA[ID]))),-1)))</f>
        <v xml:space="preserve">D-R </v>
      </c>
      <c r="AI85" s="59" t="str">
        <f ca="1">IF(NOTA[[#This Row],[ID_H]]="","",IF(NOTA[[#This Row],[FAKTUR]]="",INDIRECT(ADDRESS(ROW()-1,COLUMN())),NOTA[[#This Row],[FAKTUR]]))</f>
        <v>UNTANA</v>
      </c>
      <c r="AJ85" s="60" t="str">
        <f ca="1">IF(NOTA[[#This Row],[ID]]="","",COUNTIF(NOTA[ID_H],NOTA[[#This Row],[ID_H]]))</f>
        <v/>
      </c>
      <c r="AK85" s="60">
        <f ca="1">IF(NOTA[[#This Row],[TGL.NOTA]]="",IF(NOTA[[#This Row],[SUPPLIER_H]]="","",AK84),MONTH(NOTA[[#This Row],[TGL.NOTA]]))</f>
        <v>5</v>
      </c>
      <c r="AL85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M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N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O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60" t="str">
        <f>IF(NOTA[[#This Row],[CONCAT4]]="","",_xlfn.IFNA(MATCH(NOTA[[#This Row],[CONCAT4]],[2]!RAW[CONCAT_H],0),FALSE))</f>
        <v/>
      </c>
      <c r="AQ85" s="60" t="e">
        <f>IF(NOTA[[#This Row],[CONCAT1]]="","",MATCH(NOTA[[#This Row],[CONCAT1]],[3]!db[NB NOTA_C],0)+1)</f>
        <v>#N/A</v>
      </c>
    </row>
    <row r="86" spans="1:43" ht="20.100000000000001" customHeight="1" x14ac:dyDescent="0.25">
      <c r="A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60" t="str">
        <f>IF(NOTA[[#This Row],[ID_P]]="","",MATCH(NOTA[[#This Row],[ID_P]],[1]!B_MSK[N_ID],0))</f>
        <v/>
      </c>
      <c r="D86" s="60">
        <f ca="1">IF(NOTA[[#This Row],[NAMA BARANG]]="","",INDEX(NOTA[ID],MATCH(,INDIRECT(ADDRESS(ROW(NOTA[ID]),COLUMN(NOTA[ID]))&amp;":"&amp;ADDRESS(ROW(),COLUMN(NOTA[ID]))),-1)))</f>
        <v>17</v>
      </c>
      <c r="E86" s="61"/>
      <c r="F86" s="62"/>
      <c r="G86" s="62"/>
      <c r="H86" s="63"/>
      <c r="I86" s="62"/>
      <c r="J86" s="64"/>
      <c r="K86" s="62"/>
      <c r="L86" s="62" t="s">
        <v>277</v>
      </c>
      <c r="M86" s="65">
        <v>1</v>
      </c>
      <c r="N86" s="60">
        <v>60</v>
      </c>
      <c r="O86" s="62" t="s">
        <v>251</v>
      </c>
      <c r="P86" s="59">
        <v>37000</v>
      </c>
      <c r="Q86" s="58"/>
      <c r="R86" s="66" t="s">
        <v>268</v>
      </c>
      <c r="S86" s="67">
        <v>1</v>
      </c>
      <c r="T86" s="68"/>
      <c r="U86" s="69"/>
      <c r="V86" s="70" t="s">
        <v>276</v>
      </c>
      <c r="W86" s="69">
        <f>IF(NOTA[[#This Row],[HARGA/ CTN]]="",NOTA[[#This Row],[JUMLAH_H]],NOTA[[#This Row],[HARGA/ CTN]]*IF(NOTA[[#This Row],[C]]="",0,NOTA[[#This Row],[C]]))</f>
        <v>2220000</v>
      </c>
      <c r="X86" s="69">
        <f>IF(NOTA[[#This Row],[JUMLAH]]="","",NOTA[[#This Row],[JUMLAH]]*NOTA[[#This Row],[DISC 1]])</f>
        <v>2220000</v>
      </c>
      <c r="Y86" s="69">
        <f>IF(NOTA[[#This Row],[JUMLAH]]="","",(NOTA[[#This Row],[JUMLAH]]-NOTA[[#This Row],[DISC 1-]])*NOTA[[#This Row],[DISC 2]])</f>
        <v>0</v>
      </c>
      <c r="Z86" s="69">
        <f>IF(NOTA[[#This Row],[JUMLAH]]="","",NOTA[[#This Row],[DISC 1-]]+NOTA[[#This Row],[DISC 2-]])</f>
        <v>2220000</v>
      </c>
      <c r="AA86" s="69">
        <f>IF(NOTA[[#This Row],[JUMLAH]]="","",NOTA[[#This Row],[JUMLAH]]-NOTA[[#This Row],[DISC]])</f>
        <v>0</v>
      </c>
      <c r="AB86" s="69"/>
      <c r="AC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86" s="71">
        <f>IF(OR(NOTA[[#This Row],[QTY]]="",NOTA[[#This Row],[HARGA SATUAN]]="",),"",NOTA[[#This Row],[QTY]]*NOTA[[#This Row],[HARGA SATUAN]])</f>
        <v>2220000</v>
      </c>
      <c r="AG86" s="64">
        <f ca="1">IF(NOTA[ID_H]="","",INDEX(NOTA[TANGGAL],MATCH(,INDIRECT(ADDRESS(ROW(NOTA[TANGGAL]),COLUMN(NOTA[TANGGAL]))&amp;":"&amp;ADDRESS(ROW(),COLUMN(NOTA[TANGGAL]))),-1)))</f>
        <v>45082</v>
      </c>
      <c r="AH86" s="59" t="str">
        <f ca="1">IF(NOTA[[#This Row],[NAMA BARANG]]="","",INDEX(NOTA[SUPPLIER],MATCH(,INDIRECT(ADDRESS(ROW(NOTA[ID]),COLUMN(NOTA[ID]))&amp;":"&amp;ADDRESS(ROW(),COLUMN(NOTA[ID]))),-1)))</f>
        <v xml:space="preserve">D-R </v>
      </c>
      <c r="AI86" s="59" t="str">
        <f ca="1">IF(NOTA[[#This Row],[ID_H]]="","",IF(NOTA[[#This Row],[FAKTUR]]="",INDIRECT(ADDRESS(ROW()-1,COLUMN())),NOTA[[#This Row],[FAKTUR]]))</f>
        <v>UNTANA</v>
      </c>
      <c r="AJ86" s="60" t="str">
        <f ca="1">IF(NOTA[[#This Row],[ID]]="","",COUNTIF(NOTA[ID_H],NOTA[[#This Row],[ID_H]]))</f>
        <v/>
      </c>
      <c r="AK86" s="60">
        <f ca="1">IF(NOTA[[#This Row],[TGL.NOTA]]="",IF(NOTA[[#This Row],[SUPPLIER_H]]="","",AK85),MONTH(NOTA[[#This Row],[TGL.NOTA]]))</f>
        <v>5</v>
      </c>
      <c r="AL86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M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N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O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60" t="str">
        <f>IF(NOTA[[#This Row],[CONCAT4]]="","",_xlfn.IFNA(MATCH(NOTA[[#This Row],[CONCAT4]],[2]!RAW[CONCAT_H],0),FALSE))</f>
        <v/>
      </c>
      <c r="AQ86" s="60" t="e">
        <f>IF(NOTA[[#This Row],[CONCAT1]]="","",MATCH(NOTA[[#This Row],[CONCAT1]],[3]!db[NB NOTA_C],0)+1)</f>
        <v>#N/A</v>
      </c>
    </row>
    <row r="87" spans="1:43" ht="20.100000000000001" customHeight="1" x14ac:dyDescent="0.25">
      <c r="A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60" t="str">
        <f>IF(NOTA[[#This Row],[ID_P]]="","",MATCH(NOTA[[#This Row],[ID_P]],[1]!B_MSK[N_ID],0))</f>
        <v/>
      </c>
      <c r="D87" s="60">
        <f ca="1">IF(NOTA[[#This Row],[NAMA BARANG]]="","",INDEX(NOTA[ID],MATCH(,INDIRECT(ADDRESS(ROW(NOTA[ID]),COLUMN(NOTA[ID]))&amp;":"&amp;ADDRESS(ROW(),COLUMN(NOTA[ID]))),-1)))</f>
        <v>17</v>
      </c>
      <c r="E87" s="61"/>
      <c r="F87" s="62"/>
      <c r="G87" s="62"/>
      <c r="H87" s="63"/>
      <c r="I87" s="62"/>
      <c r="J87" s="64"/>
      <c r="K87" s="62"/>
      <c r="L87" s="62" t="s">
        <v>280</v>
      </c>
      <c r="M87" s="65">
        <v>10</v>
      </c>
      <c r="N87" s="60">
        <f>480</f>
        <v>480</v>
      </c>
      <c r="O87" s="62" t="s">
        <v>251</v>
      </c>
      <c r="P87" s="59">
        <v>36000</v>
      </c>
      <c r="Q87" s="58"/>
      <c r="R87" s="66" t="s">
        <v>278</v>
      </c>
      <c r="S87" s="67">
        <v>0.1</v>
      </c>
      <c r="T87" s="68">
        <v>0.1</v>
      </c>
      <c r="U87" s="69"/>
      <c r="V87" s="70"/>
      <c r="W87" s="69">
        <f>IF(NOTA[[#This Row],[HARGA/ CTN]]="",NOTA[[#This Row],[JUMLAH_H]],NOTA[[#This Row],[HARGA/ CTN]]*IF(NOTA[[#This Row],[C]]="",0,NOTA[[#This Row],[C]]))</f>
        <v>17280000</v>
      </c>
      <c r="X87" s="69">
        <f>IF(NOTA[[#This Row],[JUMLAH]]="","",NOTA[[#This Row],[JUMLAH]]*NOTA[[#This Row],[DISC 1]])</f>
        <v>1728000</v>
      </c>
      <c r="Y87" s="69">
        <f>IF(NOTA[[#This Row],[JUMLAH]]="","",(NOTA[[#This Row],[JUMLAH]]-NOTA[[#This Row],[DISC 1-]])*NOTA[[#This Row],[DISC 2]])</f>
        <v>1555200</v>
      </c>
      <c r="Z87" s="69">
        <f>IF(NOTA[[#This Row],[JUMLAH]]="","",NOTA[[#This Row],[DISC 1-]]+NOTA[[#This Row],[DISC 2-]])</f>
        <v>3283200</v>
      </c>
      <c r="AA87" s="69">
        <f>IF(NOTA[[#This Row],[JUMLAH]]="","",NOTA[[#This Row],[JUMLAH]]-NOTA[[#This Row],[DISC]])</f>
        <v>13996800</v>
      </c>
      <c r="AB87" s="69"/>
      <c r="AC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7" s="71">
        <f>IF(OR(NOTA[[#This Row],[QTY]]="",NOTA[[#This Row],[HARGA SATUAN]]="",),"",NOTA[[#This Row],[QTY]]*NOTA[[#This Row],[HARGA SATUAN]])</f>
        <v>17280000</v>
      </c>
      <c r="AG87" s="64">
        <f ca="1">IF(NOTA[ID_H]="","",INDEX(NOTA[TANGGAL],MATCH(,INDIRECT(ADDRESS(ROW(NOTA[TANGGAL]),COLUMN(NOTA[TANGGAL]))&amp;":"&amp;ADDRESS(ROW(),COLUMN(NOTA[TANGGAL]))),-1)))</f>
        <v>45082</v>
      </c>
      <c r="AH87" s="59" t="str">
        <f ca="1">IF(NOTA[[#This Row],[NAMA BARANG]]="","",INDEX(NOTA[SUPPLIER],MATCH(,INDIRECT(ADDRESS(ROW(NOTA[ID]),COLUMN(NOTA[ID]))&amp;":"&amp;ADDRESS(ROW(),COLUMN(NOTA[ID]))),-1)))</f>
        <v xml:space="preserve">D-R </v>
      </c>
      <c r="AI87" s="59" t="str">
        <f ca="1">IF(NOTA[[#This Row],[ID_H]]="","",IF(NOTA[[#This Row],[FAKTUR]]="",INDIRECT(ADDRESS(ROW()-1,COLUMN())),NOTA[[#This Row],[FAKTUR]]))</f>
        <v>UNTANA</v>
      </c>
      <c r="AJ87" s="60" t="str">
        <f ca="1">IF(NOTA[[#This Row],[ID]]="","",COUNTIF(NOTA[ID_H],NOTA[[#This Row],[ID_H]]))</f>
        <v/>
      </c>
      <c r="AK87" s="60">
        <f ca="1">IF(NOTA[[#This Row],[TGL.NOTA]]="",IF(NOTA[[#This Row],[SUPPLIER_H]]="","",AK86),MONTH(NOTA[[#This Row],[TGL.NOTA]]))</f>
        <v>5</v>
      </c>
      <c r="AL87" s="60" t="str">
        <f>LOWER(SUBSTITUTE(SUBSTITUTE(SUBSTITUTE(SUBSTITUTE(SUBSTITUTE(SUBSTITUTE(SUBSTITUTE(SUBSTITUTE(SUBSTITUTE(NOTA[NAMA BARANG]," ",),".",""),"-",""),"(",""),")",""),",",""),"/",""),"""",""),"+",""))</f>
        <v>guntingjuniorj100</v>
      </c>
      <c r="AM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N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O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60" t="str">
        <f>IF(NOTA[[#This Row],[CONCAT4]]="","",_xlfn.IFNA(MATCH(NOTA[[#This Row],[CONCAT4]],[2]!RAW[CONCAT_H],0),FALSE))</f>
        <v/>
      </c>
      <c r="AQ87" s="60" t="e">
        <f>IF(NOTA[[#This Row],[CONCAT1]]="","",MATCH(NOTA[[#This Row],[CONCAT1]],[3]!db[NB NOTA_C],0)+1)</f>
        <v>#N/A</v>
      </c>
    </row>
    <row r="88" spans="1:43" ht="20.100000000000001" customHeight="1" x14ac:dyDescent="0.25">
      <c r="A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60" t="str">
        <f>IF(NOTA[[#This Row],[ID_P]]="","",MATCH(NOTA[[#This Row],[ID_P]],[1]!B_MSK[N_ID],0))</f>
        <v/>
      </c>
      <c r="D88" s="60">
        <f ca="1">IF(NOTA[[#This Row],[NAMA BARANG]]="","",INDEX(NOTA[ID],MATCH(,INDIRECT(ADDRESS(ROW(NOTA[ID]),COLUMN(NOTA[ID]))&amp;":"&amp;ADDRESS(ROW(),COLUMN(NOTA[ID]))),-1)))</f>
        <v>17</v>
      </c>
      <c r="E88" s="61"/>
      <c r="F88" s="62"/>
      <c r="G88" s="62"/>
      <c r="H88" s="63"/>
      <c r="I88" s="62"/>
      <c r="J88" s="64"/>
      <c r="K88" s="62"/>
      <c r="L88" s="62" t="s">
        <v>279</v>
      </c>
      <c r="M88" s="65">
        <v>10</v>
      </c>
      <c r="N88" s="60">
        <v>240</v>
      </c>
      <c r="O88" s="62" t="s">
        <v>251</v>
      </c>
      <c r="P88" s="59">
        <v>46000</v>
      </c>
      <c r="Q88" s="58"/>
      <c r="R88" s="66" t="s">
        <v>262</v>
      </c>
      <c r="S88" s="67">
        <v>0.1</v>
      </c>
      <c r="T88" s="68">
        <v>0.1</v>
      </c>
      <c r="U88" s="69"/>
      <c r="V88" s="70"/>
      <c r="W88" s="69">
        <f>IF(NOTA[[#This Row],[HARGA/ CTN]]="",NOTA[[#This Row],[JUMLAH_H]],NOTA[[#This Row],[HARGA/ CTN]]*IF(NOTA[[#This Row],[C]]="",0,NOTA[[#This Row],[C]]))</f>
        <v>11040000</v>
      </c>
      <c r="X88" s="69">
        <f>IF(NOTA[[#This Row],[JUMLAH]]="","",NOTA[[#This Row],[JUMLAH]]*NOTA[[#This Row],[DISC 1]])</f>
        <v>1104000</v>
      </c>
      <c r="Y88" s="69">
        <f>IF(NOTA[[#This Row],[JUMLAH]]="","",(NOTA[[#This Row],[JUMLAH]]-NOTA[[#This Row],[DISC 1-]])*NOTA[[#This Row],[DISC 2]])</f>
        <v>993600</v>
      </c>
      <c r="Z88" s="69">
        <f>IF(NOTA[[#This Row],[JUMLAH]]="","",NOTA[[#This Row],[DISC 1-]]+NOTA[[#This Row],[DISC 2-]])</f>
        <v>2097600</v>
      </c>
      <c r="AA88" s="69">
        <f>IF(NOTA[[#This Row],[JUMLAH]]="","",NOTA[[#This Row],[JUMLAH]]-NOTA[[#This Row],[DISC]])</f>
        <v>8942400</v>
      </c>
      <c r="AB88" s="69"/>
      <c r="AC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88" s="71">
        <f>IF(OR(NOTA[[#This Row],[QTY]]="",NOTA[[#This Row],[HARGA SATUAN]]="",),"",NOTA[[#This Row],[QTY]]*NOTA[[#This Row],[HARGA SATUAN]])</f>
        <v>11040000</v>
      </c>
      <c r="AG88" s="64">
        <f ca="1">IF(NOTA[ID_H]="","",INDEX(NOTA[TANGGAL],MATCH(,INDIRECT(ADDRESS(ROW(NOTA[TANGGAL]),COLUMN(NOTA[TANGGAL]))&amp;":"&amp;ADDRESS(ROW(),COLUMN(NOTA[TANGGAL]))),-1)))</f>
        <v>45082</v>
      </c>
      <c r="AH88" s="59" t="str">
        <f ca="1">IF(NOTA[[#This Row],[NAMA BARANG]]="","",INDEX(NOTA[SUPPLIER],MATCH(,INDIRECT(ADDRESS(ROW(NOTA[ID]),COLUMN(NOTA[ID]))&amp;":"&amp;ADDRESS(ROW(),COLUMN(NOTA[ID]))),-1)))</f>
        <v xml:space="preserve">D-R </v>
      </c>
      <c r="AI88" s="59" t="str">
        <f ca="1">IF(NOTA[[#This Row],[ID_H]]="","",IF(NOTA[[#This Row],[FAKTUR]]="",INDIRECT(ADDRESS(ROW()-1,COLUMN())),NOTA[[#This Row],[FAKTUR]]))</f>
        <v>UNTANA</v>
      </c>
      <c r="AJ88" s="60" t="str">
        <f ca="1">IF(NOTA[[#This Row],[ID]]="","",COUNTIF(NOTA[ID_H],NOTA[[#This Row],[ID_H]]))</f>
        <v/>
      </c>
      <c r="AK88" s="60">
        <f ca="1">IF(NOTA[[#This Row],[TGL.NOTA]]="",IF(NOTA[[#This Row],[SUPPLIER_H]]="","",AK87),MONTH(NOTA[[#This Row],[TGL.NOTA]]))</f>
        <v>5</v>
      </c>
      <c r="AL88" s="60" t="str">
        <f>LOWER(SUBSTITUTE(SUBSTITUTE(SUBSTITUTE(SUBSTITUTE(SUBSTITUTE(SUBSTITUTE(SUBSTITUTE(SUBSTITUTE(SUBSTITUTE(NOTA[NAMA BARANG]," ",),".",""),"-",""),"(",""),")",""),",",""),"/",""),"""",""),"+",""))</f>
        <v>guntingjuniorj300</v>
      </c>
      <c r="AM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N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O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60" t="str">
        <f>IF(NOTA[[#This Row],[CONCAT4]]="","",_xlfn.IFNA(MATCH(NOTA[[#This Row],[CONCAT4]],[2]!RAW[CONCAT_H],0),FALSE))</f>
        <v/>
      </c>
      <c r="AQ88" s="60" t="e">
        <f>IF(NOTA[[#This Row],[CONCAT1]]="","",MATCH(NOTA[[#This Row],[CONCAT1]],[3]!db[NB NOTA_C],0)+1)</f>
        <v>#N/A</v>
      </c>
    </row>
    <row r="89" spans="1:43" ht="20.100000000000001" customHeight="1" x14ac:dyDescent="0.25">
      <c r="A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60" t="str">
        <f>IF(NOTA[[#This Row],[ID_P]]="","",MATCH(NOTA[[#This Row],[ID_P]],[1]!B_MSK[N_ID],0))</f>
        <v/>
      </c>
      <c r="D89" s="60">
        <f ca="1">IF(NOTA[[#This Row],[NAMA BARANG]]="","",INDEX(NOTA[ID],MATCH(,INDIRECT(ADDRESS(ROW(NOTA[ID]),COLUMN(NOTA[ID]))&amp;":"&amp;ADDRESS(ROW(),COLUMN(NOTA[ID]))),-1)))</f>
        <v>17</v>
      </c>
      <c r="E89" s="61"/>
      <c r="F89" s="62"/>
      <c r="G89" s="62"/>
      <c r="H89" s="63"/>
      <c r="I89" s="62"/>
      <c r="J89" s="64"/>
      <c r="K89" s="62"/>
      <c r="L89" s="62" t="s">
        <v>281</v>
      </c>
      <c r="M89" s="65">
        <v>10</v>
      </c>
      <c r="N89" s="60">
        <v>200</v>
      </c>
      <c r="O89" s="62" t="s">
        <v>251</v>
      </c>
      <c r="P89" s="59">
        <v>71000</v>
      </c>
      <c r="Q89" s="58"/>
      <c r="R89" s="66" t="s">
        <v>282</v>
      </c>
      <c r="S89" s="67">
        <v>0.1</v>
      </c>
      <c r="T89" s="68">
        <v>0.1</v>
      </c>
      <c r="U89" s="69"/>
      <c r="V89" s="70"/>
      <c r="W89" s="69">
        <f>IF(NOTA[[#This Row],[HARGA/ CTN]]="",NOTA[[#This Row],[JUMLAH_H]],NOTA[[#This Row],[HARGA/ CTN]]*IF(NOTA[[#This Row],[C]]="",0,NOTA[[#This Row],[C]]))</f>
        <v>14200000</v>
      </c>
      <c r="X89" s="69">
        <f>IF(NOTA[[#This Row],[JUMLAH]]="","",NOTA[[#This Row],[JUMLAH]]*NOTA[[#This Row],[DISC 1]])</f>
        <v>1420000</v>
      </c>
      <c r="Y89" s="69">
        <f>IF(NOTA[[#This Row],[JUMLAH]]="","",(NOTA[[#This Row],[JUMLAH]]-NOTA[[#This Row],[DISC 1-]])*NOTA[[#This Row],[DISC 2]])</f>
        <v>1278000</v>
      </c>
      <c r="Z89" s="69">
        <f>IF(NOTA[[#This Row],[JUMLAH]]="","",NOTA[[#This Row],[DISC 1-]]+NOTA[[#This Row],[DISC 2-]])</f>
        <v>2698000</v>
      </c>
      <c r="AA89" s="69">
        <f>IF(NOTA[[#This Row],[JUMLAH]]="","",NOTA[[#This Row],[JUMLAH]]-NOTA[[#This Row],[DISC]])</f>
        <v>11502000</v>
      </c>
      <c r="AB89" s="69"/>
      <c r="AC8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8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89" s="5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89" s="71">
        <f>IF(OR(NOTA[[#This Row],[QTY]]="",NOTA[[#This Row],[HARGA SATUAN]]="",),"",NOTA[[#This Row],[QTY]]*NOTA[[#This Row],[HARGA SATUAN]])</f>
        <v>14200000</v>
      </c>
      <c r="AG89" s="64">
        <f ca="1">IF(NOTA[ID_H]="","",INDEX(NOTA[TANGGAL],MATCH(,INDIRECT(ADDRESS(ROW(NOTA[TANGGAL]),COLUMN(NOTA[TANGGAL]))&amp;":"&amp;ADDRESS(ROW(),COLUMN(NOTA[TANGGAL]))),-1)))</f>
        <v>45082</v>
      </c>
      <c r="AH89" s="59" t="str">
        <f ca="1">IF(NOTA[[#This Row],[NAMA BARANG]]="","",INDEX(NOTA[SUPPLIER],MATCH(,INDIRECT(ADDRESS(ROW(NOTA[ID]),COLUMN(NOTA[ID]))&amp;":"&amp;ADDRESS(ROW(),COLUMN(NOTA[ID]))),-1)))</f>
        <v xml:space="preserve">D-R </v>
      </c>
      <c r="AI89" s="59" t="str">
        <f ca="1">IF(NOTA[[#This Row],[ID_H]]="","",IF(NOTA[[#This Row],[FAKTUR]]="",INDIRECT(ADDRESS(ROW()-1,COLUMN())),NOTA[[#This Row],[FAKTUR]]))</f>
        <v>UNTANA</v>
      </c>
      <c r="AJ89" s="60" t="str">
        <f ca="1">IF(NOTA[[#This Row],[ID]]="","",COUNTIF(NOTA[ID_H],NOTA[[#This Row],[ID_H]]))</f>
        <v/>
      </c>
      <c r="AK89" s="60">
        <f ca="1">IF(NOTA[[#This Row],[TGL.NOTA]]="",IF(NOTA[[#This Row],[SUPPLIER_H]]="","",AK88),MONTH(NOTA[[#This Row],[TGL.NOTA]]))</f>
        <v>5</v>
      </c>
      <c r="AL89" s="60" t="str">
        <f>LOWER(SUBSTITUTE(SUBSTITUTE(SUBSTITUTE(SUBSTITUTE(SUBSTITUTE(SUBSTITUTE(SUBSTITUTE(SUBSTITUTE(SUBSTITUTE(NOTA[NAMA BARANG]," ",),".",""),"-",""),"(",""),")",""),",",""),"/",""),"""",""),"+",""))</f>
        <v>guntingjuniorj500</v>
      </c>
      <c r="AM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N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O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60" t="str">
        <f>IF(NOTA[[#This Row],[CONCAT4]]="","",_xlfn.IFNA(MATCH(NOTA[[#This Row],[CONCAT4]],[2]!RAW[CONCAT_H],0),FALSE))</f>
        <v/>
      </c>
      <c r="AQ89" s="60" t="e">
        <f>IF(NOTA[[#This Row],[CONCAT1]]="","",MATCH(NOTA[[#This Row],[CONCAT1]],[3]!db[NB NOTA_C],0)+1)</f>
        <v>#N/A</v>
      </c>
    </row>
    <row r="90" spans="1:43" ht="20.100000000000001" customHeight="1" x14ac:dyDescent="0.25">
      <c r="A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60" t="str">
        <f>IF(NOTA[[#This Row],[ID_P]]="","",MATCH(NOTA[[#This Row],[ID_P]],[1]!B_MSK[N_ID],0))</f>
        <v/>
      </c>
      <c r="D90" s="60" t="str">
        <f ca="1">IF(NOTA[[#This Row],[NAMA BARANG]]="","",INDEX(NOTA[ID],MATCH(,INDIRECT(ADDRESS(ROW(NOTA[ID]),COLUMN(NOTA[ID]))&amp;":"&amp;ADDRESS(ROW(),COLUMN(NOTA[ID]))),-1)))</f>
        <v/>
      </c>
      <c r="E90" s="61"/>
      <c r="F90" s="62"/>
      <c r="G90" s="62"/>
      <c r="H90" s="63"/>
      <c r="I90" s="62"/>
      <c r="J90" s="64"/>
      <c r="K90" s="62"/>
      <c r="L90" s="62"/>
      <c r="M90" s="65"/>
      <c r="N90" s="60"/>
      <c r="O90" s="62"/>
      <c r="P90" s="59"/>
      <c r="Q90" s="58"/>
      <c r="R90" s="66"/>
      <c r="S90" s="67"/>
      <c r="T90" s="68"/>
      <c r="U90" s="69"/>
      <c r="V90" s="70"/>
      <c r="W90" s="69" t="str">
        <f>IF(NOTA[[#This Row],[HARGA/ CTN]]="",NOTA[[#This Row],[JUMLAH_H]],NOTA[[#This Row],[HARGA/ CTN]]*IF(NOTA[[#This Row],[C]]="",0,NOTA[[#This Row],[C]]))</f>
        <v/>
      </c>
      <c r="X90" s="69" t="str">
        <f>IF(NOTA[[#This Row],[JUMLAH]]="","",NOTA[[#This Row],[JUMLAH]]*NOTA[[#This Row],[DISC 1]])</f>
        <v/>
      </c>
      <c r="Y90" s="69" t="str">
        <f>IF(NOTA[[#This Row],[JUMLAH]]="","",(NOTA[[#This Row],[JUMLAH]]-NOTA[[#This Row],[DISC 1-]])*NOTA[[#This Row],[DISC 2]])</f>
        <v/>
      </c>
      <c r="Z90" s="69" t="str">
        <f>IF(NOTA[[#This Row],[JUMLAH]]="","",NOTA[[#This Row],[DISC 1-]]+NOTA[[#This Row],[DISC 2-]])</f>
        <v/>
      </c>
      <c r="AA90" s="69" t="str">
        <f>IF(NOTA[[#This Row],[JUMLAH]]="","",NOTA[[#This Row],[JUMLAH]]-NOTA[[#This Row],[DISC]])</f>
        <v/>
      </c>
      <c r="AB90" s="69"/>
      <c r="AC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" s="71" t="str">
        <f>IF(OR(NOTA[[#This Row],[QTY]]="",NOTA[[#This Row],[HARGA SATUAN]]="",),"",NOTA[[#This Row],[QTY]]*NOTA[[#This Row],[HARGA SATUAN]])</f>
        <v/>
      </c>
      <c r="AG90" s="64" t="str">
        <f ca="1">IF(NOTA[ID_H]="","",INDEX(NOTA[TANGGAL],MATCH(,INDIRECT(ADDRESS(ROW(NOTA[TANGGAL]),COLUMN(NOTA[TANGGAL]))&amp;":"&amp;ADDRESS(ROW(),COLUMN(NOTA[TANGGAL]))),-1)))</f>
        <v/>
      </c>
      <c r="AH90" s="59" t="str">
        <f ca="1">IF(NOTA[[#This Row],[NAMA BARANG]]="","",INDEX(NOTA[SUPPLIER],MATCH(,INDIRECT(ADDRESS(ROW(NOTA[ID]),COLUMN(NOTA[ID]))&amp;":"&amp;ADDRESS(ROW(),COLUMN(NOTA[ID]))),-1)))</f>
        <v/>
      </c>
      <c r="AI90" s="59" t="str">
        <f ca="1">IF(NOTA[[#This Row],[ID_H]]="","",IF(NOTA[[#This Row],[FAKTUR]]="",INDIRECT(ADDRESS(ROW()-1,COLUMN())),NOTA[[#This Row],[FAKTUR]]))</f>
        <v/>
      </c>
      <c r="AJ90" s="60" t="str">
        <f ca="1">IF(NOTA[[#This Row],[ID]]="","",COUNTIF(NOTA[ID_H],NOTA[[#This Row],[ID_H]]))</f>
        <v/>
      </c>
      <c r="AK90" s="60" t="str">
        <f ca="1">IF(NOTA[[#This Row],[TGL.NOTA]]="",IF(NOTA[[#This Row],[SUPPLIER_H]]="","",AK89),MONTH(NOTA[[#This Row],[TGL.NOTA]]))</f>
        <v/>
      </c>
      <c r="AL90" s="60" t="str">
        <f>LOWER(SUBSTITUTE(SUBSTITUTE(SUBSTITUTE(SUBSTITUTE(SUBSTITUTE(SUBSTITUTE(SUBSTITUTE(SUBSTITUTE(SUBSTITUTE(NOTA[NAMA BARANG]," ",),".",""),"-",""),"(",""),")",""),",",""),"/",""),"""",""),"+",""))</f>
        <v/>
      </c>
      <c r="AM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60" t="str">
        <f>IF(NOTA[[#This Row],[CONCAT4]]="","",_xlfn.IFNA(MATCH(NOTA[[#This Row],[CONCAT4]],[2]!RAW[CONCAT_H],0),FALSE))</f>
        <v/>
      </c>
      <c r="AQ90" s="60" t="str">
        <f>IF(NOTA[[#This Row],[CONCAT1]]="","",MATCH(NOTA[[#This Row],[CONCAT1]],[3]!db[NB NOTA_C],0)+1)</f>
        <v/>
      </c>
    </row>
    <row r="91" spans="1:43" ht="20.100000000000001" customHeight="1" x14ac:dyDescent="0.25">
      <c r="A91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91" s="60" t="e">
        <f ca="1">IF(NOTA[[#This Row],[ID_P]]="","",MATCH(NOTA[[#This Row],[ID_P]],[1]!B_MSK[N_ID],0))</f>
        <v>#REF!</v>
      </c>
      <c r="D91" s="60">
        <f ca="1">IF(NOTA[[#This Row],[NAMA BARANG]]="","",INDEX(NOTA[ID],MATCH(,INDIRECT(ADDRESS(ROW(NOTA[ID]),COLUMN(NOTA[ID]))&amp;":"&amp;ADDRESS(ROW(),COLUMN(NOTA[ID]))),-1)))</f>
        <v>18</v>
      </c>
      <c r="E91" s="61"/>
      <c r="F91" s="62" t="s">
        <v>273</v>
      </c>
      <c r="G91" s="62" t="s">
        <v>235</v>
      </c>
      <c r="H91" s="63"/>
      <c r="I91" s="62"/>
      <c r="J91" s="64">
        <v>45076</v>
      </c>
      <c r="K91" s="62"/>
      <c r="L91" s="62" t="s">
        <v>283</v>
      </c>
      <c r="M91" s="65">
        <v>24</v>
      </c>
      <c r="N91" s="60">
        <f>60*24</f>
        <v>1440</v>
      </c>
      <c r="O91" s="62" t="s">
        <v>251</v>
      </c>
      <c r="P91" s="59">
        <v>33000</v>
      </c>
      <c r="Q91" s="58"/>
      <c r="R91" s="66" t="s">
        <v>268</v>
      </c>
      <c r="S91" s="67">
        <v>0.15</v>
      </c>
      <c r="T91" s="68">
        <v>0.1</v>
      </c>
      <c r="U91" s="69"/>
      <c r="V91" s="70"/>
      <c r="W91" s="69">
        <f>IF(NOTA[[#This Row],[HARGA/ CTN]]="",NOTA[[#This Row],[JUMLAH_H]],NOTA[[#This Row],[HARGA/ CTN]]*IF(NOTA[[#This Row],[C]]="",0,NOTA[[#This Row],[C]]))</f>
        <v>47520000</v>
      </c>
      <c r="X91" s="69">
        <f>IF(NOTA[[#This Row],[JUMLAH]]="","",NOTA[[#This Row],[JUMLAH]]*NOTA[[#This Row],[DISC 1]])</f>
        <v>7128000</v>
      </c>
      <c r="Y91" s="69">
        <f>IF(NOTA[[#This Row],[JUMLAH]]="","",(NOTA[[#This Row],[JUMLAH]]-NOTA[[#This Row],[DISC 1-]])*NOTA[[#This Row],[DISC 2]])</f>
        <v>4039200</v>
      </c>
      <c r="Z91" s="69">
        <f>IF(NOTA[[#This Row],[JUMLAH]]="","",NOTA[[#This Row],[DISC 1-]]+NOTA[[#This Row],[DISC 2-]])</f>
        <v>11167200</v>
      </c>
      <c r="AA91" s="69">
        <f>IF(NOTA[[#This Row],[JUMLAH]]="","",NOTA[[#This Row],[JUMLAH]]-NOTA[[#This Row],[DISC]])</f>
        <v>36352800</v>
      </c>
      <c r="AB91" s="69"/>
      <c r="AC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91" s="71">
        <f>IF(OR(NOTA[[#This Row],[QTY]]="",NOTA[[#This Row],[HARGA SATUAN]]="",),"",NOTA[[#This Row],[QTY]]*NOTA[[#This Row],[HARGA SATUAN]])</f>
        <v>47520000</v>
      </c>
      <c r="AG91" s="64">
        <f ca="1">IF(NOTA[ID_H]="","",INDEX(NOTA[TANGGAL],MATCH(,INDIRECT(ADDRESS(ROW(NOTA[TANGGAL]),COLUMN(NOTA[TANGGAL]))&amp;":"&amp;ADDRESS(ROW(),COLUMN(NOTA[TANGGAL]))),-1)))</f>
        <v>45082</v>
      </c>
      <c r="AH91" s="59" t="str">
        <f ca="1">IF(NOTA[[#This Row],[NAMA BARANG]]="","",INDEX(NOTA[SUPPLIER],MATCH(,INDIRECT(ADDRESS(ROW(NOTA[ID]),COLUMN(NOTA[ID]))&amp;":"&amp;ADDRESS(ROW(),COLUMN(NOTA[ID]))),-1)))</f>
        <v xml:space="preserve">D-R </v>
      </c>
      <c r="AI91" s="59" t="str">
        <f ca="1">IF(NOTA[[#This Row],[ID_H]]="","",IF(NOTA[[#This Row],[FAKTUR]]="",INDIRECT(ADDRESS(ROW()-1,COLUMN())),NOTA[[#This Row],[FAKTUR]]))</f>
        <v>UNTANA</v>
      </c>
      <c r="AJ91" s="60">
        <f ca="1">IF(NOTA[[#This Row],[ID]]="","",COUNTIF(NOTA[ID_H],NOTA[[#This Row],[ID_H]]))</f>
        <v>2</v>
      </c>
      <c r="AK91" s="60">
        <f>IF(NOTA[[#This Row],[TGL.NOTA]]="",IF(NOTA[[#This Row],[SUPPLIER_H]]="","",AK90),MONTH(NOTA[[#This Row],[TGL.NOTA]]))</f>
        <v>5</v>
      </c>
      <c r="AL91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M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N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O91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P91" s="60" t="e">
        <f>IF(NOTA[[#This Row],[CONCAT4]]="","",_xlfn.IFNA(MATCH(NOTA[[#This Row],[CONCAT4]],[2]!RAW[CONCAT_H],0),FALSE))</f>
        <v>#REF!</v>
      </c>
      <c r="AQ91" s="60">
        <f>IF(NOTA[[#This Row],[CONCAT1]]="","",MATCH(NOTA[[#This Row],[CONCAT1]],[3]!db[NB NOTA_C],0)+1)</f>
        <v>611</v>
      </c>
    </row>
    <row r="92" spans="1:43" ht="20.100000000000001" customHeight="1" x14ac:dyDescent="0.25">
      <c r="A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60" t="str">
        <f>IF(NOTA[[#This Row],[ID_P]]="","",MATCH(NOTA[[#This Row],[ID_P]],[1]!B_MSK[N_ID],0))</f>
        <v/>
      </c>
      <c r="D92" s="60">
        <f ca="1">IF(NOTA[[#This Row],[NAMA BARANG]]="","",INDEX(NOTA[ID],MATCH(,INDIRECT(ADDRESS(ROW(NOTA[ID]),COLUMN(NOTA[ID]))&amp;":"&amp;ADDRESS(ROW(),COLUMN(NOTA[ID]))),-1)))</f>
        <v>18</v>
      </c>
      <c r="E92" s="61"/>
      <c r="F92" s="62"/>
      <c r="G92" s="62"/>
      <c r="H92" s="63"/>
      <c r="I92" s="62"/>
      <c r="J92" s="64"/>
      <c r="K92" s="62"/>
      <c r="L92" s="62" t="s">
        <v>283</v>
      </c>
      <c r="M92" s="65">
        <v>3</v>
      </c>
      <c r="N92" s="60">
        <f>60*3</f>
        <v>180</v>
      </c>
      <c r="O92" s="62" t="s">
        <v>251</v>
      </c>
      <c r="P92" s="59">
        <v>33000</v>
      </c>
      <c r="Q92" s="58"/>
      <c r="R92" s="66" t="s">
        <v>268</v>
      </c>
      <c r="S92" s="67">
        <v>1</v>
      </c>
      <c r="T92" s="68">
        <v>0</v>
      </c>
      <c r="U92" s="69"/>
      <c r="V92" s="70" t="s">
        <v>276</v>
      </c>
      <c r="W92" s="69">
        <f>IF(NOTA[[#This Row],[HARGA/ CTN]]="",NOTA[[#This Row],[JUMLAH_H]],NOTA[[#This Row],[HARGA/ CTN]]*IF(NOTA[[#This Row],[C]]="",0,NOTA[[#This Row],[C]]))</f>
        <v>5940000</v>
      </c>
      <c r="X92" s="69">
        <f>IF(NOTA[[#This Row],[JUMLAH]]="","",NOTA[[#This Row],[JUMLAH]]*NOTA[[#This Row],[DISC 1]])</f>
        <v>5940000</v>
      </c>
      <c r="Y92" s="69">
        <f>IF(NOTA[[#This Row],[JUMLAH]]="","",(NOTA[[#This Row],[JUMLAH]]-NOTA[[#This Row],[DISC 1-]])*NOTA[[#This Row],[DISC 2]])</f>
        <v>0</v>
      </c>
      <c r="Z92" s="69">
        <f>IF(NOTA[[#This Row],[JUMLAH]]="","",NOTA[[#This Row],[DISC 1-]]+NOTA[[#This Row],[DISC 2-]])</f>
        <v>5940000</v>
      </c>
      <c r="AA92" s="69">
        <f>IF(NOTA[[#This Row],[JUMLAH]]="","",NOTA[[#This Row],[JUMLAH]]-NOTA[[#This Row],[DISC]])</f>
        <v>0</v>
      </c>
      <c r="AB92" s="69"/>
      <c r="AC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92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92" s="71">
        <f>IF(OR(NOTA[[#This Row],[QTY]]="",NOTA[[#This Row],[HARGA SATUAN]]="",),"",NOTA[[#This Row],[QTY]]*NOTA[[#This Row],[HARGA SATUAN]])</f>
        <v>5940000</v>
      </c>
      <c r="AG92" s="64">
        <f ca="1">IF(NOTA[ID_H]="","",INDEX(NOTA[TANGGAL],MATCH(,INDIRECT(ADDRESS(ROW(NOTA[TANGGAL]),COLUMN(NOTA[TANGGAL]))&amp;":"&amp;ADDRESS(ROW(),COLUMN(NOTA[TANGGAL]))),-1)))</f>
        <v>45082</v>
      </c>
      <c r="AH92" s="59" t="str">
        <f ca="1">IF(NOTA[[#This Row],[NAMA BARANG]]="","",INDEX(NOTA[SUPPLIER],MATCH(,INDIRECT(ADDRESS(ROW(NOTA[ID]),COLUMN(NOTA[ID]))&amp;":"&amp;ADDRESS(ROW(),COLUMN(NOTA[ID]))),-1)))</f>
        <v xml:space="preserve">D-R </v>
      </c>
      <c r="AI92" s="59" t="str">
        <f ca="1">IF(NOTA[[#This Row],[ID_H]]="","",IF(NOTA[[#This Row],[FAKTUR]]="",INDIRECT(ADDRESS(ROW()-1,COLUMN())),NOTA[[#This Row],[FAKTUR]]))</f>
        <v>UNTANA</v>
      </c>
      <c r="AJ92" s="60" t="str">
        <f ca="1">IF(NOTA[[#This Row],[ID]]="","",COUNTIF(NOTA[ID_H],NOTA[[#This Row],[ID_H]]))</f>
        <v/>
      </c>
      <c r="AK92" s="60">
        <f ca="1">IF(NOTA[[#This Row],[TGL.NOTA]]="",IF(NOTA[[#This Row],[SUPPLIER_H]]="","",AK91),MONTH(NOTA[[#This Row],[TGL.NOTA]]))</f>
        <v>5</v>
      </c>
      <c r="AL92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M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N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O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60" t="str">
        <f>IF(NOTA[[#This Row],[CONCAT4]]="","",_xlfn.IFNA(MATCH(NOTA[[#This Row],[CONCAT4]],[2]!RAW[CONCAT_H],0),FALSE))</f>
        <v/>
      </c>
      <c r="AQ92" s="60">
        <f>IF(NOTA[[#This Row],[CONCAT1]]="","",MATCH(NOTA[[#This Row],[CONCAT1]],[3]!db[NB NOTA_C],0)+1)</f>
        <v>611</v>
      </c>
    </row>
    <row r="93" spans="1:43" ht="20.100000000000001" customHeight="1" x14ac:dyDescent="0.25">
      <c r="A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60" t="str">
        <f>IF(NOTA[[#This Row],[ID_P]]="","",MATCH(NOTA[[#This Row],[ID_P]],[1]!B_MSK[N_ID],0))</f>
        <v/>
      </c>
      <c r="D93" s="60" t="str">
        <f ca="1">IF(NOTA[[#This Row],[NAMA BARANG]]="","",INDEX(NOTA[ID],MATCH(,INDIRECT(ADDRESS(ROW(NOTA[ID]),COLUMN(NOTA[ID]))&amp;":"&amp;ADDRESS(ROW(),COLUMN(NOTA[ID]))),-1)))</f>
        <v/>
      </c>
      <c r="E93" s="61"/>
      <c r="F93" s="62"/>
      <c r="G93" s="62"/>
      <c r="H93" s="63"/>
      <c r="I93" s="62"/>
      <c r="J93" s="64"/>
      <c r="K93" s="62"/>
      <c r="L93" s="62"/>
      <c r="M93" s="65"/>
      <c r="N93" s="60"/>
      <c r="O93" s="62"/>
      <c r="P93" s="59"/>
      <c r="Q93" s="58"/>
      <c r="R93" s="66"/>
      <c r="S93" s="67"/>
      <c r="T93" s="68"/>
      <c r="U93" s="69"/>
      <c r="V93" s="70"/>
      <c r="W93" s="69" t="str">
        <f>IF(NOTA[[#This Row],[HARGA/ CTN]]="",NOTA[[#This Row],[JUMLAH_H]],NOTA[[#This Row],[HARGA/ CTN]]*IF(NOTA[[#This Row],[C]]="",0,NOTA[[#This Row],[C]]))</f>
        <v/>
      </c>
      <c r="X93" s="69" t="str">
        <f>IF(NOTA[[#This Row],[JUMLAH]]="","",NOTA[[#This Row],[JUMLAH]]*NOTA[[#This Row],[DISC 1]])</f>
        <v/>
      </c>
      <c r="Y93" s="69" t="str">
        <f>IF(NOTA[[#This Row],[JUMLAH]]="","",(NOTA[[#This Row],[JUMLAH]]-NOTA[[#This Row],[DISC 1-]])*NOTA[[#This Row],[DISC 2]])</f>
        <v/>
      </c>
      <c r="Z93" s="69" t="str">
        <f>IF(NOTA[[#This Row],[JUMLAH]]="","",NOTA[[#This Row],[DISC 1-]]+NOTA[[#This Row],[DISC 2-]])</f>
        <v/>
      </c>
      <c r="AA93" s="69" t="str">
        <f>IF(NOTA[[#This Row],[JUMLAH]]="","",NOTA[[#This Row],[JUMLAH]]-NOTA[[#This Row],[DISC]])</f>
        <v/>
      </c>
      <c r="AB93" s="69"/>
      <c r="AC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71" t="str">
        <f>IF(OR(NOTA[[#This Row],[QTY]]="",NOTA[[#This Row],[HARGA SATUAN]]="",),"",NOTA[[#This Row],[QTY]]*NOTA[[#This Row],[HARGA SATUAN]])</f>
        <v/>
      </c>
      <c r="AG93" s="64" t="str">
        <f ca="1">IF(NOTA[ID_H]="","",INDEX(NOTA[TANGGAL],MATCH(,INDIRECT(ADDRESS(ROW(NOTA[TANGGAL]),COLUMN(NOTA[TANGGAL]))&amp;":"&amp;ADDRESS(ROW(),COLUMN(NOTA[TANGGAL]))),-1)))</f>
        <v/>
      </c>
      <c r="AH93" s="59" t="str">
        <f ca="1">IF(NOTA[[#This Row],[NAMA BARANG]]="","",INDEX(NOTA[SUPPLIER],MATCH(,INDIRECT(ADDRESS(ROW(NOTA[ID]),COLUMN(NOTA[ID]))&amp;":"&amp;ADDRESS(ROW(),COLUMN(NOTA[ID]))),-1)))</f>
        <v/>
      </c>
      <c r="AI93" s="59" t="str">
        <f ca="1">IF(NOTA[[#This Row],[ID_H]]="","",IF(NOTA[[#This Row],[FAKTUR]]="",INDIRECT(ADDRESS(ROW()-1,COLUMN())),NOTA[[#This Row],[FAKTUR]]))</f>
        <v/>
      </c>
      <c r="AJ93" s="60" t="str">
        <f ca="1">IF(NOTA[[#This Row],[ID]]="","",COUNTIF(NOTA[ID_H],NOTA[[#This Row],[ID_H]]))</f>
        <v/>
      </c>
      <c r="AK93" s="60" t="str">
        <f ca="1">IF(NOTA[[#This Row],[TGL.NOTA]]="",IF(NOTA[[#This Row],[SUPPLIER_H]]="","",AK92),MONTH(NOTA[[#This Row],[TGL.NOTA]]))</f>
        <v/>
      </c>
      <c r="AL93" s="60" t="str">
        <f>LOWER(SUBSTITUTE(SUBSTITUTE(SUBSTITUTE(SUBSTITUTE(SUBSTITUTE(SUBSTITUTE(SUBSTITUTE(SUBSTITUTE(SUBSTITUTE(NOTA[NAMA BARANG]," ",),".",""),"-",""),"(",""),")",""),",",""),"/",""),"""",""),"+",""))</f>
        <v/>
      </c>
      <c r="AM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60" t="str">
        <f>IF(NOTA[[#This Row],[CONCAT4]]="","",_xlfn.IFNA(MATCH(NOTA[[#This Row],[CONCAT4]],[2]!RAW[CONCAT_H],0),FALSE))</f>
        <v/>
      </c>
      <c r="AQ93" s="60" t="str">
        <f>IF(NOTA[[#This Row],[CONCAT1]]="","",MATCH(NOTA[[#This Row],[CONCAT1]],[3]!db[NB NOTA_C],0)+1)</f>
        <v/>
      </c>
    </row>
    <row r="94" spans="1:43" ht="20.100000000000001" customHeight="1" x14ac:dyDescent="0.25">
      <c r="A94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60" t="e">
        <f ca="1">IF(NOTA[[#This Row],[ID_P]]="","",MATCH(NOTA[[#This Row],[ID_P]],[1]!B_MSK[N_ID],0))</f>
        <v>#REF!</v>
      </c>
      <c r="D94" s="60">
        <f ca="1">IF(NOTA[[#This Row],[NAMA BARANG]]="","",INDEX(NOTA[ID],MATCH(,INDIRECT(ADDRESS(ROW(NOTA[ID]),COLUMN(NOTA[ID]))&amp;":"&amp;ADDRESS(ROW(),COLUMN(NOTA[ID]))),-1)))</f>
        <v>19</v>
      </c>
      <c r="E94" s="61">
        <v>45084</v>
      </c>
      <c r="F94" s="15" t="s">
        <v>25</v>
      </c>
      <c r="G94" s="15" t="s">
        <v>24</v>
      </c>
      <c r="H94" s="24" t="s">
        <v>284</v>
      </c>
      <c r="I94" s="62"/>
      <c r="J94" s="64">
        <v>45079</v>
      </c>
      <c r="K94" s="62"/>
      <c r="L94" s="15" t="s">
        <v>287</v>
      </c>
      <c r="M94" s="65">
        <v>4</v>
      </c>
      <c r="N94" s="60">
        <v>576</v>
      </c>
      <c r="O94" s="15" t="s">
        <v>285</v>
      </c>
      <c r="P94" s="59">
        <v>11900</v>
      </c>
      <c r="Q94" s="58"/>
      <c r="R94" s="21" t="s">
        <v>286</v>
      </c>
      <c r="S94" s="67">
        <v>0.125</v>
      </c>
      <c r="T94" s="68">
        <v>0.05</v>
      </c>
      <c r="U94" s="69"/>
      <c r="V94" s="70"/>
      <c r="W94" s="69">
        <f>IF(NOTA[[#This Row],[HARGA/ CTN]]="",NOTA[[#This Row],[JUMLAH_H]],NOTA[[#This Row],[HARGA/ CTN]]*IF(NOTA[[#This Row],[C]]="",0,NOTA[[#This Row],[C]]))</f>
        <v>6854400</v>
      </c>
      <c r="X94" s="69">
        <f>IF(NOTA[[#This Row],[JUMLAH]]="","",NOTA[[#This Row],[JUMLAH]]*NOTA[[#This Row],[DISC 1]])</f>
        <v>856800</v>
      </c>
      <c r="Y94" s="69">
        <f>IF(NOTA[[#This Row],[JUMLAH]]="","",(NOTA[[#This Row],[JUMLAH]]-NOTA[[#This Row],[DISC 1-]])*NOTA[[#This Row],[DISC 2]])</f>
        <v>299880</v>
      </c>
      <c r="Z94" s="69">
        <f>IF(NOTA[[#This Row],[JUMLAH]]="","",NOTA[[#This Row],[DISC 1-]]+NOTA[[#This Row],[DISC 2-]])</f>
        <v>1156680</v>
      </c>
      <c r="AA94" s="69">
        <f>IF(NOTA[[#This Row],[JUMLAH]]="","",NOTA[[#This Row],[JUMLAH]]-NOTA[[#This Row],[DISC]])</f>
        <v>5697720</v>
      </c>
      <c r="AB94" s="69"/>
      <c r="AC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71">
        <f>IF(OR(NOTA[[#This Row],[QTY]]="",NOTA[[#This Row],[HARGA SATUAN]]="",),"",NOTA[[#This Row],[QTY]]*NOTA[[#This Row],[HARGA SATUAN]])</f>
        <v>6854400</v>
      </c>
      <c r="AG94" s="64">
        <f ca="1">IF(NOTA[ID_H]="","",INDEX(NOTA[TANGGAL],MATCH(,INDIRECT(ADDRESS(ROW(NOTA[TANGGAL]),COLUMN(NOTA[TANGGAL]))&amp;":"&amp;ADDRESS(ROW(),COLUMN(NOTA[TANGGAL]))),-1)))</f>
        <v>45084</v>
      </c>
      <c r="AH94" s="59" t="str">
        <f ca="1">IF(NOTA[[#This Row],[NAMA BARANG]]="","",INDEX(NOTA[SUPPLIER],MATCH(,INDIRECT(ADDRESS(ROW(NOTA[ID]),COLUMN(NOTA[ID]))&amp;":"&amp;ADDRESS(ROW(),COLUMN(NOTA[ID]))),-1)))</f>
        <v>ATALI MAKMUR</v>
      </c>
      <c r="AI94" s="59" t="str">
        <f ca="1">IF(NOTA[[#This Row],[ID_H]]="","",IF(NOTA[[#This Row],[FAKTUR]]="",INDIRECT(ADDRESS(ROW()-1,COLUMN())),NOTA[[#This Row],[FAKTUR]]))</f>
        <v>ARTO MORO</v>
      </c>
      <c r="AJ94" s="60">
        <f ca="1">IF(NOTA[[#This Row],[ID]]="","",COUNTIF(NOTA[ID_H],NOTA[[#This Row],[ID_H]]))</f>
        <v>9</v>
      </c>
      <c r="AK94" s="60">
        <f>IF(NOTA[[#This Row],[TGL.NOTA]]="",IF(NOTA[[#This Row],[SUPPLIER_H]]="","",AK93),MONTH(NOTA[[#This Row],[TGL.NOTA]]))</f>
        <v>6</v>
      </c>
      <c r="AL94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P94" s="60" t="e">
        <f>IF(NOTA[[#This Row],[CONCAT4]]="","",_xlfn.IFNA(MATCH(NOTA[[#This Row],[CONCAT4]],[2]!RAW[CONCAT_H],0),FALSE))</f>
        <v>#REF!</v>
      </c>
      <c r="AQ94" s="60">
        <f>IF(NOTA[[#This Row],[CONCAT1]]="","",MATCH(NOTA[[#This Row],[CONCAT1]],[3]!db[NB NOTA_C],0)+1)</f>
        <v>1705</v>
      </c>
    </row>
    <row r="95" spans="1:43" ht="20.100000000000001" customHeight="1" x14ac:dyDescent="0.25">
      <c r="A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60" t="str">
        <f>IF(NOTA[[#This Row],[ID_P]]="","",MATCH(NOTA[[#This Row],[ID_P]],[1]!B_MSK[N_ID],0))</f>
        <v/>
      </c>
      <c r="D95" s="60">
        <f ca="1">IF(NOTA[[#This Row],[NAMA BARANG]]="","",INDEX(NOTA[ID],MATCH(,INDIRECT(ADDRESS(ROW(NOTA[ID]),COLUMN(NOTA[ID]))&amp;":"&amp;ADDRESS(ROW(),COLUMN(NOTA[ID]))),-1)))</f>
        <v>19</v>
      </c>
      <c r="E95" s="61"/>
      <c r="F95" s="62"/>
      <c r="G95" s="62"/>
      <c r="H95" s="63"/>
      <c r="I95" s="62"/>
      <c r="J95" s="64"/>
      <c r="K95" s="62"/>
      <c r="L95" s="15" t="s">
        <v>288</v>
      </c>
      <c r="M95" s="65">
        <v>2</v>
      </c>
      <c r="N95" s="60">
        <v>144</v>
      </c>
      <c r="O95" s="15" t="s">
        <v>285</v>
      </c>
      <c r="P95" s="59">
        <v>23000</v>
      </c>
      <c r="Q95" s="58"/>
      <c r="R95" s="21" t="s">
        <v>293</v>
      </c>
      <c r="S95" s="67">
        <v>0.125</v>
      </c>
      <c r="T95" s="68">
        <v>0.05</v>
      </c>
      <c r="U95" s="69"/>
      <c r="V95" s="70"/>
      <c r="W95" s="69">
        <f>IF(NOTA[[#This Row],[HARGA/ CTN]]="",NOTA[[#This Row],[JUMLAH_H]],NOTA[[#This Row],[HARGA/ CTN]]*IF(NOTA[[#This Row],[C]]="",0,NOTA[[#This Row],[C]]))</f>
        <v>3312000</v>
      </c>
      <c r="X95" s="69">
        <f>IF(NOTA[[#This Row],[JUMLAH]]="","",NOTA[[#This Row],[JUMLAH]]*NOTA[[#This Row],[DISC 1]])</f>
        <v>414000</v>
      </c>
      <c r="Y95" s="69">
        <f>IF(NOTA[[#This Row],[JUMLAH]]="","",(NOTA[[#This Row],[JUMLAH]]-NOTA[[#This Row],[DISC 1-]])*NOTA[[#This Row],[DISC 2]])</f>
        <v>144900</v>
      </c>
      <c r="Z95" s="69">
        <f>IF(NOTA[[#This Row],[JUMLAH]]="","",NOTA[[#This Row],[DISC 1-]]+NOTA[[#This Row],[DISC 2-]])</f>
        <v>558900</v>
      </c>
      <c r="AA95" s="69">
        <f>IF(NOTA[[#This Row],[JUMLAH]]="","",NOTA[[#This Row],[JUMLAH]]-NOTA[[#This Row],[DISC]])</f>
        <v>2753100</v>
      </c>
      <c r="AB95" s="69"/>
      <c r="AC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71">
        <f>IF(OR(NOTA[[#This Row],[QTY]]="",NOTA[[#This Row],[HARGA SATUAN]]="",),"",NOTA[[#This Row],[QTY]]*NOTA[[#This Row],[HARGA SATUAN]])</f>
        <v>3312000</v>
      </c>
      <c r="AG95" s="64">
        <f ca="1">IF(NOTA[ID_H]="","",INDEX(NOTA[TANGGAL],MATCH(,INDIRECT(ADDRESS(ROW(NOTA[TANGGAL]),COLUMN(NOTA[TANGGAL]))&amp;":"&amp;ADDRESS(ROW(),COLUMN(NOTA[TANGGAL]))),-1)))</f>
        <v>45084</v>
      </c>
      <c r="AH95" s="59" t="str">
        <f ca="1">IF(NOTA[[#This Row],[NAMA BARANG]]="","",INDEX(NOTA[SUPPLIER],MATCH(,INDIRECT(ADDRESS(ROW(NOTA[ID]),COLUMN(NOTA[ID]))&amp;":"&amp;ADDRESS(ROW(),COLUMN(NOTA[ID]))),-1)))</f>
        <v>ATALI MAKMUR</v>
      </c>
      <c r="AI95" s="59" t="str">
        <f ca="1">IF(NOTA[[#This Row],[ID_H]]="","",IF(NOTA[[#This Row],[FAKTUR]]="",INDIRECT(ADDRESS(ROW()-1,COLUMN())),NOTA[[#This Row],[FAKTUR]]))</f>
        <v>ARTO MORO</v>
      </c>
      <c r="AJ95" s="60" t="str">
        <f ca="1">IF(NOTA[[#This Row],[ID]]="","",COUNTIF(NOTA[ID_H],NOTA[[#This Row],[ID_H]]))</f>
        <v/>
      </c>
      <c r="AK95" s="60">
        <f ca="1">IF(NOTA[[#This Row],[TGL.NOTA]]="",IF(NOTA[[#This Row],[SUPPLIER_H]]="","",AK94),MONTH(NOTA[[#This Row],[TGL.NOTA]]))</f>
        <v>6</v>
      </c>
      <c r="AL95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60" t="str">
        <f>IF(NOTA[[#This Row],[CONCAT4]]="","",_xlfn.IFNA(MATCH(NOTA[[#This Row],[CONCAT4]],[2]!RAW[CONCAT_H],0),FALSE))</f>
        <v/>
      </c>
      <c r="AQ95" s="60">
        <f>IF(NOTA[[#This Row],[CONCAT1]]="","",MATCH(NOTA[[#This Row],[CONCAT1]],[3]!db[NB NOTA_C],0)+1)</f>
        <v>1706</v>
      </c>
    </row>
    <row r="96" spans="1:43" ht="20.100000000000001" customHeight="1" x14ac:dyDescent="0.25">
      <c r="A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60" t="str">
        <f>IF(NOTA[[#This Row],[ID_P]]="","",MATCH(NOTA[[#This Row],[ID_P]],[1]!B_MSK[N_ID],0))</f>
        <v/>
      </c>
      <c r="D96" s="60">
        <f ca="1">IF(NOTA[[#This Row],[NAMA BARANG]]="","",INDEX(NOTA[ID],MATCH(,INDIRECT(ADDRESS(ROW(NOTA[ID]),COLUMN(NOTA[ID]))&amp;":"&amp;ADDRESS(ROW(),COLUMN(NOTA[ID]))),-1)))</f>
        <v>19</v>
      </c>
      <c r="E96" s="61"/>
      <c r="F96" s="62"/>
      <c r="G96" s="62"/>
      <c r="H96" s="63"/>
      <c r="I96" s="62"/>
      <c r="J96" s="64"/>
      <c r="K96" s="62"/>
      <c r="L96" s="15" t="s">
        <v>289</v>
      </c>
      <c r="M96" s="65">
        <v>3</v>
      </c>
      <c r="N96" s="60">
        <v>144</v>
      </c>
      <c r="O96" s="15" t="s">
        <v>285</v>
      </c>
      <c r="P96" s="59">
        <v>29600</v>
      </c>
      <c r="Q96" s="58"/>
      <c r="R96" s="21" t="s">
        <v>294</v>
      </c>
      <c r="S96" s="67">
        <v>0.125</v>
      </c>
      <c r="T96" s="68">
        <v>0.05</v>
      </c>
      <c r="U96" s="69"/>
      <c r="V96" s="70"/>
      <c r="W96" s="69">
        <f>IF(NOTA[[#This Row],[HARGA/ CTN]]="",NOTA[[#This Row],[JUMLAH_H]],NOTA[[#This Row],[HARGA/ CTN]]*IF(NOTA[[#This Row],[C]]="",0,NOTA[[#This Row],[C]]))</f>
        <v>4262400</v>
      </c>
      <c r="X96" s="69">
        <f>IF(NOTA[[#This Row],[JUMLAH]]="","",NOTA[[#This Row],[JUMLAH]]*NOTA[[#This Row],[DISC 1]])</f>
        <v>532800</v>
      </c>
      <c r="Y96" s="69">
        <f>IF(NOTA[[#This Row],[JUMLAH]]="","",(NOTA[[#This Row],[JUMLAH]]-NOTA[[#This Row],[DISC 1-]])*NOTA[[#This Row],[DISC 2]])</f>
        <v>186480</v>
      </c>
      <c r="Z96" s="69">
        <f>IF(NOTA[[#This Row],[JUMLAH]]="","",NOTA[[#This Row],[DISC 1-]]+NOTA[[#This Row],[DISC 2-]])</f>
        <v>719280</v>
      </c>
      <c r="AA96" s="69">
        <f>IF(NOTA[[#This Row],[JUMLAH]]="","",NOTA[[#This Row],[JUMLAH]]-NOTA[[#This Row],[DISC]])</f>
        <v>3543120</v>
      </c>
      <c r="AB96" s="69"/>
      <c r="AC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71">
        <f>IF(OR(NOTA[[#This Row],[QTY]]="",NOTA[[#This Row],[HARGA SATUAN]]="",),"",NOTA[[#This Row],[QTY]]*NOTA[[#This Row],[HARGA SATUAN]])</f>
        <v>4262400</v>
      </c>
      <c r="AG96" s="64">
        <f ca="1">IF(NOTA[ID_H]="","",INDEX(NOTA[TANGGAL],MATCH(,INDIRECT(ADDRESS(ROW(NOTA[TANGGAL]),COLUMN(NOTA[TANGGAL]))&amp;":"&amp;ADDRESS(ROW(),COLUMN(NOTA[TANGGAL]))),-1)))</f>
        <v>45084</v>
      </c>
      <c r="AH96" s="59" t="str">
        <f ca="1">IF(NOTA[[#This Row],[NAMA BARANG]]="","",INDEX(NOTA[SUPPLIER],MATCH(,INDIRECT(ADDRESS(ROW(NOTA[ID]),COLUMN(NOTA[ID]))&amp;":"&amp;ADDRESS(ROW(),COLUMN(NOTA[ID]))),-1)))</f>
        <v>ATALI MAKMUR</v>
      </c>
      <c r="AI96" s="59" t="str">
        <f ca="1">IF(NOTA[[#This Row],[ID_H]]="","",IF(NOTA[[#This Row],[FAKTUR]]="",INDIRECT(ADDRESS(ROW()-1,COLUMN())),NOTA[[#This Row],[FAKTUR]]))</f>
        <v>ARTO MORO</v>
      </c>
      <c r="AJ96" s="60" t="str">
        <f ca="1">IF(NOTA[[#This Row],[ID]]="","",COUNTIF(NOTA[ID_H],NOTA[[#This Row],[ID_H]]))</f>
        <v/>
      </c>
      <c r="AK96" s="60">
        <f ca="1">IF(NOTA[[#This Row],[TGL.NOTA]]="",IF(NOTA[[#This Row],[SUPPLIER_H]]="","",AK95),MONTH(NOTA[[#This Row],[TGL.NOTA]]))</f>
        <v>6</v>
      </c>
      <c r="AL96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60" t="str">
        <f>IF(NOTA[[#This Row],[CONCAT4]]="","",_xlfn.IFNA(MATCH(NOTA[[#This Row],[CONCAT4]],[2]!RAW[CONCAT_H],0),FALSE))</f>
        <v/>
      </c>
      <c r="AQ96" s="60">
        <f>IF(NOTA[[#This Row],[CONCAT1]]="","",MATCH(NOTA[[#This Row],[CONCAT1]],[3]!db[NB NOTA_C],0)+1)</f>
        <v>1707</v>
      </c>
    </row>
    <row r="97" spans="1:43" ht="20.100000000000001" customHeight="1" x14ac:dyDescent="0.25">
      <c r="A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60" t="str">
        <f>IF(NOTA[[#This Row],[ID_P]]="","",MATCH(NOTA[[#This Row],[ID_P]],[1]!B_MSK[N_ID],0))</f>
        <v/>
      </c>
      <c r="D97" s="60">
        <f ca="1">IF(NOTA[[#This Row],[NAMA BARANG]]="","",INDEX(NOTA[ID],MATCH(,INDIRECT(ADDRESS(ROW(NOTA[ID]),COLUMN(NOTA[ID]))&amp;":"&amp;ADDRESS(ROW(),COLUMN(NOTA[ID]))),-1)))</f>
        <v>19</v>
      </c>
      <c r="E97" s="61"/>
      <c r="F97" s="62"/>
      <c r="G97" s="62"/>
      <c r="H97" s="63"/>
      <c r="I97" s="62"/>
      <c r="J97" s="64"/>
      <c r="K97" s="62"/>
      <c r="L97" s="15" t="s">
        <v>290</v>
      </c>
      <c r="M97" s="65">
        <v>2</v>
      </c>
      <c r="N97" s="60">
        <v>72</v>
      </c>
      <c r="O97" s="15" t="s">
        <v>285</v>
      </c>
      <c r="P97" s="59">
        <v>41500</v>
      </c>
      <c r="Q97" s="58"/>
      <c r="R97" s="21" t="s">
        <v>185</v>
      </c>
      <c r="S97" s="67">
        <v>0.125</v>
      </c>
      <c r="T97" s="68">
        <v>0.05</v>
      </c>
      <c r="U97" s="69"/>
      <c r="V97" s="70"/>
      <c r="W97" s="69">
        <f>IF(NOTA[[#This Row],[HARGA/ CTN]]="",NOTA[[#This Row],[JUMLAH_H]],NOTA[[#This Row],[HARGA/ CTN]]*IF(NOTA[[#This Row],[C]]="",0,NOTA[[#This Row],[C]]))</f>
        <v>2988000</v>
      </c>
      <c r="X97" s="69">
        <f>IF(NOTA[[#This Row],[JUMLAH]]="","",NOTA[[#This Row],[JUMLAH]]*NOTA[[#This Row],[DISC 1]])</f>
        <v>373500</v>
      </c>
      <c r="Y97" s="69">
        <f>IF(NOTA[[#This Row],[JUMLAH]]="","",(NOTA[[#This Row],[JUMLAH]]-NOTA[[#This Row],[DISC 1-]])*NOTA[[#This Row],[DISC 2]])</f>
        <v>130725</v>
      </c>
      <c r="Z97" s="69">
        <f>IF(NOTA[[#This Row],[JUMLAH]]="","",NOTA[[#This Row],[DISC 1-]]+NOTA[[#This Row],[DISC 2-]])</f>
        <v>504225</v>
      </c>
      <c r="AA97" s="69">
        <f>IF(NOTA[[#This Row],[JUMLAH]]="","",NOTA[[#This Row],[JUMLAH]]-NOTA[[#This Row],[DISC]])</f>
        <v>2483775</v>
      </c>
      <c r="AB97" s="69"/>
      <c r="AC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71">
        <f>IF(OR(NOTA[[#This Row],[QTY]]="",NOTA[[#This Row],[HARGA SATUAN]]="",),"",NOTA[[#This Row],[QTY]]*NOTA[[#This Row],[HARGA SATUAN]])</f>
        <v>2988000</v>
      </c>
      <c r="AG97" s="64">
        <f ca="1">IF(NOTA[ID_H]="","",INDEX(NOTA[TANGGAL],MATCH(,INDIRECT(ADDRESS(ROW(NOTA[TANGGAL]),COLUMN(NOTA[TANGGAL]))&amp;":"&amp;ADDRESS(ROW(),COLUMN(NOTA[TANGGAL]))),-1)))</f>
        <v>45084</v>
      </c>
      <c r="AH97" s="59" t="str">
        <f ca="1">IF(NOTA[[#This Row],[NAMA BARANG]]="","",INDEX(NOTA[SUPPLIER],MATCH(,INDIRECT(ADDRESS(ROW(NOTA[ID]),COLUMN(NOTA[ID]))&amp;":"&amp;ADDRESS(ROW(),COLUMN(NOTA[ID]))),-1)))</f>
        <v>ATALI MAKMUR</v>
      </c>
      <c r="AI97" s="59" t="str">
        <f ca="1">IF(NOTA[[#This Row],[ID_H]]="","",IF(NOTA[[#This Row],[FAKTUR]]="",INDIRECT(ADDRESS(ROW()-1,COLUMN())),NOTA[[#This Row],[FAKTUR]]))</f>
        <v>ARTO MORO</v>
      </c>
      <c r="AJ97" s="60" t="str">
        <f ca="1">IF(NOTA[[#This Row],[ID]]="","",COUNTIF(NOTA[ID_H],NOTA[[#This Row],[ID_H]]))</f>
        <v/>
      </c>
      <c r="AK97" s="60">
        <f ca="1">IF(NOTA[[#This Row],[TGL.NOTA]]="",IF(NOTA[[#This Row],[SUPPLIER_H]]="","",AK96),MONTH(NOTA[[#This Row],[TGL.NOTA]]))</f>
        <v>6</v>
      </c>
      <c r="AL97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60" t="str">
        <f>IF(NOTA[[#This Row],[CONCAT4]]="","",_xlfn.IFNA(MATCH(NOTA[[#This Row],[CONCAT4]],[2]!RAW[CONCAT_H],0),FALSE))</f>
        <v/>
      </c>
      <c r="AQ97" s="60">
        <f>IF(NOTA[[#This Row],[CONCAT1]]="","",MATCH(NOTA[[#This Row],[CONCAT1]],[3]!db[NB NOTA_C],0)+1)</f>
        <v>1708</v>
      </c>
    </row>
    <row r="98" spans="1:43" ht="20.100000000000001" customHeight="1" x14ac:dyDescent="0.25">
      <c r="A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60" t="str">
        <f>IF(NOTA[[#This Row],[ID_P]]="","",MATCH(NOTA[[#This Row],[ID_P]],[1]!B_MSK[N_ID],0))</f>
        <v/>
      </c>
      <c r="D98" s="60">
        <f ca="1">IF(NOTA[[#This Row],[NAMA BARANG]]="","",INDEX(NOTA[ID],MATCH(,INDIRECT(ADDRESS(ROW(NOTA[ID]),COLUMN(NOTA[ID]))&amp;":"&amp;ADDRESS(ROW(),COLUMN(NOTA[ID]))),-1)))</f>
        <v>19</v>
      </c>
      <c r="E98" s="61"/>
      <c r="F98" s="62"/>
      <c r="G98" s="62"/>
      <c r="H98" s="63"/>
      <c r="I98" s="62"/>
      <c r="J98" s="64"/>
      <c r="K98" s="62"/>
      <c r="L98" s="15" t="s">
        <v>291</v>
      </c>
      <c r="M98" s="65">
        <v>2</v>
      </c>
      <c r="N98" s="60">
        <v>48</v>
      </c>
      <c r="O98" s="15" t="s">
        <v>285</v>
      </c>
      <c r="P98" s="59">
        <v>58900</v>
      </c>
      <c r="Q98" s="58"/>
      <c r="R98" s="21" t="s">
        <v>295</v>
      </c>
      <c r="S98" s="67">
        <v>0.125</v>
      </c>
      <c r="T98" s="68">
        <v>0.05</v>
      </c>
      <c r="U98" s="69"/>
      <c r="V98" s="70"/>
      <c r="W98" s="69">
        <f>IF(NOTA[[#This Row],[HARGA/ CTN]]="",NOTA[[#This Row],[JUMLAH_H]],NOTA[[#This Row],[HARGA/ CTN]]*IF(NOTA[[#This Row],[C]]="",0,NOTA[[#This Row],[C]]))</f>
        <v>2827200</v>
      </c>
      <c r="X98" s="69">
        <f>IF(NOTA[[#This Row],[JUMLAH]]="","",NOTA[[#This Row],[JUMLAH]]*NOTA[[#This Row],[DISC 1]])</f>
        <v>353400</v>
      </c>
      <c r="Y98" s="69">
        <f>IF(NOTA[[#This Row],[JUMLAH]]="","",(NOTA[[#This Row],[JUMLAH]]-NOTA[[#This Row],[DISC 1-]])*NOTA[[#This Row],[DISC 2]])</f>
        <v>123690</v>
      </c>
      <c r="Z98" s="69">
        <f>IF(NOTA[[#This Row],[JUMLAH]]="","",NOTA[[#This Row],[DISC 1-]]+NOTA[[#This Row],[DISC 2-]])</f>
        <v>477090</v>
      </c>
      <c r="AA98" s="69">
        <f>IF(NOTA[[#This Row],[JUMLAH]]="","",NOTA[[#This Row],[JUMLAH]]-NOTA[[#This Row],[DISC]])</f>
        <v>2350110</v>
      </c>
      <c r="AB98" s="69"/>
      <c r="AC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71">
        <f>IF(OR(NOTA[[#This Row],[QTY]]="",NOTA[[#This Row],[HARGA SATUAN]]="",),"",NOTA[[#This Row],[QTY]]*NOTA[[#This Row],[HARGA SATUAN]])</f>
        <v>2827200</v>
      </c>
      <c r="AG98" s="64">
        <f ca="1">IF(NOTA[ID_H]="","",INDEX(NOTA[TANGGAL],MATCH(,INDIRECT(ADDRESS(ROW(NOTA[TANGGAL]),COLUMN(NOTA[TANGGAL]))&amp;":"&amp;ADDRESS(ROW(),COLUMN(NOTA[TANGGAL]))),-1)))</f>
        <v>45084</v>
      </c>
      <c r="AH98" s="59" t="str">
        <f ca="1">IF(NOTA[[#This Row],[NAMA BARANG]]="","",INDEX(NOTA[SUPPLIER],MATCH(,INDIRECT(ADDRESS(ROW(NOTA[ID]),COLUMN(NOTA[ID]))&amp;":"&amp;ADDRESS(ROW(),COLUMN(NOTA[ID]))),-1)))</f>
        <v>ATALI MAKMUR</v>
      </c>
      <c r="AI98" s="59" t="str">
        <f ca="1">IF(NOTA[[#This Row],[ID_H]]="","",IF(NOTA[[#This Row],[FAKTUR]]="",INDIRECT(ADDRESS(ROW()-1,COLUMN())),NOTA[[#This Row],[FAKTUR]]))</f>
        <v>ARTO MORO</v>
      </c>
      <c r="AJ98" s="60" t="str">
        <f ca="1">IF(NOTA[[#This Row],[ID]]="","",COUNTIF(NOTA[ID_H],NOTA[[#This Row],[ID_H]]))</f>
        <v/>
      </c>
      <c r="AK98" s="60">
        <f ca="1">IF(NOTA[[#This Row],[TGL.NOTA]]="",IF(NOTA[[#This Row],[SUPPLIER_H]]="","",AK97),MONTH(NOTA[[#This Row],[TGL.NOTA]]))</f>
        <v>6</v>
      </c>
      <c r="AL98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60" t="str">
        <f>IF(NOTA[[#This Row],[CONCAT4]]="","",_xlfn.IFNA(MATCH(NOTA[[#This Row],[CONCAT4]],[2]!RAW[CONCAT_H],0),FALSE))</f>
        <v/>
      </c>
      <c r="AQ98" s="60">
        <f>IF(NOTA[[#This Row],[CONCAT1]]="","",MATCH(NOTA[[#This Row],[CONCAT1]],[3]!db[NB NOTA_C],0)+1)</f>
        <v>1709</v>
      </c>
    </row>
    <row r="99" spans="1:43" ht="20.100000000000001" customHeight="1" x14ac:dyDescent="0.25">
      <c r="A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60" t="str">
        <f>IF(NOTA[[#This Row],[ID_P]]="","",MATCH(NOTA[[#This Row],[ID_P]],[1]!B_MSK[N_ID],0))</f>
        <v/>
      </c>
      <c r="D99" s="60">
        <f ca="1">IF(NOTA[[#This Row],[NAMA BARANG]]="","",INDEX(NOTA[ID],MATCH(,INDIRECT(ADDRESS(ROW(NOTA[ID]),COLUMN(NOTA[ID]))&amp;":"&amp;ADDRESS(ROW(),COLUMN(NOTA[ID]))),-1)))</f>
        <v>19</v>
      </c>
      <c r="E99" s="61"/>
      <c r="F99" s="62"/>
      <c r="G99" s="62"/>
      <c r="H99" s="63"/>
      <c r="I99" s="62"/>
      <c r="J99" s="64"/>
      <c r="K99" s="62"/>
      <c r="L99" s="15" t="s">
        <v>292</v>
      </c>
      <c r="M99" s="65">
        <v>2</v>
      </c>
      <c r="N99" s="60">
        <v>48</v>
      </c>
      <c r="O99" s="15" t="s">
        <v>285</v>
      </c>
      <c r="P99" s="59">
        <v>66900</v>
      </c>
      <c r="Q99" s="58"/>
      <c r="R99" s="21" t="s">
        <v>295</v>
      </c>
      <c r="S99" s="67">
        <v>0.125</v>
      </c>
      <c r="T99" s="68">
        <v>0.05</v>
      </c>
      <c r="U99" s="69"/>
      <c r="V99" s="70"/>
      <c r="W99" s="69">
        <f>IF(NOTA[[#This Row],[HARGA/ CTN]]="",NOTA[[#This Row],[JUMLAH_H]],NOTA[[#This Row],[HARGA/ CTN]]*IF(NOTA[[#This Row],[C]]="",0,NOTA[[#This Row],[C]]))</f>
        <v>3211200</v>
      </c>
      <c r="X99" s="69">
        <f>IF(NOTA[[#This Row],[JUMLAH]]="","",NOTA[[#This Row],[JUMLAH]]*NOTA[[#This Row],[DISC 1]])</f>
        <v>401400</v>
      </c>
      <c r="Y99" s="69">
        <f>IF(NOTA[[#This Row],[JUMLAH]]="","",(NOTA[[#This Row],[JUMLAH]]-NOTA[[#This Row],[DISC 1-]])*NOTA[[#This Row],[DISC 2]])</f>
        <v>140490</v>
      </c>
      <c r="Z99" s="69">
        <f>IF(NOTA[[#This Row],[JUMLAH]]="","",NOTA[[#This Row],[DISC 1-]]+NOTA[[#This Row],[DISC 2-]])</f>
        <v>541890</v>
      </c>
      <c r="AA99" s="69">
        <f>IF(NOTA[[#This Row],[JUMLAH]]="","",NOTA[[#This Row],[JUMLAH]]-NOTA[[#This Row],[DISC]])</f>
        <v>2669310</v>
      </c>
      <c r="AB99" s="69"/>
      <c r="AC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71">
        <f>IF(OR(NOTA[[#This Row],[QTY]]="",NOTA[[#This Row],[HARGA SATUAN]]="",),"",NOTA[[#This Row],[QTY]]*NOTA[[#This Row],[HARGA SATUAN]])</f>
        <v>3211200</v>
      </c>
      <c r="AG99" s="64">
        <f ca="1">IF(NOTA[ID_H]="","",INDEX(NOTA[TANGGAL],MATCH(,INDIRECT(ADDRESS(ROW(NOTA[TANGGAL]),COLUMN(NOTA[TANGGAL]))&amp;":"&amp;ADDRESS(ROW(),COLUMN(NOTA[TANGGAL]))),-1)))</f>
        <v>45084</v>
      </c>
      <c r="AH99" s="59" t="str">
        <f ca="1">IF(NOTA[[#This Row],[NAMA BARANG]]="","",INDEX(NOTA[SUPPLIER],MATCH(,INDIRECT(ADDRESS(ROW(NOTA[ID]),COLUMN(NOTA[ID]))&amp;":"&amp;ADDRESS(ROW(),COLUMN(NOTA[ID]))),-1)))</f>
        <v>ATALI MAKMUR</v>
      </c>
      <c r="AI99" s="59" t="str">
        <f ca="1">IF(NOTA[[#This Row],[ID_H]]="","",IF(NOTA[[#This Row],[FAKTUR]]="",INDIRECT(ADDRESS(ROW()-1,COLUMN())),NOTA[[#This Row],[FAKTUR]]))</f>
        <v>ARTO MORO</v>
      </c>
      <c r="AJ99" s="60" t="str">
        <f ca="1">IF(NOTA[[#This Row],[ID]]="","",COUNTIF(NOTA[ID_H],NOTA[[#This Row],[ID_H]]))</f>
        <v/>
      </c>
      <c r="AK99" s="60">
        <f ca="1">IF(NOTA[[#This Row],[TGL.NOTA]]="",IF(NOTA[[#This Row],[SUPPLIER_H]]="","",AK98),MONTH(NOTA[[#This Row],[TGL.NOTA]]))</f>
        <v>6</v>
      </c>
      <c r="AL99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60" t="str">
        <f>IF(NOTA[[#This Row],[CONCAT4]]="","",_xlfn.IFNA(MATCH(NOTA[[#This Row],[CONCAT4]],[2]!RAW[CONCAT_H],0),FALSE))</f>
        <v/>
      </c>
      <c r="AQ99" s="60">
        <f>IF(NOTA[[#This Row],[CONCAT1]]="","",MATCH(NOTA[[#This Row],[CONCAT1]],[3]!db[NB NOTA_C],0)+1)</f>
        <v>1710</v>
      </c>
    </row>
    <row r="100" spans="1:43" ht="20.100000000000001" customHeight="1" x14ac:dyDescent="0.25">
      <c r="A1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60" t="str">
        <f>IF(NOTA[[#This Row],[ID_P]]="","",MATCH(NOTA[[#This Row],[ID_P]],[1]!B_MSK[N_ID],0))</f>
        <v/>
      </c>
      <c r="D100" s="60">
        <f ca="1">IF(NOTA[[#This Row],[NAMA BARANG]]="","",INDEX(NOTA[ID],MATCH(,INDIRECT(ADDRESS(ROW(NOTA[ID]),COLUMN(NOTA[ID]))&amp;":"&amp;ADDRESS(ROW(),COLUMN(NOTA[ID]))),-1)))</f>
        <v>19</v>
      </c>
      <c r="E100" s="61"/>
      <c r="F100" s="62"/>
      <c r="G100" s="62"/>
      <c r="H100" s="63"/>
      <c r="I100" s="62"/>
      <c r="J100" s="64"/>
      <c r="K100" s="62"/>
      <c r="L100" s="15" t="s">
        <v>300</v>
      </c>
      <c r="M100" s="65"/>
      <c r="N100" s="60">
        <v>144</v>
      </c>
      <c r="O100" s="15" t="s">
        <v>242</v>
      </c>
      <c r="P100" s="59">
        <v>4800</v>
      </c>
      <c r="Q100" s="58"/>
      <c r="R100" s="21" t="s">
        <v>296</v>
      </c>
      <c r="S100" s="67">
        <v>0.125</v>
      </c>
      <c r="T100" s="68">
        <v>0.05</v>
      </c>
      <c r="U100" s="69"/>
      <c r="V100" s="70"/>
      <c r="W100" s="69">
        <f>IF(NOTA[[#This Row],[HARGA/ CTN]]="",NOTA[[#This Row],[JUMLAH_H]],NOTA[[#This Row],[HARGA/ CTN]]*IF(NOTA[[#This Row],[C]]="",0,NOTA[[#This Row],[C]]))</f>
        <v>691200</v>
      </c>
      <c r="X100" s="69">
        <f>IF(NOTA[[#This Row],[JUMLAH]]="","",NOTA[[#This Row],[JUMLAH]]*NOTA[[#This Row],[DISC 1]])</f>
        <v>86400</v>
      </c>
      <c r="Y100" s="69">
        <f>IF(NOTA[[#This Row],[JUMLAH]]="","",(NOTA[[#This Row],[JUMLAH]]-NOTA[[#This Row],[DISC 1-]])*NOTA[[#This Row],[DISC 2]])</f>
        <v>30240</v>
      </c>
      <c r="Z100" s="69">
        <f>IF(NOTA[[#This Row],[JUMLAH]]="","",NOTA[[#This Row],[DISC 1-]]+NOTA[[#This Row],[DISC 2-]])</f>
        <v>116640</v>
      </c>
      <c r="AA100" s="69">
        <f>IF(NOTA[[#This Row],[JUMLAH]]="","",NOTA[[#This Row],[JUMLAH]]-NOTA[[#This Row],[DISC]])</f>
        <v>574560</v>
      </c>
      <c r="AB100" s="69"/>
      <c r="AC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71">
        <f>IF(OR(NOTA[[#This Row],[QTY]]="",NOTA[[#This Row],[HARGA SATUAN]]="",),"",NOTA[[#This Row],[QTY]]*NOTA[[#This Row],[HARGA SATUAN]])</f>
        <v>691200</v>
      </c>
      <c r="AG100" s="64">
        <f ca="1">IF(NOTA[ID_H]="","",INDEX(NOTA[TANGGAL],MATCH(,INDIRECT(ADDRESS(ROW(NOTA[TANGGAL]),COLUMN(NOTA[TANGGAL]))&amp;":"&amp;ADDRESS(ROW(),COLUMN(NOTA[TANGGAL]))),-1)))</f>
        <v>45084</v>
      </c>
      <c r="AH100" s="59" t="str">
        <f ca="1">IF(NOTA[[#This Row],[NAMA BARANG]]="","",INDEX(NOTA[SUPPLIER],MATCH(,INDIRECT(ADDRESS(ROW(NOTA[ID]),COLUMN(NOTA[ID]))&amp;":"&amp;ADDRESS(ROW(),COLUMN(NOTA[ID]))),-1)))</f>
        <v>ATALI MAKMUR</v>
      </c>
      <c r="AI100" s="59" t="str">
        <f ca="1">IF(NOTA[[#This Row],[ID_H]]="","",IF(NOTA[[#This Row],[FAKTUR]]="",INDIRECT(ADDRESS(ROW()-1,COLUMN())),NOTA[[#This Row],[FAKTUR]]))</f>
        <v>ARTO MORO</v>
      </c>
      <c r="AJ100" s="60" t="str">
        <f ca="1">IF(NOTA[[#This Row],[ID]]="","",COUNTIF(NOTA[ID_H],NOTA[[#This Row],[ID_H]]))</f>
        <v/>
      </c>
      <c r="AK100" s="60">
        <f ca="1">IF(NOTA[[#This Row],[TGL.NOTA]]="",IF(NOTA[[#This Row],[SUPPLIER_H]]="","",AK99),MONTH(NOTA[[#This Row],[TGL.NOTA]]))</f>
        <v>6</v>
      </c>
      <c r="AL100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1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1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60" t="str">
        <f>IF(NOTA[[#This Row],[CONCAT4]]="","",_xlfn.IFNA(MATCH(NOTA[[#This Row],[CONCAT4]],[2]!RAW[CONCAT_H],0),FALSE))</f>
        <v/>
      </c>
      <c r="AQ100" s="60">
        <f>IF(NOTA[[#This Row],[CONCAT1]]="","",MATCH(NOTA[[#This Row],[CONCAT1]],[3]!db[NB NOTA_C],0)+1)</f>
        <v>1906</v>
      </c>
    </row>
    <row r="101" spans="1:43" ht="20.100000000000001" customHeight="1" x14ac:dyDescent="0.25">
      <c r="A1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60" t="str">
        <f>IF(NOTA[[#This Row],[ID_P]]="","",MATCH(NOTA[[#This Row],[ID_P]],[1]!B_MSK[N_ID],0))</f>
        <v/>
      </c>
      <c r="D101" s="60">
        <f ca="1">IF(NOTA[[#This Row],[NAMA BARANG]]="","",INDEX(NOTA[ID],MATCH(,INDIRECT(ADDRESS(ROW(NOTA[ID]),COLUMN(NOTA[ID]))&amp;":"&amp;ADDRESS(ROW(),COLUMN(NOTA[ID]))),-1)))</f>
        <v>19</v>
      </c>
      <c r="E101" s="61"/>
      <c r="F101" s="62"/>
      <c r="G101" s="62"/>
      <c r="H101" s="63"/>
      <c r="I101" s="62"/>
      <c r="J101" s="64"/>
      <c r="K101" s="62"/>
      <c r="L101" s="15" t="s">
        <v>301</v>
      </c>
      <c r="M101" s="65"/>
      <c r="N101" s="60">
        <v>144</v>
      </c>
      <c r="O101" s="15" t="s">
        <v>242</v>
      </c>
      <c r="P101" s="59">
        <v>4800</v>
      </c>
      <c r="Q101" s="58"/>
      <c r="R101" s="21" t="s">
        <v>297</v>
      </c>
      <c r="S101" s="67">
        <v>0.125</v>
      </c>
      <c r="T101" s="68">
        <v>0.05</v>
      </c>
      <c r="U101" s="69"/>
      <c r="V101" s="70"/>
      <c r="W101" s="69">
        <f>IF(NOTA[[#This Row],[HARGA/ CTN]]="",NOTA[[#This Row],[JUMLAH_H]],NOTA[[#This Row],[HARGA/ CTN]]*IF(NOTA[[#This Row],[C]]="",0,NOTA[[#This Row],[C]]))</f>
        <v>691200</v>
      </c>
      <c r="X101" s="69">
        <f>IF(NOTA[[#This Row],[JUMLAH]]="","",NOTA[[#This Row],[JUMLAH]]*NOTA[[#This Row],[DISC 1]])</f>
        <v>86400</v>
      </c>
      <c r="Y101" s="69">
        <f>IF(NOTA[[#This Row],[JUMLAH]]="","",(NOTA[[#This Row],[JUMLAH]]-NOTA[[#This Row],[DISC 1-]])*NOTA[[#This Row],[DISC 2]])</f>
        <v>30240</v>
      </c>
      <c r="Z101" s="69">
        <f>IF(NOTA[[#This Row],[JUMLAH]]="","",NOTA[[#This Row],[DISC 1-]]+NOTA[[#This Row],[DISC 2-]])</f>
        <v>116640</v>
      </c>
      <c r="AA101" s="69">
        <f>IF(NOTA[[#This Row],[JUMLAH]]="","",NOTA[[#This Row],[JUMLAH]]-NOTA[[#This Row],[DISC]])</f>
        <v>574560</v>
      </c>
      <c r="AB101" s="69"/>
      <c r="AC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71">
        <f>IF(OR(NOTA[[#This Row],[QTY]]="",NOTA[[#This Row],[HARGA SATUAN]]="",),"",NOTA[[#This Row],[QTY]]*NOTA[[#This Row],[HARGA SATUAN]])</f>
        <v>691200</v>
      </c>
      <c r="AG101" s="64">
        <f ca="1">IF(NOTA[ID_H]="","",INDEX(NOTA[TANGGAL],MATCH(,INDIRECT(ADDRESS(ROW(NOTA[TANGGAL]),COLUMN(NOTA[TANGGAL]))&amp;":"&amp;ADDRESS(ROW(),COLUMN(NOTA[TANGGAL]))),-1)))</f>
        <v>45084</v>
      </c>
      <c r="AH101" s="59" t="str">
        <f ca="1">IF(NOTA[[#This Row],[NAMA BARANG]]="","",INDEX(NOTA[SUPPLIER],MATCH(,INDIRECT(ADDRESS(ROW(NOTA[ID]),COLUMN(NOTA[ID]))&amp;":"&amp;ADDRESS(ROW(),COLUMN(NOTA[ID]))),-1)))</f>
        <v>ATALI MAKMUR</v>
      </c>
      <c r="AI101" s="59" t="str">
        <f ca="1">IF(NOTA[[#This Row],[ID_H]]="","",IF(NOTA[[#This Row],[FAKTUR]]="",INDIRECT(ADDRESS(ROW()-1,COLUMN())),NOTA[[#This Row],[FAKTUR]]))</f>
        <v>ARTO MORO</v>
      </c>
      <c r="AJ101" s="60" t="str">
        <f ca="1">IF(NOTA[[#This Row],[ID]]="","",COUNTIF(NOTA[ID_H],NOTA[[#This Row],[ID_H]]))</f>
        <v/>
      </c>
      <c r="AK101" s="60">
        <f ca="1">IF(NOTA[[#This Row],[TGL.NOTA]]="",IF(NOTA[[#This Row],[SUPPLIER_H]]="","",AK100),MONTH(NOTA[[#This Row],[TGL.NOTA]]))</f>
        <v>6</v>
      </c>
      <c r="AL101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N1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O1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60" t="str">
        <f>IF(NOTA[[#This Row],[CONCAT4]]="","",_xlfn.IFNA(MATCH(NOTA[[#This Row],[CONCAT4]],[2]!RAW[CONCAT_H],0),FALSE))</f>
        <v/>
      </c>
      <c r="AQ101" s="60">
        <f>IF(NOTA[[#This Row],[CONCAT1]]="","",MATCH(NOTA[[#This Row],[CONCAT1]],[3]!db[NB NOTA_C],0)+1)</f>
        <v>1918</v>
      </c>
    </row>
    <row r="102" spans="1:43" ht="20.100000000000001" customHeight="1" x14ac:dyDescent="0.25">
      <c r="A1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60" t="str">
        <f>IF(NOTA[[#This Row],[ID_P]]="","",MATCH(NOTA[[#This Row],[ID_P]],[1]!B_MSK[N_ID],0))</f>
        <v/>
      </c>
      <c r="D102" s="60">
        <f ca="1">IF(NOTA[[#This Row],[NAMA BARANG]]="","",INDEX(NOTA[ID],MATCH(,INDIRECT(ADDRESS(ROW(NOTA[ID]),COLUMN(NOTA[ID]))&amp;":"&amp;ADDRESS(ROW(),COLUMN(NOTA[ID]))),-1)))</f>
        <v>19</v>
      </c>
      <c r="E102" s="61"/>
      <c r="F102" s="62"/>
      <c r="G102" s="62"/>
      <c r="H102" s="63"/>
      <c r="I102" s="62"/>
      <c r="J102" s="64"/>
      <c r="K102" s="62"/>
      <c r="L102" s="15" t="s">
        <v>298</v>
      </c>
      <c r="M102" s="65">
        <v>1</v>
      </c>
      <c r="N102" s="60">
        <v>144</v>
      </c>
      <c r="O102" s="15" t="s">
        <v>238</v>
      </c>
      <c r="P102" s="59">
        <v>20400</v>
      </c>
      <c r="Q102" s="58"/>
      <c r="R102" s="21" t="s">
        <v>299</v>
      </c>
      <c r="S102" s="67">
        <v>0.125</v>
      </c>
      <c r="T102" s="68">
        <v>0.05</v>
      </c>
      <c r="U102" s="69"/>
      <c r="V102" s="70"/>
      <c r="W102" s="69">
        <f>IF(NOTA[[#This Row],[HARGA/ CTN]]="",NOTA[[#This Row],[JUMLAH_H]],NOTA[[#This Row],[HARGA/ CTN]]*IF(NOTA[[#This Row],[C]]="",0,NOTA[[#This Row],[C]]))</f>
        <v>2937600</v>
      </c>
      <c r="X102" s="69">
        <f>IF(NOTA[[#This Row],[JUMLAH]]="","",NOTA[[#This Row],[JUMLAH]]*NOTA[[#This Row],[DISC 1]])</f>
        <v>367200</v>
      </c>
      <c r="Y102" s="69">
        <f>IF(NOTA[[#This Row],[JUMLAH]]="","",(NOTA[[#This Row],[JUMLAH]]-NOTA[[#This Row],[DISC 1-]])*NOTA[[#This Row],[DISC 2]])</f>
        <v>128520</v>
      </c>
      <c r="Z102" s="69">
        <f>IF(NOTA[[#This Row],[JUMLAH]]="","",NOTA[[#This Row],[DISC 1-]]+NOTA[[#This Row],[DISC 2-]])</f>
        <v>495720</v>
      </c>
      <c r="AA102" s="69">
        <f>IF(NOTA[[#This Row],[JUMLAH]]="","",NOTA[[#This Row],[JUMLAH]]-NOTA[[#This Row],[DISC]])</f>
        <v>2441880</v>
      </c>
      <c r="AB102" s="69"/>
      <c r="AC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71">
        <f>IF(OR(NOTA[[#This Row],[QTY]]="",NOTA[[#This Row],[HARGA SATUAN]]="",),"",NOTA[[#This Row],[QTY]]*NOTA[[#This Row],[HARGA SATUAN]])</f>
        <v>2937600</v>
      </c>
      <c r="AG102" s="64">
        <f ca="1">IF(NOTA[ID_H]="","",INDEX(NOTA[TANGGAL],MATCH(,INDIRECT(ADDRESS(ROW(NOTA[TANGGAL]),COLUMN(NOTA[TANGGAL]))&amp;":"&amp;ADDRESS(ROW(),COLUMN(NOTA[TANGGAL]))),-1)))</f>
        <v>45084</v>
      </c>
      <c r="AH102" s="59" t="str">
        <f ca="1">IF(NOTA[[#This Row],[NAMA BARANG]]="","",INDEX(NOTA[SUPPLIER],MATCH(,INDIRECT(ADDRESS(ROW(NOTA[ID]),COLUMN(NOTA[ID]))&amp;":"&amp;ADDRESS(ROW(),COLUMN(NOTA[ID]))),-1)))</f>
        <v>ATALI MAKMUR</v>
      </c>
      <c r="AI102" s="59" t="str">
        <f ca="1">IF(NOTA[[#This Row],[ID_H]]="","",IF(NOTA[[#This Row],[FAKTUR]]="",INDIRECT(ADDRESS(ROW()-1,COLUMN())),NOTA[[#This Row],[FAKTUR]]))</f>
        <v>ARTO MORO</v>
      </c>
      <c r="AJ102" s="60" t="str">
        <f ca="1">IF(NOTA[[#This Row],[ID]]="","",COUNTIF(NOTA[ID_H],NOTA[[#This Row],[ID_H]]))</f>
        <v/>
      </c>
      <c r="AK102" s="60">
        <f ca="1">IF(NOTA[[#This Row],[TGL.NOTA]]="",IF(NOTA[[#This Row],[SUPPLIER_H]]="","",AK101),MONTH(NOTA[[#This Row],[TGL.NOTA]]))</f>
        <v>6</v>
      </c>
      <c r="AL102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60" t="str">
        <f>IF(NOTA[[#This Row],[CONCAT4]]="","",_xlfn.IFNA(MATCH(NOTA[[#This Row],[CONCAT4]],[2]!RAW[CONCAT_H],0),FALSE))</f>
        <v/>
      </c>
      <c r="AQ102" s="60">
        <f>IF(NOTA[[#This Row],[CONCAT1]]="","",MATCH(NOTA[[#This Row],[CONCAT1]],[3]!db[NB NOTA_C],0)+1)</f>
        <v>1446</v>
      </c>
    </row>
    <row r="103" spans="1:43" ht="20.100000000000001" customHeight="1" x14ac:dyDescent="0.25">
      <c r="A1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60" t="str">
        <f>IF(NOTA[[#This Row],[ID_P]]="","",MATCH(NOTA[[#This Row],[ID_P]],[1]!B_MSK[N_ID],0))</f>
        <v/>
      </c>
      <c r="D103" s="60" t="str">
        <f ca="1">IF(NOTA[[#This Row],[NAMA BARANG]]="","",INDEX(NOTA[ID],MATCH(,INDIRECT(ADDRESS(ROW(NOTA[ID]),COLUMN(NOTA[ID]))&amp;":"&amp;ADDRESS(ROW(),COLUMN(NOTA[ID]))),-1)))</f>
        <v/>
      </c>
      <c r="E103" s="61"/>
      <c r="F103" s="62"/>
      <c r="G103" s="62"/>
      <c r="H103" s="63"/>
      <c r="I103" s="62"/>
      <c r="J103" s="64"/>
      <c r="K103" s="62"/>
      <c r="L103" s="62"/>
      <c r="M103" s="65"/>
      <c r="N103" s="60"/>
      <c r="O103" s="62"/>
      <c r="P103" s="59"/>
      <c r="Q103" s="58"/>
      <c r="R103" s="66"/>
      <c r="S103" s="67"/>
      <c r="T103" s="68"/>
      <c r="U103" s="69"/>
      <c r="V103" s="70"/>
      <c r="W103" s="69" t="str">
        <f>IF(NOTA[[#This Row],[HARGA/ CTN]]="",NOTA[[#This Row],[JUMLAH_H]],NOTA[[#This Row],[HARGA/ CTN]]*IF(NOTA[[#This Row],[C]]="",0,NOTA[[#This Row],[C]]))</f>
        <v/>
      </c>
      <c r="X103" s="69" t="str">
        <f>IF(NOTA[[#This Row],[JUMLAH]]="","",NOTA[[#This Row],[JUMLAH]]*NOTA[[#This Row],[DISC 1]])</f>
        <v/>
      </c>
      <c r="Y103" s="69" t="str">
        <f>IF(NOTA[[#This Row],[JUMLAH]]="","",(NOTA[[#This Row],[JUMLAH]]-NOTA[[#This Row],[DISC 1-]])*NOTA[[#This Row],[DISC 2]])</f>
        <v/>
      </c>
      <c r="Z103" s="69" t="str">
        <f>IF(NOTA[[#This Row],[JUMLAH]]="","",NOTA[[#This Row],[DISC 1-]]+NOTA[[#This Row],[DISC 2-]])</f>
        <v/>
      </c>
      <c r="AA103" s="69" t="str">
        <f>IF(NOTA[[#This Row],[JUMLAH]]="","",NOTA[[#This Row],[JUMLAH]]-NOTA[[#This Row],[DISC]])</f>
        <v/>
      </c>
      <c r="AB103" s="69"/>
      <c r="AC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71" t="str">
        <f>IF(OR(NOTA[[#This Row],[QTY]]="",NOTA[[#This Row],[HARGA SATUAN]]="",),"",NOTA[[#This Row],[QTY]]*NOTA[[#This Row],[HARGA SATUAN]])</f>
        <v/>
      </c>
      <c r="AG103" s="64" t="str">
        <f ca="1">IF(NOTA[ID_H]="","",INDEX(NOTA[TANGGAL],MATCH(,INDIRECT(ADDRESS(ROW(NOTA[TANGGAL]),COLUMN(NOTA[TANGGAL]))&amp;":"&amp;ADDRESS(ROW(),COLUMN(NOTA[TANGGAL]))),-1)))</f>
        <v/>
      </c>
      <c r="AH103" s="59" t="str">
        <f ca="1">IF(NOTA[[#This Row],[NAMA BARANG]]="","",INDEX(NOTA[SUPPLIER],MATCH(,INDIRECT(ADDRESS(ROW(NOTA[ID]),COLUMN(NOTA[ID]))&amp;":"&amp;ADDRESS(ROW(),COLUMN(NOTA[ID]))),-1)))</f>
        <v/>
      </c>
      <c r="AI103" s="59" t="str">
        <f ca="1">IF(NOTA[[#This Row],[ID_H]]="","",IF(NOTA[[#This Row],[FAKTUR]]="",INDIRECT(ADDRESS(ROW()-1,COLUMN())),NOTA[[#This Row],[FAKTUR]]))</f>
        <v/>
      </c>
      <c r="AJ103" s="60" t="str">
        <f ca="1">IF(NOTA[[#This Row],[ID]]="","",COUNTIF(NOTA[ID_H],NOTA[[#This Row],[ID_H]]))</f>
        <v/>
      </c>
      <c r="AK103" s="60" t="str">
        <f ca="1">IF(NOTA[[#This Row],[TGL.NOTA]]="",IF(NOTA[[#This Row],[SUPPLIER_H]]="","",AK102),MONTH(NOTA[[#This Row],[TGL.NOTA]]))</f>
        <v/>
      </c>
      <c r="AL103" s="60" t="str">
        <f>LOWER(SUBSTITUTE(SUBSTITUTE(SUBSTITUTE(SUBSTITUTE(SUBSTITUTE(SUBSTITUTE(SUBSTITUTE(SUBSTITUTE(SUBSTITUTE(NOTA[NAMA BARANG]," ",),".",""),"-",""),"(",""),")",""),",",""),"/",""),"""",""),"+",""))</f>
        <v/>
      </c>
      <c r="AM1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60" t="str">
        <f>IF(NOTA[[#This Row],[CONCAT4]]="","",_xlfn.IFNA(MATCH(NOTA[[#This Row],[CONCAT4]],[2]!RAW[CONCAT_H],0),FALSE))</f>
        <v/>
      </c>
      <c r="AQ103" s="60" t="str">
        <f>IF(NOTA[[#This Row],[CONCAT1]]="","",MATCH(NOTA[[#This Row],[CONCAT1]],[3]!db[NB NOTA_C],0)+1)</f>
        <v/>
      </c>
    </row>
    <row r="104" spans="1:43" ht="20.100000000000001" customHeight="1" x14ac:dyDescent="0.25">
      <c r="A10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60" t="e">
        <f ca="1">IF(NOTA[[#This Row],[ID_P]]="","",MATCH(NOTA[[#This Row],[ID_P]],[1]!B_MSK[N_ID],0))</f>
        <v>#REF!</v>
      </c>
      <c r="D104" s="60">
        <f ca="1">IF(NOTA[[#This Row],[NAMA BARANG]]="","",INDEX(NOTA[ID],MATCH(,INDIRECT(ADDRESS(ROW(NOTA[ID]),COLUMN(NOTA[ID]))&amp;":"&amp;ADDRESS(ROW(),COLUMN(NOTA[ID]))),-1)))</f>
        <v>20</v>
      </c>
      <c r="E104" s="61"/>
      <c r="F104" s="15" t="s">
        <v>25</v>
      </c>
      <c r="G104" s="15" t="s">
        <v>24</v>
      </c>
      <c r="H104" s="24" t="s">
        <v>302</v>
      </c>
      <c r="I104" s="62"/>
      <c r="J104" s="64">
        <v>45079</v>
      </c>
      <c r="K104" s="62"/>
      <c r="L104" s="15" t="s">
        <v>303</v>
      </c>
      <c r="M104" s="65">
        <v>10</v>
      </c>
      <c r="N104" s="60">
        <v>1440</v>
      </c>
      <c r="O104" s="15" t="s">
        <v>285</v>
      </c>
      <c r="P104" s="59">
        <v>10600</v>
      </c>
      <c r="Q104" s="58"/>
      <c r="R104" s="21" t="s">
        <v>286</v>
      </c>
      <c r="S104" s="67">
        <v>0.125</v>
      </c>
      <c r="T104" s="68">
        <v>0.05</v>
      </c>
      <c r="U104" s="69"/>
      <c r="V104" s="70"/>
      <c r="W104" s="69">
        <f>IF(NOTA[[#This Row],[HARGA/ CTN]]="",NOTA[[#This Row],[JUMLAH_H]],NOTA[[#This Row],[HARGA/ CTN]]*IF(NOTA[[#This Row],[C]]="",0,NOTA[[#This Row],[C]]))</f>
        <v>15264000</v>
      </c>
      <c r="X104" s="69">
        <f>IF(NOTA[[#This Row],[JUMLAH]]="","",NOTA[[#This Row],[JUMLAH]]*NOTA[[#This Row],[DISC 1]])</f>
        <v>1908000</v>
      </c>
      <c r="Y104" s="69">
        <f>IF(NOTA[[#This Row],[JUMLAH]]="","",(NOTA[[#This Row],[JUMLAH]]-NOTA[[#This Row],[DISC 1-]])*NOTA[[#This Row],[DISC 2]])</f>
        <v>667800</v>
      </c>
      <c r="Z104" s="69">
        <f>IF(NOTA[[#This Row],[JUMLAH]]="","",NOTA[[#This Row],[DISC 1-]]+NOTA[[#This Row],[DISC 2-]])</f>
        <v>2575800</v>
      </c>
      <c r="AA104" s="69">
        <f>IF(NOTA[[#This Row],[JUMLAH]]="","",NOTA[[#This Row],[JUMLAH]]-NOTA[[#This Row],[DISC]])</f>
        <v>12688200</v>
      </c>
      <c r="AB104" s="69"/>
      <c r="AC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71">
        <f>IF(OR(NOTA[[#This Row],[QTY]]="",NOTA[[#This Row],[HARGA SATUAN]]="",),"",NOTA[[#This Row],[QTY]]*NOTA[[#This Row],[HARGA SATUAN]])</f>
        <v>15264000</v>
      </c>
      <c r="AG104" s="64">
        <f ca="1">IF(NOTA[ID_H]="","",INDEX(NOTA[TANGGAL],MATCH(,INDIRECT(ADDRESS(ROW(NOTA[TANGGAL]),COLUMN(NOTA[TANGGAL]))&amp;":"&amp;ADDRESS(ROW(),COLUMN(NOTA[TANGGAL]))),-1)))</f>
        <v>45084</v>
      </c>
      <c r="AH104" s="59" t="str">
        <f ca="1">IF(NOTA[[#This Row],[NAMA BARANG]]="","",INDEX(NOTA[SUPPLIER],MATCH(,INDIRECT(ADDRESS(ROW(NOTA[ID]),COLUMN(NOTA[ID]))&amp;":"&amp;ADDRESS(ROW(),COLUMN(NOTA[ID]))),-1)))</f>
        <v>ATALI MAKMUR</v>
      </c>
      <c r="AI104" s="59" t="str">
        <f ca="1">IF(NOTA[[#This Row],[ID_H]]="","",IF(NOTA[[#This Row],[FAKTUR]]="",INDIRECT(ADDRESS(ROW()-1,COLUMN())),NOTA[[#This Row],[FAKTUR]]))</f>
        <v>ARTO MORO</v>
      </c>
      <c r="AJ104" s="60">
        <f ca="1">IF(NOTA[[#This Row],[ID]]="","",COUNTIF(NOTA[ID_H],NOTA[[#This Row],[ID_H]]))</f>
        <v>10</v>
      </c>
      <c r="AK104" s="60">
        <f>IF(NOTA[[#This Row],[TGL.NOTA]]="",IF(NOTA[[#This Row],[SUPPLIER_H]]="","",AK103),MONTH(NOTA[[#This Row],[TGL.NOTA]]))</f>
        <v>6</v>
      </c>
      <c r="AL104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P104" s="60" t="e">
        <f>IF(NOTA[[#This Row],[CONCAT4]]="","",_xlfn.IFNA(MATCH(NOTA[[#This Row],[CONCAT4]],[2]!RAW[CONCAT_H],0),FALSE))</f>
        <v>#REF!</v>
      </c>
      <c r="AQ104" s="60">
        <f>IF(NOTA[[#This Row],[CONCAT1]]="","",MATCH(NOTA[[#This Row],[CONCAT1]],[3]!db[NB NOTA_C],0)+1)</f>
        <v>530</v>
      </c>
    </row>
    <row r="105" spans="1:43" ht="20.100000000000001" customHeight="1" x14ac:dyDescent="0.25">
      <c r="A1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60" t="str">
        <f>IF(NOTA[[#This Row],[ID_P]]="","",MATCH(NOTA[[#This Row],[ID_P]],[1]!B_MSK[N_ID],0))</f>
        <v/>
      </c>
      <c r="D105" s="60">
        <f ca="1">IF(NOTA[[#This Row],[NAMA BARANG]]="","",INDEX(NOTA[ID],MATCH(,INDIRECT(ADDRESS(ROW(NOTA[ID]),COLUMN(NOTA[ID]))&amp;":"&amp;ADDRESS(ROW(),COLUMN(NOTA[ID]))),-1)))</f>
        <v>20</v>
      </c>
      <c r="E105" s="61"/>
      <c r="F105" s="62"/>
      <c r="G105" s="62"/>
      <c r="H105" s="63"/>
      <c r="I105" s="62"/>
      <c r="J105" s="64"/>
      <c r="K105" s="62"/>
      <c r="L105" s="15" t="s">
        <v>304</v>
      </c>
      <c r="M105" s="65">
        <v>1</v>
      </c>
      <c r="N105" s="60">
        <v>72</v>
      </c>
      <c r="O105" s="15" t="s">
        <v>285</v>
      </c>
      <c r="P105" s="59">
        <v>21200</v>
      </c>
      <c r="Q105" s="58"/>
      <c r="R105" s="21" t="s">
        <v>305</v>
      </c>
      <c r="S105" s="67">
        <v>0.125</v>
      </c>
      <c r="T105" s="68">
        <v>0.05</v>
      </c>
      <c r="U105" s="69"/>
      <c r="V105" s="70"/>
      <c r="W105" s="69">
        <f>IF(NOTA[[#This Row],[HARGA/ CTN]]="",NOTA[[#This Row],[JUMLAH_H]],NOTA[[#This Row],[HARGA/ CTN]]*IF(NOTA[[#This Row],[C]]="",0,NOTA[[#This Row],[C]]))</f>
        <v>1526400</v>
      </c>
      <c r="X105" s="69">
        <f>IF(NOTA[[#This Row],[JUMLAH]]="","",NOTA[[#This Row],[JUMLAH]]*NOTA[[#This Row],[DISC 1]])</f>
        <v>190800</v>
      </c>
      <c r="Y105" s="69">
        <f>IF(NOTA[[#This Row],[JUMLAH]]="","",(NOTA[[#This Row],[JUMLAH]]-NOTA[[#This Row],[DISC 1-]])*NOTA[[#This Row],[DISC 2]])</f>
        <v>66780</v>
      </c>
      <c r="Z105" s="69">
        <f>IF(NOTA[[#This Row],[JUMLAH]]="","",NOTA[[#This Row],[DISC 1-]]+NOTA[[#This Row],[DISC 2-]])</f>
        <v>257580</v>
      </c>
      <c r="AA105" s="69">
        <f>IF(NOTA[[#This Row],[JUMLAH]]="","",NOTA[[#This Row],[JUMLAH]]-NOTA[[#This Row],[DISC]])</f>
        <v>1268820</v>
      </c>
      <c r="AB105" s="69"/>
      <c r="AC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71">
        <f>IF(OR(NOTA[[#This Row],[QTY]]="",NOTA[[#This Row],[HARGA SATUAN]]="",),"",NOTA[[#This Row],[QTY]]*NOTA[[#This Row],[HARGA SATUAN]])</f>
        <v>1526400</v>
      </c>
      <c r="AG105" s="64">
        <f ca="1">IF(NOTA[ID_H]="","",INDEX(NOTA[TANGGAL],MATCH(,INDIRECT(ADDRESS(ROW(NOTA[TANGGAL]),COLUMN(NOTA[TANGGAL]))&amp;":"&amp;ADDRESS(ROW(),COLUMN(NOTA[TANGGAL]))),-1)))</f>
        <v>45084</v>
      </c>
      <c r="AH105" s="59" t="str">
        <f ca="1">IF(NOTA[[#This Row],[NAMA BARANG]]="","",INDEX(NOTA[SUPPLIER],MATCH(,INDIRECT(ADDRESS(ROW(NOTA[ID]),COLUMN(NOTA[ID]))&amp;":"&amp;ADDRESS(ROW(),COLUMN(NOTA[ID]))),-1)))</f>
        <v>ATALI MAKMUR</v>
      </c>
      <c r="AI105" s="59" t="str">
        <f ca="1">IF(NOTA[[#This Row],[ID_H]]="","",IF(NOTA[[#This Row],[FAKTUR]]="",INDIRECT(ADDRESS(ROW()-1,COLUMN())),NOTA[[#This Row],[FAKTUR]]))</f>
        <v>ARTO MORO</v>
      </c>
      <c r="AJ105" s="60" t="str">
        <f ca="1">IF(NOTA[[#This Row],[ID]]="","",COUNTIF(NOTA[ID_H],NOTA[[#This Row],[ID_H]]))</f>
        <v/>
      </c>
      <c r="AK105" s="60">
        <f ca="1">IF(NOTA[[#This Row],[TGL.NOTA]]="",IF(NOTA[[#This Row],[SUPPLIER_H]]="","",AK104),MONTH(NOTA[[#This Row],[TGL.NOTA]]))</f>
        <v>6</v>
      </c>
      <c r="AL105" s="60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60" t="str">
        <f>IF(NOTA[[#This Row],[CONCAT4]]="","",_xlfn.IFNA(MATCH(NOTA[[#This Row],[CONCAT4]],[2]!RAW[CONCAT_H],0),FALSE))</f>
        <v/>
      </c>
      <c r="AQ105" s="60">
        <f>IF(NOTA[[#This Row],[CONCAT1]]="","",MATCH(NOTA[[#This Row],[CONCAT1]],[3]!db[NB NOTA_C],0)+1)</f>
        <v>532</v>
      </c>
    </row>
    <row r="106" spans="1:43" ht="20.100000000000001" customHeight="1" x14ac:dyDescent="0.25">
      <c r="A1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60" t="str">
        <f>IF(NOTA[[#This Row],[ID_P]]="","",MATCH(NOTA[[#This Row],[ID_P]],[1]!B_MSK[N_ID],0))</f>
        <v/>
      </c>
      <c r="D106" s="60">
        <f ca="1">IF(NOTA[[#This Row],[NAMA BARANG]]="","",INDEX(NOTA[ID],MATCH(,INDIRECT(ADDRESS(ROW(NOTA[ID]),COLUMN(NOTA[ID]))&amp;":"&amp;ADDRESS(ROW(),COLUMN(NOTA[ID]))),-1)))</f>
        <v>20</v>
      </c>
      <c r="E106" s="61"/>
      <c r="F106" s="62"/>
      <c r="G106" s="62"/>
      <c r="H106" s="63"/>
      <c r="I106" s="62"/>
      <c r="J106" s="64"/>
      <c r="K106" s="62"/>
      <c r="L106" s="15" t="s">
        <v>306</v>
      </c>
      <c r="M106" s="65">
        <v>5</v>
      </c>
      <c r="N106" s="60">
        <v>1200</v>
      </c>
      <c r="O106" s="15" t="s">
        <v>242</v>
      </c>
      <c r="P106" s="59">
        <v>7000</v>
      </c>
      <c r="Q106" s="58"/>
      <c r="R106" s="21" t="s">
        <v>310</v>
      </c>
      <c r="S106" s="67">
        <v>0.125</v>
      </c>
      <c r="T106" s="68">
        <v>0.05</v>
      </c>
      <c r="U106" s="69"/>
      <c r="V106" s="70"/>
      <c r="W106" s="69">
        <f>IF(NOTA[[#This Row],[HARGA/ CTN]]="",NOTA[[#This Row],[JUMLAH_H]],NOTA[[#This Row],[HARGA/ CTN]]*IF(NOTA[[#This Row],[C]]="",0,NOTA[[#This Row],[C]]))</f>
        <v>8400000</v>
      </c>
      <c r="X106" s="69">
        <f>IF(NOTA[[#This Row],[JUMLAH]]="","",NOTA[[#This Row],[JUMLAH]]*NOTA[[#This Row],[DISC 1]])</f>
        <v>1050000</v>
      </c>
      <c r="Y106" s="69">
        <f>IF(NOTA[[#This Row],[JUMLAH]]="","",(NOTA[[#This Row],[JUMLAH]]-NOTA[[#This Row],[DISC 1-]])*NOTA[[#This Row],[DISC 2]])</f>
        <v>367500</v>
      </c>
      <c r="Z106" s="69">
        <f>IF(NOTA[[#This Row],[JUMLAH]]="","",NOTA[[#This Row],[DISC 1-]]+NOTA[[#This Row],[DISC 2-]])</f>
        <v>1417500</v>
      </c>
      <c r="AA106" s="69">
        <f>IF(NOTA[[#This Row],[JUMLAH]]="","",NOTA[[#This Row],[JUMLAH]]-NOTA[[#This Row],[DISC]])</f>
        <v>6982500</v>
      </c>
      <c r="AB106" s="69"/>
      <c r="AC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71">
        <f>IF(OR(NOTA[[#This Row],[QTY]]="",NOTA[[#This Row],[HARGA SATUAN]]="",),"",NOTA[[#This Row],[QTY]]*NOTA[[#This Row],[HARGA SATUAN]])</f>
        <v>8400000</v>
      </c>
      <c r="AG106" s="64">
        <f ca="1">IF(NOTA[ID_H]="","",INDEX(NOTA[TANGGAL],MATCH(,INDIRECT(ADDRESS(ROW(NOTA[TANGGAL]),COLUMN(NOTA[TANGGAL]))&amp;":"&amp;ADDRESS(ROW(),COLUMN(NOTA[TANGGAL]))),-1)))</f>
        <v>45084</v>
      </c>
      <c r="AH106" s="59" t="str">
        <f ca="1">IF(NOTA[[#This Row],[NAMA BARANG]]="","",INDEX(NOTA[SUPPLIER],MATCH(,INDIRECT(ADDRESS(ROW(NOTA[ID]),COLUMN(NOTA[ID]))&amp;":"&amp;ADDRESS(ROW(),COLUMN(NOTA[ID]))),-1)))</f>
        <v>ATALI MAKMUR</v>
      </c>
      <c r="AI106" s="59" t="str">
        <f ca="1">IF(NOTA[[#This Row],[ID_H]]="","",IF(NOTA[[#This Row],[FAKTUR]]="",INDIRECT(ADDRESS(ROW()-1,COLUMN())),NOTA[[#This Row],[FAKTUR]]))</f>
        <v>ARTO MORO</v>
      </c>
      <c r="AJ106" s="60" t="str">
        <f ca="1">IF(NOTA[[#This Row],[ID]]="","",COUNTIF(NOTA[ID_H],NOTA[[#This Row],[ID_H]]))</f>
        <v/>
      </c>
      <c r="AK106" s="60">
        <f ca="1">IF(NOTA[[#This Row],[TGL.NOTA]]="",IF(NOTA[[#This Row],[SUPPLIER_H]]="","",AK105),MONTH(NOTA[[#This Row],[TGL.NOTA]]))</f>
        <v>6</v>
      </c>
      <c r="AL106" s="60" t="str">
        <f>LOWER(SUBSTITUTE(SUBSTITUTE(SUBSTITUTE(SUBSTITUTE(SUBSTITUTE(SUBSTITUTE(SUBSTITUTE(SUBSTITUTE(SUBSTITUTE(NOTA[NAMA BARANG]," ",),".",""),"-",""),"(",""),")",""),",",""),"/",""),"""",""),"+",""))</f>
        <v>staplerhd10cljk</v>
      </c>
      <c r="AM1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1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1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60" t="str">
        <f>IF(NOTA[[#This Row],[CONCAT4]]="","",_xlfn.IFNA(MATCH(NOTA[[#This Row],[CONCAT4]],[2]!RAW[CONCAT_H],0),FALSE))</f>
        <v/>
      </c>
      <c r="AQ106" s="60">
        <f>IF(NOTA[[#This Row],[CONCAT1]]="","",MATCH(NOTA[[#This Row],[CONCAT1]],[3]!db[NB NOTA_C],0)+1)</f>
        <v>2178</v>
      </c>
    </row>
    <row r="107" spans="1:43" ht="20.100000000000001" customHeight="1" x14ac:dyDescent="0.25">
      <c r="A1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60" t="str">
        <f>IF(NOTA[[#This Row],[ID_P]]="","",MATCH(NOTA[[#This Row],[ID_P]],[1]!B_MSK[N_ID],0))</f>
        <v/>
      </c>
      <c r="D107" s="60">
        <f ca="1">IF(NOTA[[#This Row],[NAMA BARANG]]="","",INDEX(NOTA[ID],MATCH(,INDIRECT(ADDRESS(ROW(NOTA[ID]),COLUMN(NOTA[ID]))&amp;":"&amp;ADDRESS(ROW(),COLUMN(NOTA[ID]))),-1)))</f>
        <v>20</v>
      </c>
      <c r="E107" s="61"/>
      <c r="F107" s="62"/>
      <c r="G107" s="62"/>
      <c r="H107" s="63"/>
      <c r="I107" s="62"/>
      <c r="J107" s="64"/>
      <c r="K107" s="62"/>
      <c r="L107" s="15" t="s">
        <v>308</v>
      </c>
      <c r="M107" s="65">
        <v>1</v>
      </c>
      <c r="N107" s="60">
        <v>36</v>
      </c>
      <c r="O107" s="15" t="s">
        <v>238</v>
      </c>
      <c r="P107" s="59">
        <v>41400</v>
      </c>
      <c r="Q107" s="58"/>
      <c r="R107" s="21" t="s">
        <v>307</v>
      </c>
      <c r="S107" s="67">
        <v>0.125</v>
      </c>
      <c r="T107" s="68">
        <v>0.05</v>
      </c>
      <c r="U107" s="69"/>
      <c r="V107" s="70"/>
      <c r="W107" s="69">
        <f>IF(NOTA[[#This Row],[HARGA/ CTN]]="",NOTA[[#This Row],[JUMLAH_H]],NOTA[[#This Row],[HARGA/ CTN]]*IF(NOTA[[#This Row],[C]]="",0,NOTA[[#This Row],[C]]))</f>
        <v>1490400</v>
      </c>
      <c r="X107" s="69">
        <f>IF(NOTA[[#This Row],[JUMLAH]]="","",NOTA[[#This Row],[JUMLAH]]*NOTA[[#This Row],[DISC 1]])</f>
        <v>186300</v>
      </c>
      <c r="Y107" s="69">
        <f>IF(NOTA[[#This Row],[JUMLAH]]="","",(NOTA[[#This Row],[JUMLAH]]-NOTA[[#This Row],[DISC 1-]])*NOTA[[#This Row],[DISC 2]])</f>
        <v>65205</v>
      </c>
      <c r="Z107" s="69">
        <f>IF(NOTA[[#This Row],[JUMLAH]]="","",NOTA[[#This Row],[DISC 1-]]+NOTA[[#This Row],[DISC 2-]])</f>
        <v>251505</v>
      </c>
      <c r="AA107" s="69">
        <f>IF(NOTA[[#This Row],[JUMLAH]]="","",NOTA[[#This Row],[JUMLAH]]-NOTA[[#This Row],[DISC]])</f>
        <v>1238895</v>
      </c>
      <c r="AB107" s="69"/>
      <c r="AC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71">
        <f>IF(OR(NOTA[[#This Row],[QTY]]="",NOTA[[#This Row],[HARGA SATUAN]]="",),"",NOTA[[#This Row],[QTY]]*NOTA[[#This Row],[HARGA SATUAN]])</f>
        <v>1490400</v>
      </c>
      <c r="AG107" s="64">
        <f ca="1">IF(NOTA[ID_H]="","",INDEX(NOTA[TANGGAL],MATCH(,INDIRECT(ADDRESS(ROW(NOTA[TANGGAL]),COLUMN(NOTA[TANGGAL]))&amp;":"&amp;ADDRESS(ROW(),COLUMN(NOTA[TANGGAL]))),-1)))</f>
        <v>45084</v>
      </c>
      <c r="AH107" s="59" t="str">
        <f ca="1">IF(NOTA[[#This Row],[NAMA BARANG]]="","",INDEX(NOTA[SUPPLIER],MATCH(,INDIRECT(ADDRESS(ROW(NOTA[ID]),COLUMN(NOTA[ID]))&amp;":"&amp;ADDRESS(ROW(),COLUMN(NOTA[ID]))),-1)))</f>
        <v>ATALI MAKMUR</v>
      </c>
      <c r="AI107" s="59" t="str">
        <f ca="1">IF(NOTA[[#This Row],[ID_H]]="","",IF(NOTA[[#This Row],[FAKTUR]]="",INDIRECT(ADDRESS(ROW()-1,COLUMN())),NOTA[[#This Row],[FAKTUR]]))</f>
        <v>ARTO MORO</v>
      </c>
      <c r="AJ107" s="60" t="str">
        <f ca="1">IF(NOTA[[#This Row],[ID]]="","",COUNTIF(NOTA[ID_H],NOTA[[#This Row],[ID_H]]))</f>
        <v/>
      </c>
      <c r="AK107" s="60">
        <f ca="1">IF(NOTA[[#This Row],[TGL.NOTA]]="",IF(NOTA[[#This Row],[SUPPLIER_H]]="","",AK106),MONTH(NOTA[[#This Row],[TGL.NOTA]]))</f>
        <v>6</v>
      </c>
      <c r="AL107" s="60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1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1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60" t="str">
        <f>IF(NOTA[[#This Row],[CONCAT4]]="","",_xlfn.IFNA(MATCH(NOTA[[#This Row],[CONCAT4]],[2]!RAW[CONCAT_H],0),FALSE))</f>
        <v/>
      </c>
      <c r="AQ107" s="60">
        <f>IF(NOTA[[#This Row],[CONCAT1]]="","",MATCH(NOTA[[#This Row],[CONCAT1]],[3]!db[NB NOTA_C],0)+1)</f>
        <v>551</v>
      </c>
    </row>
    <row r="108" spans="1:43" ht="20.100000000000001" customHeight="1" x14ac:dyDescent="0.25">
      <c r="A1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60" t="str">
        <f>IF(NOTA[[#This Row],[ID_P]]="","",MATCH(NOTA[[#This Row],[ID_P]],[1]!B_MSK[N_ID],0))</f>
        <v/>
      </c>
      <c r="D108" s="60">
        <f ca="1">IF(NOTA[[#This Row],[NAMA BARANG]]="","",INDEX(NOTA[ID],MATCH(,INDIRECT(ADDRESS(ROW(NOTA[ID]),COLUMN(NOTA[ID]))&amp;":"&amp;ADDRESS(ROW(),COLUMN(NOTA[ID]))),-1)))</f>
        <v>20</v>
      </c>
      <c r="E108" s="61"/>
      <c r="F108" s="62"/>
      <c r="G108" s="62"/>
      <c r="H108" s="63"/>
      <c r="I108" s="62"/>
      <c r="J108" s="64"/>
      <c r="K108" s="62"/>
      <c r="L108" s="15" t="s">
        <v>135</v>
      </c>
      <c r="M108" s="65">
        <v>1</v>
      </c>
      <c r="N108" s="60">
        <v>768</v>
      </c>
      <c r="O108" s="15" t="s">
        <v>242</v>
      </c>
      <c r="P108" s="59">
        <v>2100</v>
      </c>
      <c r="Q108" s="58"/>
      <c r="R108" s="21" t="s">
        <v>309</v>
      </c>
      <c r="S108" s="67">
        <v>0.125</v>
      </c>
      <c r="T108" s="68">
        <v>0.05</v>
      </c>
      <c r="U108" s="69"/>
      <c r="V108" s="70"/>
      <c r="W108" s="69">
        <f>IF(NOTA[[#This Row],[HARGA/ CTN]]="",NOTA[[#This Row],[JUMLAH_H]],NOTA[[#This Row],[HARGA/ CTN]]*IF(NOTA[[#This Row],[C]]="",0,NOTA[[#This Row],[C]]))</f>
        <v>1612800</v>
      </c>
      <c r="X108" s="69">
        <f>IF(NOTA[[#This Row],[JUMLAH]]="","",NOTA[[#This Row],[JUMLAH]]*NOTA[[#This Row],[DISC 1]])</f>
        <v>201600</v>
      </c>
      <c r="Y108" s="69">
        <f>IF(NOTA[[#This Row],[JUMLAH]]="","",(NOTA[[#This Row],[JUMLAH]]-NOTA[[#This Row],[DISC 1-]])*NOTA[[#This Row],[DISC 2]])</f>
        <v>70560</v>
      </c>
      <c r="Z108" s="69">
        <f>IF(NOTA[[#This Row],[JUMLAH]]="","",NOTA[[#This Row],[DISC 1-]]+NOTA[[#This Row],[DISC 2-]])</f>
        <v>272160</v>
      </c>
      <c r="AA108" s="69">
        <f>IF(NOTA[[#This Row],[JUMLAH]]="","",NOTA[[#This Row],[JUMLAH]]-NOTA[[#This Row],[DISC]])</f>
        <v>1340640</v>
      </c>
      <c r="AB108" s="69"/>
      <c r="AC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71">
        <f>IF(OR(NOTA[[#This Row],[QTY]]="",NOTA[[#This Row],[HARGA SATUAN]]="",),"",NOTA[[#This Row],[QTY]]*NOTA[[#This Row],[HARGA SATUAN]])</f>
        <v>1612800</v>
      </c>
      <c r="AG108" s="64">
        <f ca="1">IF(NOTA[ID_H]="","",INDEX(NOTA[TANGGAL],MATCH(,INDIRECT(ADDRESS(ROW(NOTA[TANGGAL]),COLUMN(NOTA[TANGGAL]))&amp;":"&amp;ADDRESS(ROW(),COLUMN(NOTA[TANGGAL]))),-1)))</f>
        <v>45084</v>
      </c>
      <c r="AH108" s="59" t="str">
        <f ca="1">IF(NOTA[[#This Row],[NAMA BARANG]]="","",INDEX(NOTA[SUPPLIER],MATCH(,INDIRECT(ADDRESS(ROW(NOTA[ID]),COLUMN(NOTA[ID]))&amp;":"&amp;ADDRESS(ROW(),COLUMN(NOTA[ID]))),-1)))</f>
        <v>ATALI MAKMUR</v>
      </c>
      <c r="AI108" s="59" t="str">
        <f ca="1">IF(NOTA[[#This Row],[ID_H]]="","",IF(NOTA[[#This Row],[FAKTUR]]="",INDIRECT(ADDRESS(ROW()-1,COLUMN())),NOTA[[#This Row],[FAKTUR]]))</f>
        <v>ARTO MORO</v>
      </c>
      <c r="AJ108" s="60" t="str">
        <f ca="1">IF(NOTA[[#This Row],[ID]]="","",COUNTIF(NOTA[ID_H],NOTA[[#This Row],[ID_H]]))</f>
        <v/>
      </c>
      <c r="AK108" s="60">
        <f ca="1">IF(NOTA[[#This Row],[TGL.NOTA]]="",IF(NOTA[[#This Row],[SUPPLIER_H]]="","",AK107),MONTH(NOTA[[#This Row],[TGL.NOTA]]))</f>
        <v>6</v>
      </c>
      <c r="AL108" s="60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60" t="str">
        <f>IF(NOTA[[#This Row],[CONCAT4]]="","",_xlfn.IFNA(MATCH(NOTA[[#This Row],[CONCAT4]],[2]!RAW[CONCAT_H],0),FALSE))</f>
        <v/>
      </c>
      <c r="AQ108" s="60">
        <f>IF(NOTA[[#This Row],[CONCAT1]]="","",MATCH(NOTA[[#This Row],[CONCAT1]],[3]!db[NB NOTA_C],0)+1)</f>
        <v>1006</v>
      </c>
    </row>
    <row r="109" spans="1:43" ht="20.100000000000001" customHeight="1" x14ac:dyDescent="0.25">
      <c r="A1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60" t="str">
        <f>IF(NOTA[[#This Row],[ID_P]]="","",MATCH(NOTA[[#This Row],[ID_P]],[1]!B_MSK[N_ID],0))</f>
        <v/>
      </c>
      <c r="D109" s="60">
        <f ca="1">IF(NOTA[[#This Row],[NAMA BARANG]]="","",INDEX(NOTA[ID],MATCH(,INDIRECT(ADDRESS(ROW(NOTA[ID]),COLUMN(NOTA[ID]))&amp;":"&amp;ADDRESS(ROW(),COLUMN(NOTA[ID]))),-1)))</f>
        <v>20</v>
      </c>
      <c r="E109" s="61"/>
      <c r="F109" s="62"/>
      <c r="G109" s="62"/>
      <c r="H109" s="63"/>
      <c r="I109" s="62"/>
      <c r="J109" s="64"/>
      <c r="K109" s="62"/>
      <c r="L109" s="15" t="s">
        <v>311</v>
      </c>
      <c r="M109" s="65">
        <v>1</v>
      </c>
      <c r="N109" s="60">
        <v>240</v>
      </c>
      <c r="O109" s="15" t="s">
        <v>285</v>
      </c>
      <c r="P109" s="59">
        <v>8800</v>
      </c>
      <c r="Q109" s="58"/>
      <c r="R109" s="21" t="s">
        <v>312</v>
      </c>
      <c r="S109" s="67">
        <v>0.125</v>
      </c>
      <c r="T109" s="68">
        <v>0.05</v>
      </c>
      <c r="U109" s="69"/>
      <c r="V109" s="70"/>
      <c r="W109" s="69">
        <f>IF(NOTA[[#This Row],[HARGA/ CTN]]="",NOTA[[#This Row],[JUMLAH_H]],NOTA[[#This Row],[HARGA/ CTN]]*IF(NOTA[[#This Row],[C]]="",0,NOTA[[#This Row],[C]]))</f>
        <v>2112000</v>
      </c>
      <c r="X109" s="69">
        <f>IF(NOTA[[#This Row],[JUMLAH]]="","",NOTA[[#This Row],[JUMLAH]]*NOTA[[#This Row],[DISC 1]])</f>
        <v>264000</v>
      </c>
      <c r="Y109" s="69">
        <f>IF(NOTA[[#This Row],[JUMLAH]]="","",(NOTA[[#This Row],[JUMLAH]]-NOTA[[#This Row],[DISC 1-]])*NOTA[[#This Row],[DISC 2]])</f>
        <v>92400</v>
      </c>
      <c r="Z109" s="69">
        <f>IF(NOTA[[#This Row],[JUMLAH]]="","",NOTA[[#This Row],[DISC 1-]]+NOTA[[#This Row],[DISC 2-]])</f>
        <v>356400</v>
      </c>
      <c r="AA109" s="69">
        <f>IF(NOTA[[#This Row],[JUMLAH]]="","",NOTA[[#This Row],[JUMLAH]]-NOTA[[#This Row],[DISC]])</f>
        <v>1755600</v>
      </c>
      <c r="AB109" s="69"/>
      <c r="AC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71">
        <f>IF(OR(NOTA[[#This Row],[QTY]]="",NOTA[[#This Row],[HARGA SATUAN]]="",),"",NOTA[[#This Row],[QTY]]*NOTA[[#This Row],[HARGA SATUAN]])</f>
        <v>2112000</v>
      </c>
      <c r="AG109" s="64">
        <f ca="1">IF(NOTA[ID_H]="","",INDEX(NOTA[TANGGAL],MATCH(,INDIRECT(ADDRESS(ROW(NOTA[TANGGAL]),COLUMN(NOTA[TANGGAL]))&amp;":"&amp;ADDRESS(ROW(),COLUMN(NOTA[TANGGAL]))),-1)))</f>
        <v>45084</v>
      </c>
      <c r="AH109" s="59" t="str">
        <f ca="1">IF(NOTA[[#This Row],[NAMA BARANG]]="","",INDEX(NOTA[SUPPLIER],MATCH(,INDIRECT(ADDRESS(ROW(NOTA[ID]),COLUMN(NOTA[ID]))&amp;":"&amp;ADDRESS(ROW(),COLUMN(NOTA[ID]))),-1)))</f>
        <v>ATALI MAKMUR</v>
      </c>
      <c r="AI109" s="59" t="str">
        <f ca="1">IF(NOTA[[#This Row],[ID_H]]="","",IF(NOTA[[#This Row],[FAKTUR]]="",INDIRECT(ADDRESS(ROW()-1,COLUMN())),NOTA[[#This Row],[FAKTUR]]))</f>
        <v>ARTO MORO</v>
      </c>
      <c r="AJ109" s="60" t="str">
        <f ca="1">IF(NOTA[[#This Row],[ID]]="","",COUNTIF(NOTA[ID_H],NOTA[[#This Row],[ID_H]]))</f>
        <v/>
      </c>
      <c r="AK109" s="60">
        <f ca="1">IF(NOTA[[#This Row],[TGL.NOTA]]="",IF(NOTA[[#This Row],[SUPPLIER_H]]="","",AK108),MONTH(NOTA[[#This Row],[TGL.NOTA]]))</f>
        <v>6</v>
      </c>
      <c r="AL109" s="60" t="str">
        <f>LOWER(SUBSTITUTE(SUBSTITUTE(SUBSTITUTE(SUBSTITUTE(SUBSTITUTE(SUBSTITUTE(SUBSTITUTE(SUBSTITUTE(SUBSTITUTE(NOTA[NAMA BARANG]," ",),".",""),"-",""),"(",""),")",""),",",""),"/",""),"""",""),"+",""))</f>
        <v>brushbr1jk</v>
      </c>
      <c r="AM1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1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1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60" t="str">
        <f>IF(NOTA[[#This Row],[CONCAT4]]="","",_xlfn.IFNA(MATCH(NOTA[[#This Row],[CONCAT4]],[2]!RAW[CONCAT_H],0),FALSE))</f>
        <v/>
      </c>
      <c r="AQ109" s="60">
        <f>IF(NOTA[[#This Row],[CONCAT1]]="","",MATCH(NOTA[[#This Row],[CONCAT1]],[3]!db[NB NOTA_C],0)+1)</f>
        <v>342</v>
      </c>
    </row>
    <row r="110" spans="1:43" ht="20.100000000000001" customHeight="1" x14ac:dyDescent="0.25">
      <c r="A1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60" t="str">
        <f>IF(NOTA[[#This Row],[ID_P]]="","",MATCH(NOTA[[#This Row],[ID_P]],[1]!B_MSK[N_ID],0))</f>
        <v/>
      </c>
      <c r="D110" s="60">
        <f ca="1">IF(NOTA[[#This Row],[NAMA BARANG]]="","",INDEX(NOTA[ID],MATCH(,INDIRECT(ADDRESS(ROW(NOTA[ID]),COLUMN(NOTA[ID]))&amp;":"&amp;ADDRESS(ROW(),COLUMN(NOTA[ID]))),-1)))</f>
        <v>20</v>
      </c>
      <c r="E110" s="61"/>
      <c r="F110" s="62"/>
      <c r="G110" s="62"/>
      <c r="H110" s="63"/>
      <c r="I110" s="62"/>
      <c r="J110" s="64"/>
      <c r="K110" s="62"/>
      <c r="L110" s="15" t="s">
        <v>313</v>
      </c>
      <c r="M110" s="65">
        <v>2</v>
      </c>
      <c r="N110" s="60">
        <v>144</v>
      </c>
      <c r="O110" s="15" t="s">
        <v>238</v>
      </c>
      <c r="P110" s="59">
        <v>37200</v>
      </c>
      <c r="Q110" s="58"/>
      <c r="R110" s="21" t="s">
        <v>314</v>
      </c>
      <c r="S110" s="67">
        <v>0.125</v>
      </c>
      <c r="T110" s="68">
        <v>0.05</v>
      </c>
      <c r="U110" s="69"/>
      <c r="V110" s="70"/>
      <c r="W110" s="69">
        <f>IF(NOTA[[#This Row],[HARGA/ CTN]]="",NOTA[[#This Row],[JUMLAH_H]],NOTA[[#This Row],[HARGA/ CTN]]*IF(NOTA[[#This Row],[C]]="",0,NOTA[[#This Row],[C]]))</f>
        <v>5356800</v>
      </c>
      <c r="X110" s="69">
        <f>IF(NOTA[[#This Row],[JUMLAH]]="","",NOTA[[#This Row],[JUMLAH]]*NOTA[[#This Row],[DISC 1]])</f>
        <v>669600</v>
      </c>
      <c r="Y110" s="69">
        <f>IF(NOTA[[#This Row],[JUMLAH]]="","",(NOTA[[#This Row],[JUMLAH]]-NOTA[[#This Row],[DISC 1-]])*NOTA[[#This Row],[DISC 2]])</f>
        <v>234360</v>
      </c>
      <c r="Z110" s="69">
        <f>IF(NOTA[[#This Row],[JUMLAH]]="","",NOTA[[#This Row],[DISC 1-]]+NOTA[[#This Row],[DISC 2-]])</f>
        <v>903960</v>
      </c>
      <c r="AA110" s="69">
        <f>IF(NOTA[[#This Row],[JUMLAH]]="","",NOTA[[#This Row],[JUMLAH]]-NOTA[[#This Row],[DISC]])</f>
        <v>4452840</v>
      </c>
      <c r="AB110" s="69"/>
      <c r="AC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71">
        <f>IF(OR(NOTA[[#This Row],[QTY]]="",NOTA[[#This Row],[HARGA SATUAN]]="",),"",NOTA[[#This Row],[QTY]]*NOTA[[#This Row],[HARGA SATUAN]])</f>
        <v>5356800</v>
      </c>
      <c r="AG110" s="64">
        <f ca="1">IF(NOTA[ID_H]="","",INDEX(NOTA[TANGGAL],MATCH(,INDIRECT(ADDRESS(ROW(NOTA[TANGGAL]),COLUMN(NOTA[TANGGAL]))&amp;":"&amp;ADDRESS(ROW(),COLUMN(NOTA[TANGGAL]))),-1)))</f>
        <v>45084</v>
      </c>
      <c r="AH110" s="59" t="str">
        <f ca="1">IF(NOTA[[#This Row],[NAMA BARANG]]="","",INDEX(NOTA[SUPPLIER],MATCH(,INDIRECT(ADDRESS(ROW(NOTA[ID]),COLUMN(NOTA[ID]))&amp;":"&amp;ADDRESS(ROW(),COLUMN(NOTA[ID]))),-1)))</f>
        <v>ATALI MAKMUR</v>
      </c>
      <c r="AI110" s="59" t="str">
        <f ca="1">IF(NOTA[[#This Row],[ID_H]]="","",IF(NOTA[[#This Row],[FAKTUR]]="",INDIRECT(ADDRESS(ROW()-1,COLUMN())),NOTA[[#This Row],[FAKTUR]]))</f>
        <v>ARTO MORO</v>
      </c>
      <c r="AJ110" s="60" t="str">
        <f ca="1">IF(NOTA[[#This Row],[ID]]="","",COUNTIF(NOTA[ID_H],NOTA[[#This Row],[ID_H]]))</f>
        <v/>
      </c>
      <c r="AK110" s="60">
        <f ca="1">IF(NOTA[[#This Row],[TGL.NOTA]]="",IF(NOTA[[#This Row],[SUPPLIER_H]]="","",AK109),MONTH(NOTA[[#This Row],[TGL.NOTA]]))</f>
        <v>6</v>
      </c>
      <c r="AL110" s="60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60" t="str">
        <f>IF(NOTA[[#This Row],[CONCAT4]]="","",_xlfn.IFNA(MATCH(NOTA[[#This Row],[CONCAT4]],[2]!RAW[CONCAT_H],0),FALSE))</f>
        <v/>
      </c>
      <c r="AQ110" s="60">
        <f>IF(NOTA[[#This Row],[CONCAT1]]="","",MATCH(NOTA[[#This Row],[CONCAT1]],[3]!db[NB NOTA_C],0)+1)</f>
        <v>1925</v>
      </c>
    </row>
    <row r="111" spans="1:43" ht="20.100000000000001" customHeight="1" x14ac:dyDescent="0.25">
      <c r="A1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60" t="str">
        <f>IF(NOTA[[#This Row],[ID_P]]="","",MATCH(NOTA[[#This Row],[ID_P]],[1]!B_MSK[N_ID],0))</f>
        <v/>
      </c>
      <c r="D111" s="60">
        <f ca="1">IF(NOTA[[#This Row],[NAMA BARANG]]="","",INDEX(NOTA[ID],MATCH(,INDIRECT(ADDRESS(ROW(NOTA[ID]),COLUMN(NOTA[ID]))&amp;":"&amp;ADDRESS(ROW(),COLUMN(NOTA[ID]))),-1)))</f>
        <v>20</v>
      </c>
      <c r="E111" s="61"/>
      <c r="F111" s="62"/>
      <c r="G111" s="62"/>
      <c r="H111" s="63"/>
      <c r="I111" s="62"/>
      <c r="J111" s="64"/>
      <c r="K111" s="62"/>
      <c r="L111" s="15" t="s">
        <v>315</v>
      </c>
      <c r="M111" s="65">
        <v>3</v>
      </c>
      <c r="N111" s="60">
        <v>432</v>
      </c>
      <c r="O111" s="15" t="s">
        <v>238</v>
      </c>
      <c r="P111" s="59">
        <v>12600</v>
      </c>
      <c r="Q111" s="58"/>
      <c r="R111" s="21" t="s">
        <v>299</v>
      </c>
      <c r="S111" s="67">
        <v>0.125</v>
      </c>
      <c r="T111" s="68">
        <v>0.05</v>
      </c>
      <c r="U111" s="69"/>
      <c r="V111" s="70"/>
      <c r="W111" s="69">
        <f>IF(NOTA[[#This Row],[HARGA/ CTN]]="",NOTA[[#This Row],[JUMLAH_H]],NOTA[[#This Row],[HARGA/ CTN]]*IF(NOTA[[#This Row],[C]]="",0,NOTA[[#This Row],[C]]))</f>
        <v>5443200</v>
      </c>
      <c r="X111" s="69">
        <f>IF(NOTA[[#This Row],[JUMLAH]]="","",NOTA[[#This Row],[JUMLAH]]*NOTA[[#This Row],[DISC 1]])</f>
        <v>680400</v>
      </c>
      <c r="Y111" s="69">
        <f>IF(NOTA[[#This Row],[JUMLAH]]="","",(NOTA[[#This Row],[JUMLAH]]-NOTA[[#This Row],[DISC 1-]])*NOTA[[#This Row],[DISC 2]])</f>
        <v>238140</v>
      </c>
      <c r="Z111" s="69">
        <f>IF(NOTA[[#This Row],[JUMLAH]]="","",NOTA[[#This Row],[DISC 1-]]+NOTA[[#This Row],[DISC 2-]])</f>
        <v>918540</v>
      </c>
      <c r="AA111" s="69">
        <f>IF(NOTA[[#This Row],[JUMLAH]]="","",NOTA[[#This Row],[JUMLAH]]-NOTA[[#This Row],[DISC]])</f>
        <v>4524660</v>
      </c>
      <c r="AB111" s="69"/>
      <c r="AC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71">
        <f>IF(OR(NOTA[[#This Row],[QTY]]="",NOTA[[#This Row],[HARGA SATUAN]]="",),"",NOTA[[#This Row],[QTY]]*NOTA[[#This Row],[HARGA SATUAN]])</f>
        <v>5443200</v>
      </c>
      <c r="AG111" s="64">
        <f ca="1">IF(NOTA[ID_H]="","",INDEX(NOTA[TANGGAL],MATCH(,INDIRECT(ADDRESS(ROW(NOTA[TANGGAL]),COLUMN(NOTA[TANGGAL]))&amp;":"&amp;ADDRESS(ROW(),COLUMN(NOTA[TANGGAL]))),-1)))</f>
        <v>45084</v>
      </c>
      <c r="AH111" s="59" t="str">
        <f ca="1">IF(NOTA[[#This Row],[NAMA BARANG]]="","",INDEX(NOTA[SUPPLIER],MATCH(,INDIRECT(ADDRESS(ROW(NOTA[ID]),COLUMN(NOTA[ID]))&amp;":"&amp;ADDRESS(ROW(),COLUMN(NOTA[ID]))),-1)))</f>
        <v>ATALI MAKMUR</v>
      </c>
      <c r="AI111" s="59" t="str">
        <f ca="1">IF(NOTA[[#This Row],[ID_H]]="","",IF(NOTA[[#This Row],[FAKTUR]]="",INDIRECT(ADDRESS(ROW()-1,COLUMN())),NOTA[[#This Row],[FAKTUR]]))</f>
        <v>ARTO MORO</v>
      </c>
      <c r="AJ111" s="60" t="str">
        <f ca="1">IF(NOTA[[#This Row],[ID]]="","",COUNTIF(NOTA[ID_H],NOTA[[#This Row],[ID_H]]))</f>
        <v/>
      </c>
      <c r="AK111" s="60">
        <f ca="1">IF(NOTA[[#This Row],[TGL.NOTA]]="",IF(NOTA[[#This Row],[SUPPLIER_H]]="","",AK110),MONTH(NOTA[[#This Row],[TGL.NOTA]]))</f>
        <v>6</v>
      </c>
      <c r="AL111" s="60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1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1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60" t="str">
        <f>IF(NOTA[[#This Row],[CONCAT4]]="","",_xlfn.IFNA(MATCH(NOTA[[#This Row],[CONCAT4]],[2]!RAW[CONCAT_H],0),FALSE))</f>
        <v/>
      </c>
      <c r="AQ111" s="60">
        <f>IF(NOTA[[#This Row],[CONCAT1]]="","",MATCH(NOTA[[#This Row],[CONCAT1]],[3]!db[NB NOTA_C],0)+1)</f>
        <v>90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0" t="str">
        <f>IF(NOTA[[#This Row],[ID_P]]="","",MATCH(NOTA[[#This Row],[ID_P]],[1]!B_MSK[N_ID],0))</f>
        <v/>
      </c>
      <c r="D112" s="60">
        <f ca="1">IF(NOTA[[#This Row],[NAMA BARANG]]="","",INDEX(NOTA[ID],MATCH(,INDIRECT(ADDRESS(ROW(NOTA[ID]),COLUMN(NOTA[ID]))&amp;":"&amp;ADDRESS(ROW(),COLUMN(NOTA[ID]))),-1)))</f>
        <v>20</v>
      </c>
      <c r="E112" s="61"/>
      <c r="F112" s="62"/>
      <c r="G112" s="62"/>
      <c r="H112" s="63"/>
      <c r="I112" s="62"/>
      <c r="J112" s="64"/>
      <c r="K112" s="62"/>
      <c r="L112" s="15" t="s">
        <v>316</v>
      </c>
      <c r="M112" s="65">
        <v>4</v>
      </c>
      <c r="N112" s="60">
        <v>576</v>
      </c>
      <c r="O112" s="15" t="s">
        <v>238</v>
      </c>
      <c r="P112" s="59">
        <v>27600</v>
      </c>
      <c r="Q112" s="58"/>
      <c r="R112" s="21" t="s">
        <v>299</v>
      </c>
      <c r="S112" s="67">
        <v>0.125</v>
      </c>
      <c r="T112" s="68">
        <v>0.05</v>
      </c>
      <c r="U112" s="69"/>
      <c r="V112" s="70"/>
      <c r="W112" s="69">
        <f>IF(NOTA[[#This Row],[HARGA/ CTN]]="",NOTA[[#This Row],[JUMLAH_H]],NOTA[[#This Row],[HARGA/ CTN]]*IF(NOTA[[#This Row],[C]]="",0,NOTA[[#This Row],[C]]))</f>
        <v>15897600</v>
      </c>
      <c r="X112" s="69">
        <f>IF(NOTA[[#This Row],[JUMLAH]]="","",NOTA[[#This Row],[JUMLAH]]*NOTA[[#This Row],[DISC 1]])</f>
        <v>1987200</v>
      </c>
      <c r="Y112" s="69">
        <f>IF(NOTA[[#This Row],[JUMLAH]]="","",(NOTA[[#This Row],[JUMLAH]]-NOTA[[#This Row],[DISC 1-]])*NOTA[[#This Row],[DISC 2]])</f>
        <v>695520</v>
      </c>
      <c r="Z112" s="69">
        <f>IF(NOTA[[#This Row],[JUMLAH]]="","",NOTA[[#This Row],[DISC 1-]]+NOTA[[#This Row],[DISC 2-]])</f>
        <v>2682720</v>
      </c>
      <c r="AA112" s="69">
        <f>IF(NOTA[[#This Row],[JUMLAH]]="","",NOTA[[#This Row],[JUMLAH]]-NOTA[[#This Row],[DISC]])</f>
        <v>13214880</v>
      </c>
      <c r="AB112" s="69"/>
      <c r="AC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71">
        <f>IF(OR(NOTA[[#This Row],[QTY]]="",NOTA[[#This Row],[HARGA SATUAN]]="",),"",NOTA[[#This Row],[QTY]]*NOTA[[#This Row],[HARGA SATUAN]])</f>
        <v>15897600</v>
      </c>
      <c r="AG112" s="64">
        <f ca="1">IF(NOTA[ID_H]="","",INDEX(NOTA[TANGGAL],MATCH(,INDIRECT(ADDRESS(ROW(NOTA[TANGGAL]),COLUMN(NOTA[TANGGAL]))&amp;":"&amp;ADDRESS(ROW(),COLUMN(NOTA[TANGGAL]))),-1)))</f>
        <v>45084</v>
      </c>
      <c r="AH112" s="59" t="str">
        <f ca="1">IF(NOTA[[#This Row],[NAMA BARANG]]="","",INDEX(NOTA[SUPPLIER],MATCH(,INDIRECT(ADDRESS(ROW(NOTA[ID]),COLUMN(NOTA[ID]))&amp;":"&amp;ADDRESS(ROW(),COLUMN(NOTA[ID]))),-1)))</f>
        <v>ATALI MAKMUR</v>
      </c>
      <c r="AI112" s="59" t="str">
        <f ca="1">IF(NOTA[[#This Row],[ID_H]]="","",IF(NOTA[[#This Row],[FAKTUR]]="",INDIRECT(ADDRESS(ROW()-1,COLUMN())),NOTA[[#This Row],[FAKTUR]]))</f>
        <v>ARTO MORO</v>
      </c>
      <c r="AJ112" s="60" t="str">
        <f ca="1">IF(NOTA[[#This Row],[ID]]="","",COUNTIF(NOTA[ID_H],NOTA[[#This Row],[ID_H]]))</f>
        <v/>
      </c>
      <c r="AK112" s="60">
        <f ca="1">IF(NOTA[[#This Row],[TGL.NOTA]]="",IF(NOTA[[#This Row],[SUPPLIER_H]]="","",AK111),MONTH(NOTA[[#This Row],[TGL.NOTA]]))</f>
        <v>6</v>
      </c>
      <c r="AL112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60" t="str">
        <f>IF(NOTA[[#This Row],[CONCAT4]]="","",_xlfn.IFNA(MATCH(NOTA[[#This Row],[CONCAT4]],[2]!RAW[CONCAT_H],0),FALSE))</f>
        <v/>
      </c>
      <c r="AQ112" s="60">
        <f>IF(NOTA[[#This Row],[CONCAT1]]="","",MATCH(NOTA[[#This Row],[CONCAT1]],[3]!db[NB NOTA_C],0)+1)</f>
        <v>803</v>
      </c>
    </row>
    <row r="113" spans="1:43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0" t="str">
        <f>IF(NOTA[[#This Row],[ID_P]]="","",MATCH(NOTA[[#This Row],[ID_P]],[1]!B_MSK[N_ID],0))</f>
        <v/>
      </c>
      <c r="D113" s="60">
        <f ca="1">IF(NOTA[[#This Row],[NAMA BARANG]]="","",INDEX(NOTA[ID],MATCH(,INDIRECT(ADDRESS(ROW(NOTA[ID]),COLUMN(NOTA[ID]))&amp;":"&amp;ADDRESS(ROW(),COLUMN(NOTA[ID]))),-1)))</f>
        <v>20</v>
      </c>
      <c r="E113" s="61"/>
      <c r="F113" s="62"/>
      <c r="G113" s="62"/>
      <c r="H113" s="63"/>
      <c r="I113" s="62"/>
      <c r="J113" s="64"/>
      <c r="K113" s="62"/>
      <c r="L113" s="15" t="s">
        <v>317</v>
      </c>
      <c r="M113" s="65">
        <v>2</v>
      </c>
      <c r="N113" s="60">
        <v>24</v>
      </c>
      <c r="O113" s="15" t="s">
        <v>242</v>
      </c>
      <c r="P113" s="59">
        <v>97000</v>
      </c>
      <c r="Q113" s="58"/>
      <c r="R113" s="21" t="s">
        <v>318</v>
      </c>
      <c r="S113" s="67">
        <v>0.125</v>
      </c>
      <c r="T113" s="68">
        <v>0.05</v>
      </c>
      <c r="U113" s="69"/>
      <c r="V113" s="70"/>
      <c r="W113" s="69">
        <f>IF(NOTA[[#This Row],[HARGA/ CTN]]="",NOTA[[#This Row],[JUMLAH_H]],NOTA[[#This Row],[HARGA/ CTN]]*IF(NOTA[[#This Row],[C]]="",0,NOTA[[#This Row],[C]]))</f>
        <v>2328000</v>
      </c>
      <c r="X113" s="69">
        <f>IF(NOTA[[#This Row],[JUMLAH]]="","",NOTA[[#This Row],[JUMLAH]]*NOTA[[#This Row],[DISC 1]])</f>
        <v>291000</v>
      </c>
      <c r="Y113" s="69">
        <f>IF(NOTA[[#This Row],[JUMLAH]]="","",(NOTA[[#This Row],[JUMLAH]]-NOTA[[#This Row],[DISC 1-]])*NOTA[[#This Row],[DISC 2]])</f>
        <v>101850</v>
      </c>
      <c r="Z113" s="69">
        <f>IF(NOTA[[#This Row],[JUMLAH]]="","",NOTA[[#This Row],[DISC 1-]]+NOTA[[#This Row],[DISC 2-]])</f>
        <v>392850</v>
      </c>
      <c r="AA113" s="69">
        <f>IF(NOTA[[#This Row],[JUMLAH]]="","",NOTA[[#This Row],[JUMLAH]]-NOTA[[#This Row],[DISC]])</f>
        <v>1935150</v>
      </c>
      <c r="AB113" s="69"/>
      <c r="AC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71">
        <f>IF(OR(NOTA[[#This Row],[QTY]]="",NOTA[[#This Row],[HARGA SATUAN]]="",),"",NOTA[[#This Row],[QTY]]*NOTA[[#This Row],[HARGA SATUAN]])</f>
        <v>2328000</v>
      </c>
      <c r="AG113" s="64">
        <f ca="1">IF(NOTA[ID_H]="","",INDEX(NOTA[TANGGAL],MATCH(,INDIRECT(ADDRESS(ROW(NOTA[TANGGAL]),COLUMN(NOTA[TANGGAL]))&amp;":"&amp;ADDRESS(ROW(),COLUMN(NOTA[TANGGAL]))),-1)))</f>
        <v>45084</v>
      </c>
      <c r="AH113" s="59" t="str">
        <f ca="1">IF(NOTA[[#This Row],[NAMA BARANG]]="","",INDEX(NOTA[SUPPLIER],MATCH(,INDIRECT(ADDRESS(ROW(NOTA[ID]),COLUMN(NOTA[ID]))&amp;":"&amp;ADDRESS(ROW(),COLUMN(NOTA[ID]))),-1)))</f>
        <v>ATALI MAKMUR</v>
      </c>
      <c r="AI113" s="59" t="str">
        <f ca="1">IF(NOTA[[#This Row],[ID_H]]="","",IF(NOTA[[#This Row],[FAKTUR]]="",INDIRECT(ADDRESS(ROW()-1,COLUMN())),NOTA[[#This Row],[FAKTUR]]))</f>
        <v>ARTO MORO</v>
      </c>
      <c r="AJ113" s="60" t="str">
        <f ca="1">IF(NOTA[[#This Row],[ID]]="","",COUNTIF(NOTA[ID_H],NOTA[[#This Row],[ID_H]]))</f>
        <v/>
      </c>
      <c r="AK113" s="60">
        <f ca="1">IF(NOTA[[#This Row],[TGL.NOTA]]="",IF(NOTA[[#This Row],[SUPPLIER_H]]="","",AK112),MONTH(NOTA[[#This Row],[TGL.NOTA]]))</f>
        <v>6</v>
      </c>
      <c r="AL113" s="60" t="str">
        <f>LOWER(SUBSTITUTE(SUBSTITUTE(SUBSTITUTE(SUBSTITUTE(SUBSTITUTE(SUBSTITUTE(SUBSTITUTE(SUBSTITUTE(SUBSTITUTE(NOTA[NAMA BARANG]," ",),".",""),"-",""),"(",""),")",""),",",""),"/",""),"""",""),"+",""))</f>
        <v>hdstaplerhd12n13jk</v>
      </c>
      <c r="AM1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N1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60" t="str">
        <f>IF(NOTA[[#This Row],[CONCAT4]]="","",_xlfn.IFNA(MATCH(NOTA[[#This Row],[CONCAT4]],[2]!RAW[CONCAT_H],0),FALSE))</f>
        <v/>
      </c>
      <c r="AQ113" s="60">
        <f>IF(NOTA[[#This Row],[CONCAT1]]="","",MATCH(NOTA[[#This Row],[CONCAT1]],[3]!db[NB NOTA_C],0)+1)</f>
        <v>1056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0" t="str">
        <f>IF(NOTA[[#This Row],[ID_P]]="","",MATCH(NOTA[[#This Row],[ID_P]],[1]!B_MSK[N_ID],0))</f>
        <v/>
      </c>
      <c r="D114" s="60" t="str">
        <f ca="1">IF(NOTA[[#This Row],[NAMA BARANG]]="","",INDEX(NOTA[ID],MATCH(,INDIRECT(ADDRESS(ROW(NOTA[ID]),COLUMN(NOTA[ID]))&amp;":"&amp;ADDRESS(ROW(),COLUMN(NOTA[ID]))),-1)))</f>
        <v/>
      </c>
      <c r="E114" s="61"/>
      <c r="F114" s="62"/>
      <c r="G114" s="62"/>
      <c r="H114" s="63"/>
      <c r="I114" s="62"/>
      <c r="J114" s="64"/>
      <c r="K114" s="62"/>
      <c r="L114" s="62"/>
      <c r="M114" s="65"/>
      <c r="N114" s="60"/>
      <c r="O114" s="62"/>
      <c r="P114" s="59"/>
      <c r="Q114" s="58"/>
      <c r="R114" s="66"/>
      <c r="S114" s="67"/>
      <c r="T114" s="68"/>
      <c r="U114" s="69"/>
      <c r="V114" s="70"/>
      <c r="W114" s="69" t="str">
        <f>IF(NOTA[[#This Row],[HARGA/ CTN]]="",NOTA[[#This Row],[JUMLAH_H]],NOTA[[#This Row],[HARGA/ CTN]]*IF(NOTA[[#This Row],[C]]="",0,NOTA[[#This Row],[C]]))</f>
        <v/>
      </c>
      <c r="X114" s="69" t="str">
        <f>IF(NOTA[[#This Row],[JUMLAH]]="","",NOTA[[#This Row],[JUMLAH]]*NOTA[[#This Row],[DISC 1]])</f>
        <v/>
      </c>
      <c r="Y114" s="69" t="str">
        <f>IF(NOTA[[#This Row],[JUMLAH]]="","",(NOTA[[#This Row],[JUMLAH]]-NOTA[[#This Row],[DISC 1-]])*NOTA[[#This Row],[DISC 2]])</f>
        <v/>
      </c>
      <c r="Z114" s="69" t="str">
        <f>IF(NOTA[[#This Row],[JUMLAH]]="","",NOTA[[#This Row],[DISC 1-]]+NOTA[[#This Row],[DISC 2-]])</f>
        <v/>
      </c>
      <c r="AA114" s="69" t="str">
        <f>IF(NOTA[[#This Row],[JUMLAH]]="","",NOTA[[#This Row],[JUMLAH]]-NOTA[[#This Row],[DISC]])</f>
        <v/>
      </c>
      <c r="AB114" s="69"/>
      <c r="AC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71" t="str">
        <f>IF(OR(NOTA[[#This Row],[QTY]]="",NOTA[[#This Row],[HARGA SATUAN]]="",),"",NOTA[[#This Row],[QTY]]*NOTA[[#This Row],[HARGA SATUAN]])</f>
        <v/>
      </c>
      <c r="AG114" s="64" t="str">
        <f ca="1">IF(NOTA[ID_H]="","",INDEX(NOTA[TANGGAL],MATCH(,INDIRECT(ADDRESS(ROW(NOTA[TANGGAL]),COLUMN(NOTA[TANGGAL]))&amp;":"&amp;ADDRESS(ROW(),COLUMN(NOTA[TANGGAL]))),-1)))</f>
        <v/>
      </c>
      <c r="AH114" s="59" t="str">
        <f ca="1">IF(NOTA[[#This Row],[NAMA BARANG]]="","",INDEX(NOTA[SUPPLIER],MATCH(,INDIRECT(ADDRESS(ROW(NOTA[ID]),COLUMN(NOTA[ID]))&amp;":"&amp;ADDRESS(ROW(),COLUMN(NOTA[ID]))),-1)))</f>
        <v/>
      </c>
      <c r="AI114" s="59" t="str">
        <f ca="1">IF(NOTA[[#This Row],[ID_H]]="","",IF(NOTA[[#This Row],[FAKTUR]]="",INDIRECT(ADDRESS(ROW()-1,COLUMN())),NOTA[[#This Row],[FAKTUR]]))</f>
        <v/>
      </c>
      <c r="AJ114" s="60" t="str">
        <f ca="1">IF(NOTA[[#This Row],[ID]]="","",COUNTIF(NOTA[ID_H],NOTA[[#This Row],[ID_H]]))</f>
        <v/>
      </c>
      <c r="AK114" s="60" t="str">
        <f ca="1">IF(NOTA[[#This Row],[TGL.NOTA]]="",IF(NOTA[[#This Row],[SUPPLIER_H]]="","",AK113),MONTH(NOTA[[#This Row],[TGL.NOTA]]))</f>
        <v/>
      </c>
      <c r="AL114" s="60" t="str">
        <f>LOWER(SUBSTITUTE(SUBSTITUTE(SUBSTITUTE(SUBSTITUTE(SUBSTITUTE(SUBSTITUTE(SUBSTITUTE(SUBSTITUTE(SUBSTITUTE(NOTA[NAMA BARANG]," ",),".",""),"-",""),"(",""),")",""),",",""),"/",""),"""",""),"+",""))</f>
        <v/>
      </c>
      <c r="AM1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60" t="str">
        <f>IF(NOTA[[#This Row],[CONCAT4]]="","",_xlfn.IFNA(MATCH(NOTA[[#This Row],[CONCAT4]],[2]!RAW[CONCAT_H],0),FALSE))</f>
        <v/>
      </c>
      <c r="AQ114" s="60" t="str">
        <f>IF(NOTA[[#This Row],[CONCAT1]]="","",MATCH(NOTA[[#This Row],[CONCAT1]],[3]!db[NB NOTA_C],0)+1)</f>
        <v/>
      </c>
    </row>
    <row r="115" spans="1:43" ht="20.100000000000001" customHeight="1" x14ac:dyDescent="0.25">
      <c r="A115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60" t="e">
        <f ca="1">IF(NOTA[[#This Row],[ID_P]]="","",MATCH(NOTA[[#This Row],[ID_P]],[1]!B_MSK[N_ID],0))</f>
        <v>#REF!</v>
      </c>
      <c r="D115" s="60">
        <f ca="1">IF(NOTA[[#This Row],[NAMA BARANG]]="","",INDEX(NOTA[ID],MATCH(,INDIRECT(ADDRESS(ROW(NOTA[ID]),COLUMN(NOTA[ID]))&amp;":"&amp;ADDRESS(ROW(),COLUMN(NOTA[ID]))),-1)))</f>
        <v>21</v>
      </c>
      <c r="E115" s="61">
        <v>45084</v>
      </c>
      <c r="F115" s="15" t="s">
        <v>248</v>
      </c>
      <c r="G115" s="15" t="s">
        <v>235</v>
      </c>
      <c r="H115" s="24" t="s">
        <v>319</v>
      </c>
      <c r="I115" s="62"/>
      <c r="J115" s="64">
        <v>45079</v>
      </c>
      <c r="K115" s="62"/>
      <c r="L115" s="15" t="s">
        <v>320</v>
      </c>
      <c r="M115" s="65">
        <v>2</v>
      </c>
      <c r="N115" s="60">
        <v>60</v>
      </c>
      <c r="O115" s="15" t="s">
        <v>251</v>
      </c>
      <c r="P115" s="59">
        <v>25500</v>
      </c>
      <c r="Q115" s="58"/>
      <c r="R115" s="66"/>
      <c r="S115" s="67"/>
      <c r="T115" s="68"/>
      <c r="U115" s="69"/>
      <c r="V115" s="70"/>
      <c r="W115" s="69">
        <f>IF(NOTA[[#This Row],[HARGA/ CTN]]="",NOTA[[#This Row],[JUMLAH_H]],NOTA[[#This Row],[HARGA/ CTN]]*IF(NOTA[[#This Row],[C]]="",0,NOTA[[#This Row],[C]]))</f>
        <v>1530000</v>
      </c>
      <c r="X115" s="69">
        <f>IF(NOTA[[#This Row],[JUMLAH]]="","",NOTA[[#This Row],[JUMLAH]]*NOTA[[#This Row],[DISC 1]])</f>
        <v>0</v>
      </c>
      <c r="Y115" s="69">
        <f>IF(NOTA[[#This Row],[JUMLAH]]="","",(NOTA[[#This Row],[JUMLAH]]-NOTA[[#This Row],[DISC 1-]])*NOTA[[#This Row],[DISC 2]])</f>
        <v>0</v>
      </c>
      <c r="Z115" s="69">
        <f>IF(NOTA[[#This Row],[JUMLAH]]="","",NOTA[[#This Row],[DISC 1-]]+NOTA[[#This Row],[DISC 2-]])</f>
        <v>0</v>
      </c>
      <c r="AA115" s="69">
        <f>IF(NOTA[[#This Row],[JUMLAH]]="","",NOTA[[#This Row],[JUMLAH]]-NOTA[[#This Row],[DISC]])</f>
        <v>1530000</v>
      </c>
      <c r="AB115" s="69"/>
      <c r="AC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71">
        <f>IF(OR(NOTA[[#This Row],[QTY]]="",NOTA[[#This Row],[HARGA SATUAN]]="",),"",NOTA[[#This Row],[QTY]]*NOTA[[#This Row],[HARGA SATUAN]])</f>
        <v>1530000</v>
      </c>
      <c r="AG115" s="64">
        <f ca="1">IF(NOTA[ID_H]="","",INDEX(NOTA[TANGGAL],MATCH(,INDIRECT(ADDRESS(ROW(NOTA[TANGGAL]),COLUMN(NOTA[TANGGAL]))&amp;":"&amp;ADDRESS(ROW(),COLUMN(NOTA[TANGGAL]))),-1)))</f>
        <v>45084</v>
      </c>
      <c r="AH115" s="59" t="str">
        <f ca="1">IF(NOTA[[#This Row],[NAMA BARANG]]="","",INDEX(NOTA[SUPPLIER],MATCH(,INDIRECT(ADDRESS(ROW(NOTA[ID]),COLUMN(NOTA[ID]))&amp;":"&amp;ADDRESS(ROW(),COLUMN(NOTA[ID]))),-1)))</f>
        <v>BINTANG SAUDARA</v>
      </c>
      <c r="AI115" s="59" t="str">
        <f ca="1">IF(NOTA[[#This Row],[ID_H]]="","",IF(NOTA[[#This Row],[FAKTUR]]="",INDIRECT(ADDRESS(ROW()-1,COLUMN())),NOTA[[#This Row],[FAKTUR]]))</f>
        <v>UNTANA</v>
      </c>
      <c r="AJ115" s="60">
        <f ca="1">IF(NOTA[[#This Row],[ID]]="","",COUNTIF(NOTA[ID_H],NOTA[[#This Row],[ID_H]]))</f>
        <v>2</v>
      </c>
      <c r="AK115" s="60">
        <f>IF(NOTA[[#This Row],[TGL.NOTA]]="",IF(NOTA[[#This Row],[SUPPLIER_H]]="","",AK114),MONTH(NOTA[[#This Row],[TGL.NOTA]]))</f>
        <v>6</v>
      </c>
      <c r="AL115" s="60" t="str">
        <f>LOWER(SUBSTITUTE(SUBSTITUTE(SUBSTITUTE(SUBSTITUTE(SUBSTITUTE(SUBSTITUTE(SUBSTITUTE(SUBSTITUTE(SUBSTITUTE(NOTA[NAMA BARANG]," ",),".",""),"-",""),"(",""),")",""),",",""),"/",""),"""",""),"+",""))</f>
        <v>paperbagbesartebal</v>
      </c>
      <c r="AM1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N1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O115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P115" s="60" t="e">
        <f>IF(NOTA[[#This Row],[CONCAT4]]="","",_xlfn.IFNA(MATCH(NOTA[[#This Row],[CONCAT4]],[2]!RAW[CONCAT_H],0),FALSE))</f>
        <v>#REF!</v>
      </c>
      <c r="AQ115" s="60" t="e">
        <f>IF(NOTA[[#This Row],[CONCAT1]]="","",MATCH(NOTA[[#This Row],[CONCAT1]],[3]!db[NB NOTA_C],0)+1)</f>
        <v>#N/A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0" t="str">
        <f>IF(NOTA[[#This Row],[ID_P]]="","",MATCH(NOTA[[#This Row],[ID_P]],[1]!B_MSK[N_ID],0))</f>
        <v/>
      </c>
      <c r="D116" s="60">
        <f ca="1">IF(NOTA[[#This Row],[NAMA BARANG]]="","",INDEX(NOTA[ID],MATCH(,INDIRECT(ADDRESS(ROW(NOTA[ID]),COLUMN(NOTA[ID]))&amp;":"&amp;ADDRESS(ROW(),COLUMN(NOTA[ID]))),-1)))</f>
        <v>21</v>
      </c>
      <c r="E116" s="61"/>
      <c r="F116" s="62"/>
      <c r="G116" s="62"/>
      <c r="H116" s="63"/>
      <c r="I116" s="62"/>
      <c r="J116" s="64"/>
      <c r="K116" s="62"/>
      <c r="L116" s="15" t="s">
        <v>252</v>
      </c>
      <c r="M116" s="65">
        <v>2</v>
      </c>
      <c r="N116" s="60">
        <v>80</v>
      </c>
      <c r="O116" s="15" t="s">
        <v>251</v>
      </c>
      <c r="P116" s="59">
        <v>22500</v>
      </c>
      <c r="Q116" s="58"/>
      <c r="R116" s="66"/>
      <c r="S116" s="67"/>
      <c r="T116" s="68"/>
      <c r="U116" s="69"/>
      <c r="V116" s="70"/>
      <c r="W116" s="69">
        <f>IF(NOTA[[#This Row],[HARGA/ CTN]]="",NOTA[[#This Row],[JUMLAH_H]],NOTA[[#This Row],[HARGA/ CTN]]*IF(NOTA[[#This Row],[C]]="",0,NOTA[[#This Row],[C]]))</f>
        <v>1800000</v>
      </c>
      <c r="X116" s="69">
        <f>IF(NOTA[[#This Row],[JUMLAH]]="","",NOTA[[#This Row],[JUMLAH]]*NOTA[[#This Row],[DISC 1]])</f>
        <v>0</v>
      </c>
      <c r="Y116" s="69">
        <f>IF(NOTA[[#This Row],[JUMLAH]]="","",(NOTA[[#This Row],[JUMLAH]]-NOTA[[#This Row],[DISC 1-]])*NOTA[[#This Row],[DISC 2]])</f>
        <v>0</v>
      </c>
      <c r="Z116" s="69">
        <f>IF(NOTA[[#This Row],[JUMLAH]]="","",NOTA[[#This Row],[DISC 1-]]+NOTA[[#This Row],[DISC 2-]])</f>
        <v>0</v>
      </c>
      <c r="AA116" s="69">
        <f>IF(NOTA[[#This Row],[JUMLAH]]="","",NOTA[[#This Row],[JUMLAH]]-NOTA[[#This Row],[DISC]])</f>
        <v>1800000</v>
      </c>
      <c r="AB116" s="69"/>
      <c r="AC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71">
        <f>IF(OR(NOTA[[#This Row],[QTY]]="",NOTA[[#This Row],[HARGA SATUAN]]="",),"",NOTA[[#This Row],[QTY]]*NOTA[[#This Row],[HARGA SATUAN]])</f>
        <v>1800000</v>
      </c>
      <c r="AG116" s="64">
        <f ca="1">IF(NOTA[ID_H]="","",INDEX(NOTA[TANGGAL],MATCH(,INDIRECT(ADDRESS(ROW(NOTA[TANGGAL]),COLUMN(NOTA[TANGGAL]))&amp;":"&amp;ADDRESS(ROW(),COLUMN(NOTA[TANGGAL]))),-1)))</f>
        <v>45084</v>
      </c>
      <c r="AH116" s="59" t="str">
        <f ca="1">IF(NOTA[[#This Row],[NAMA BARANG]]="","",INDEX(NOTA[SUPPLIER],MATCH(,INDIRECT(ADDRESS(ROW(NOTA[ID]),COLUMN(NOTA[ID]))&amp;":"&amp;ADDRESS(ROW(),COLUMN(NOTA[ID]))),-1)))</f>
        <v>BINTANG SAUDARA</v>
      </c>
      <c r="AI116" s="59" t="str">
        <f ca="1">IF(NOTA[[#This Row],[ID_H]]="","",IF(NOTA[[#This Row],[FAKTUR]]="",INDIRECT(ADDRESS(ROW()-1,COLUMN())),NOTA[[#This Row],[FAKTUR]]))</f>
        <v>UNTANA</v>
      </c>
      <c r="AJ116" s="60" t="str">
        <f ca="1">IF(NOTA[[#This Row],[ID]]="","",COUNTIF(NOTA[ID_H],NOTA[[#This Row],[ID_H]]))</f>
        <v/>
      </c>
      <c r="AK116" s="60">
        <f ca="1">IF(NOTA[[#This Row],[TGL.NOTA]]="",IF(NOTA[[#This Row],[SUPPLIER_H]]="","",AK115),MONTH(NOTA[[#This Row],[TGL.NOTA]]))</f>
        <v>6</v>
      </c>
      <c r="AL116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1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1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1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60" t="str">
        <f>IF(NOTA[[#This Row],[CONCAT4]]="","",_xlfn.IFNA(MATCH(NOTA[[#This Row],[CONCAT4]],[2]!RAW[CONCAT_H],0),FALSE))</f>
        <v/>
      </c>
      <c r="AQ116" s="60" t="e">
        <f>IF(NOTA[[#This Row],[CONCAT1]]="","",MATCH(NOTA[[#This Row],[CONCAT1]],[3]!db[NB NOTA_C],0)+1)</f>
        <v>#N/A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0" t="str">
        <f>IF(NOTA[[#This Row],[ID_P]]="","",MATCH(NOTA[[#This Row],[ID_P]],[1]!B_MSK[N_ID],0))</f>
        <v/>
      </c>
      <c r="D117" s="60" t="str">
        <f ca="1">IF(NOTA[[#This Row],[NAMA BARANG]]="","",INDEX(NOTA[ID],MATCH(,INDIRECT(ADDRESS(ROW(NOTA[ID]),COLUMN(NOTA[ID]))&amp;":"&amp;ADDRESS(ROW(),COLUMN(NOTA[ID]))),-1)))</f>
        <v/>
      </c>
      <c r="E117" s="61"/>
      <c r="F117" s="62"/>
      <c r="G117" s="62"/>
      <c r="H117" s="63"/>
      <c r="I117" s="62"/>
      <c r="J117" s="64"/>
      <c r="K117" s="62"/>
      <c r="L117" s="62"/>
      <c r="M117" s="65"/>
      <c r="N117" s="60"/>
      <c r="O117" s="62"/>
      <c r="P117" s="59"/>
      <c r="Q117" s="58"/>
      <c r="R117" s="66"/>
      <c r="S117" s="67"/>
      <c r="T117" s="68"/>
      <c r="U117" s="69"/>
      <c r="V117" s="70"/>
      <c r="W117" s="69" t="str">
        <f>IF(NOTA[[#This Row],[HARGA/ CTN]]="",NOTA[[#This Row],[JUMLAH_H]],NOTA[[#This Row],[HARGA/ CTN]]*IF(NOTA[[#This Row],[C]]="",0,NOTA[[#This Row],[C]]))</f>
        <v/>
      </c>
      <c r="X117" s="69" t="str">
        <f>IF(NOTA[[#This Row],[JUMLAH]]="","",NOTA[[#This Row],[JUMLAH]]*NOTA[[#This Row],[DISC 1]])</f>
        <v/>
      </c>
      <c r="Y117" s="69" t="str">
        <f>IF(NOTA[[#This Row],[JUMLAH]]="","",(NOTA[[#This Row],[JUMLAH]]-NOTA[[#This Row],[DISC 1-]])*NOTA[[#This Row],[DISC 2]])</f>
        <v/>
      </c>
      <c r="Z117" s="69" t="str">
        <f>IF(NOTA[[#This Row],[JUMLAH]]="","",NOTA[[#This Row],[DISC 1-]]+NOTA[[#This Row],[DISC 2-]])</f>
        <v/>
      </c>
      <c r="AA117" s="69" t="str">
        <f>IF(NOTA[[#This Row],[JUMLAH]]="","",NOTA[[#This Row],[JUMLAH]]-NOTA[[#This Row],[DISC]])</f>
        <v/>
      </c>
      <c r="AB117" s="69"/>
      <c r="AC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71" t="str">
        <f>IF(OR(NOTA[[#This Row],[QTY]]="",NOTA[[#This Row],[HARGA SATUAN]]="",),"",NOTA[[#This Row],[QTY]]*NOTA[[#This Row],[HARGA SATUAN]])</f>
        <v/>
      </c>
      <c r="AG117" s="64" t="str">
        <f ca="1">IF(NOTA[ID_H]="","",INDEX(NOTA[TANGGAL],MATCH(,INDIRECT(ADDRESS(ROW(NOTA[TANGGAL]),COLUMN(NOTA[TANGGAL]))&amp;":"&amp;ADDRESS(ROW(),COLUMN(NOTA[TANGGAL]))),-1)))</f>
        <v/>
      </c>
      <c r="AH117" s="59" t="str">
        <f ca="1">IF(NOTA[[#This Row],[NAMA BARANG]]="","",INDEX(NOTA[SUPPLIER],MATCH(,INDIRECT(ADDRESS(ROW(NOTA[ID]),COLUMN(NOTA[ID]))&amp;":"&amp;ADDRESS(ROW(),COLUMN(NOTA[ID]))),-1)))</f>
        <v/>
      </c>
      <c r="AI117" s="59" t="str">
        <f ca="1">IF(NOTA[[#This Row],[ID_H]]="","",IF(NOTA[[#This Row],[FAKTUR]]="",INDIRECT(ADDRESS(ROW()-1,COLUMN())),NOTA[[#This Row],[FAKTUR]]))</f>
        <v/>
      </c>
      <c r="AJ117" s="60" t="str">
        <f ca="1">IF(NOTA[[#This Row],[ID]]="","",COUNTIF(NOTA[ID_H],NOTA[[#This Row],[ID_H]]))</f>
        <v/>
      </c>
      <c r="AK117" s="60" t="str">
        <f ca="1">IF(NOTA[[#This Row],[TGL.NOTA]]="",IF(NOTA[[#This Row],[SUPPLIER_H]]="","",AK116),MONTH(NOTA[[#This Row],[TGL.NOTA]]))</f>
        <v/>
      </c>
      <c r="AL117" s="60" t="str">
        <f>LOWER(SUBSTITUTE(SUBSTITUTE(SUBSTITUTE(SUBSTITUTE(SUBSTITUTE(SUBSTITUTE(SUBSTITUTE(SUBSTITUTE(SUBSTITUTE(NOTA[NAMA BARANG]," ",),".",""),"-",""),"(",""),")",""),",",""),"/",""),"""",""),"+",""))</f>
        <v/>
      </c>
      <c r="AM1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60" t="str">
        <f>IF(NOTA[[#This Row],[CONCAT4]]="","",_xlfn.IFNA(MATCH(NOTA[[#This Row],[CONCAT4]],[2]!RAW[CONCAT_H],0),FALSE))</f>
        <v/>
      </c>
      <c r="AQ117" s="60" t="str">
        <f>IF(NOTA[[#This Row],[CONCAT1]]="","",MATCH(NOTA[[#This Row],[CONCAT1]],[3]!db[NB NOTA_C],0)+1)</f>
        <v/>
      </c>
    </row>
    <row r="118" spans="1:43" ht="20.100000000000001" customHeight="1" x14ac:dyDescent="0.25">
      <c r="A11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60" t="e">
        <f ca="1">IF(NOTA[[#This Row],[ID_P]]="","",MATCH(NOTA[[#This Row],[ID_P]],[1]!B_MSK[N_ID],0))</f>
        <v>#REF!</v>
      </c>
      <c r="D118" s="60">
        <f ca="1">IF(NOTA[[#This Row],[NAMA BARANG]]="","",INDEX(NOTA[ID],MATCH(,INDIRECT(ADDRESS(ROW(NOTA[ID]),COLUMN(NOTA[ID]))&amp;":"&amp;ADDRESS(ROW(),COLUMN(NOTA[ID]))),-1)))</f>
        <v>22</v>
      </c>
      <c r="E118" s="61"/>
      <c r="F118" s="15" t="s">
        <v>321</v>
      </c>
      <c r="G118" s="15" t="s">
        <v>235</v>
      </c>
      <c r="H118" s="24" t="s">
        <v>322</v>
      </c>
      <c r="I118" s="62"/>
      <c r="J118" s="64">
        <v>45080</v>
      </c>
      <c r="K118" s="62"/>
      <c r="L118" s="15" t="s">
        <v>323</v>
      </c>
      <c r="M118" s="65">
        <v>2</v>
      </c>
      <c r="N118" s="60">
        <v>192</v>
      </c>
      <c r="O118" s="15" t="s">
        <v>251</v>
      </c>
      <c r="P118" s="59">
        <v>26500</v>
      </c>
      <c r="Q118" s="58"/>
      <c r="R118" s="21" t="s">
        <v>324</v>
      </c>
      <c r="S118" s="67">
        <v>0.03</v>
      </c>
      <c r="T118" s="68"/>
      <c r="U118" s="69"/>
      <c r="V118" s="70"/>
      <c r="W118" s="69">
        <f>IF(NOTA[[#This Row],[HARGA/ CTN]]="",NOTA[[#This Row],[JUMLAH_H]],NOTA[[#This Row],[HARGA/ CTN]]*IF(NOTA[[#This Row],[C]]="",0,NOTA[[#This Row],[C]]))</f>
        <v>5088000</v>
      </c>
      <c r="X118" s="69">
        <f>IF(NOTA[[#This Row],[JUMLAH]]="","",NOTA[[#This Row],[JUMLAH]]*NOTA[[#This Row],[DISC 1]])</f>
        <v>152640</v>
      </c>
      <c r="Y118" s="69">
        <f>IF(NOTA[[#This Row],[JUMLAH]]="","",(NOTA[[#This Row],[JUMLAH]]-NOTA[[#This Row],[DISC 1-]])*NOTA[[#This Row],[DISC 2]])</f>
        <v>0</v>
      </c>
      <c r="Z118" s="69">
        <f>IF(NOTA[[#This Row],[JUMLAH]]="","",NOTA[[#This Row],[DISC 1-]]+NOTA[[#This Row],[DISC 2-]])</f>
        <v>152640</v>
      </c>
      <c r="AA118" s="69">
        <f>IF(NOTA[[#This Row],[JUMLAH]]="","",NOTA[[#This Row],[JUMLAH]]-NOTA[[#This Row],[DISC]])</f>
        <v>4935360</v>
      </c>
      <c r="AB118" s="69"/>
      <c r="AC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71">
        <f>IF(OR(NOTA[[#This Row],[QTY]]="",NOTA[[#This Row],[HARGA SATUAN]]="",),"",NOTA[[#This Row],[QTY]]*NOTA[[#This Row],[HARGA SATUAN]])</f>
        <v>5088000</v>
      </c>
      <c r="AG118" s="64">
        <f ca="1">IF(NOTA[ID_H]="","",INDEX(NOTA[TANGGAL],MATCH(,INDIRECT(ADDRESS(ROW(NOTA[TANGGAL]),COLUMN(NOTA[TANGGAL]))&amp;":"&amp;ADDRESS(ROW(),COLUMN(NOTA[TANGGAL]))),-1)))</f>
        <v>45084</v>
      </c>
      <c r="AH118" s="59" t="str">
        <f ca="1">IF(NOTA[[#This Row],[NAMA BARANG]]="","",INDEX(NOTA[SUPPLIER],MATCH(,INDIRECT(ADDRESS(ROW(NOTA[ID]),COLUMN(NOTA[ID]))&amp;":"&amp;ADDRESS(ROW(),COLUMN(NOTA[ID]))),-1)))</f>
        <v>DUTA BUANA</v>
      </c>
      <c r="AI118" s="59" t="str">
        <f ca="1">IF(NOTA[[#This Row],[ID_H]]="","",IF(NOTA[[#This Row],[FAKTUR]]="",INDIRECT(ADDRESS(ROW()-1,COLUMN())),NOTA[[#This Row],[FAKTUR]]))</f>
        <v>UNTANA</v>
      </c>
      <c r="AJ118" s="60">
        <f ca="1">IF(NOTA[[#This Row],[ID]]="","",COUNTIF(NOTA[ID_H],NOTA[[#This Row],[ID_H]]))</f>
        <v>1</v>
      </c>
      <c r="AK118" s="60">
        <f>IF(NOTA[[#This Row],[TGL.NOTA]]="",IF(NOTA[[#This Row],[SUPPLIER_H]]="","",AK117),MONTH(NOTA[[#This Row],[TGL.NOTA]]))</f>
        <v>6</v>
      </c>
      <c r="AL118" s="60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1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1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P118" s="60" t="e">
        <f>IF(NOTA[[#This Row],[CONCAT4]]="","",_xlfn.IFNA(MATCH(NOTA[[#This Row],[CONCAT4]],[2]!RAW[CONCAT_H],0),FALSE))</f>
        <v>#REF!</v>
      </c>
      <c r="AQ118" s="60">
        <f>IF(NOTA[[#This Row],[CONCAT1]]="","",MATCH(NOTA[[#This Row],[CONCAT1]],[3]!db[NB NOTA_C],0)+1)</f>
        <v>109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0" t="str">
        <f>IF(NOTA[[#This Row],[ID_P]]="","",MATCH(NOTA[[#This Row],[ID_P]],[1]!B_MSK[N_ID],0))</f>
        <v/>
      </c>
      <c r="D119" s="60" t="str">
        <f ca="1">IF(NOTA[[#This Row],[NAMA BARANG]]="","",INDEX(NOTA[ID],MATCH(,INDIRECT(ADDRESS(ROW(NOTA[ID]),COLUMN(NOTA[ID]))&amp;":"&amp;ADDRESS(ROW(),COLUMN(NOTA[ID]))),-1)))</f>
        <v/>
      </c>
      <c r="E119" s="61"/>
      <c r="F119" s="62"/>
      <c r="G119" s="62"/>
      <c r="H119" s="63"/>
      <c r="I119" s="62"/>
      <c r="J119" s="64"/>
      <c r="K119" s="62"/>
      <c r="L119" s="62"/>
      <c r="M119" s="65"/>
      <c r="N119" s="60"/>
      <c r="O119" s="62"/>
      <c r="P119" s="59"/>
      <c r="Q119" s="58"/>
      <c r="R119" s="66"/>
      <c r="S119" s="67"/>
      <c r="T119" s="68"/>
      <c r="U119" s="69"/>
      <c r="V119" s="70"/>
      <c r="W119" s="69" t="str">
        <f>IF(NOTA[[#This Row],[HARGA/ CTN]]="",NOTA[[#This Row],[JUMLAH_H]],NOTA[[#This Row],[HARGA/ CTN]]*IF(NOTA[[#This Row],[C]]="",0,NOTA[[#This Row],[C]]))</f>
        <v/>
      </c>
      <c r="X119" s="69" t="str">
        <f>IF(NOTA[[#This Row],[JUMLAH]]="","",NOTA[[#This Row],[JUMLAH]]*NOTA[[#This Row],[DISC 1]])</f>
        <v/>
      </c>
      <c r="Y119" s="69" t="str">
        <f>IF(NOTA[[#This Row],[JUMLAH]]="","",(NOTA[[#This Row],[JUMLAH]]-NOTA[[#This Row],[DISC 1-]])*NOTA[[#This Row],[DISC 2]])</f>
        <v/>
      </c>
      <c r="Z119" s="69" t="str">
        <f>IF(NOTA[[#This Row],[JUMLAH]]="","",NOTA[[#This Row],[DISC 1-]]+NOTA[[#This Row],[DISC 2-]])</f>
        <v/>
      </c>
      <c r="AA119" s="69" t="str">
        <f>IF(NOTA[[#This Row],[JUMLAH]]="","",NOTA[[#This Row],[JUMLAH]]-NOTA[[#This Row],[DISC]])</f>
        <v/>
      </c>
      <c r="AB119" s="69"/>
      <c r="AC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71" t="str">
        <f>IF(OR(NOTA[[#This Row],[QTY]]="",NOTA[[#This Row],[HARGA SATUAN]]="",),"",NOTA[[#This Row],[QTY]]*NOTA[[#This Row],[HARGA SATUAN]])</f>
        <v/>
      </c>
      <c r="AG119" s="64" t="str">
        <f ca="1">IF(NOTA[ID_H]="","",INDEX(NOTA[TANGGAL],MATCH(,INDIRECT(ADDRESS(ROW(NOTA[TANGGAL]),COLUMN(NOTA[TANGGAL]))&amp;":"&amp;ADDRESS(ROW(),COLUMN(NOTA[TANGGAL]))),-1)))</f>
        <v/>
      </c>
      <c r="AH119" s="59" t="str">
        <f ca="1">IF(NOTA[[#This Row],[NAMA BARANG]]="","",INDEX(NOTA[SUPPLIER],MATCH(,INDIRECT(ADDRESS(ROW(NOTA[ID]),COLUMN(NOTA[ID]))&amp;":"&amp;ADDRESS(ROW(),COLUMN(NOTA[ID]))),-1)))</f>
        <v/>
      </c>
      <c r="AI119" s="59" t="str">
        <f ca="1">IF(NOTA[[#This Row],[ID_H]]="","",IF(NOTA[[#This Row],[FAKTUR]]="",INDIRECT(ADDRESS(ROW()-1,COLUMN())),NOTA[[#This Row],[FAKTUR]]))</f>
        <v/>
      </c>
      <c r="AJ119" s="60" t="str">
        <f ca="1">IF(NOTA[[#This Row],[ID]]="","",COUNTIF(NOTA[ID_H],NOTA[[#This Row],[ID_H]]))</f>
        <v/>
      </c>
      <c r="AK119" s="60" t="str">
        <f ca="1">IF(NOTA[[#This Row],[TGL.NOTA]]="",IF(NOTA[[#This Row],[SUPPLIER_H]]="","",AK118),MONTH(NOTA[[#This Row],[TGL.NOTA]]))</f>
        <v/>
      </c>
      <c r="AL119" s="60" t="str">
        <f>LOWER(SUBSTITUTE(SUBSTITUTE(SUBSTITUTE(SUBSTITUTE(SUBSTITUTE(SUBSTITUTE(SUBSTITUTE(SUBSTITUTE(SUBSTITUTE(NOTA[NAMA BARANG]," ",),".",""),"-",""),"(",""),")",""),",",""),"/",""),"""",""),"+",""))</f>
        <v/>
      </c>
      <c r="AM1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60" t="str">
        <f>IF(NOTA[[#This Row],[CONCAT4]]="","",_xlfn.IFNA(MATCH(NOTA[[#This Row],[CONCAT4]],[2]!RAW[CONCAT_H],0),FALSE))</f>
        <v/>
      </c>
      <c r="AQ119" s="60" t="str">
        <f>IF(NOTA[[#This Row],[CONCAT1]]="","",MATCH(NOTA[[#This Row],[CONCAT1]],[3]!db[NB NOTA_C],0)+1)</f>
        <v/>
      </c>
    </row>
    <row r="120" spans="1:43" ht="20.100000000000001" customHeight="1" x14ac:dyDescent="0.25">
      <c r="A12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60" t="e">
        <f ca="1">IF(NOTA[[#This Row],[ID_P]]="","",MATCH(NOTA[[#This Row],[ID_P]],[1]!B_MSK[N_ID],0))</f>
        <v>#REF!</v>
      </c>
      <c r="D120" s="60">
        <f ca="1">IF(NOTA[[#This Row],[NAMA BARANG]]="","",INDEX(NOTA[ID],MATCH(,INDIRECT(ADDRESS(ROW(NOTA[ID]),COLUMN(NOTA[ID]))&amp;":"&amp;ADDRESS(ROW(),COLUMN(NOTA[ID]))),-1)))</f>
        <v>23</v>
      </c>
      <c r="E120" s="61"/>
      <c r="F120" s="15" t="s">
        <v>333</v>
      </c>
      <c r="G120" s="15" t="s">
        <v>235</v>
      </c>
      <c r="H120" s="24" t="s">
        <v>334</v>
      </c>
      <c r="I120" s="62"/>
      <c r="J120" s="64">
        <v>45082</v>
      </c>
      <c r="K120" s="62"/>
      <c r="L120" s="62" t="s">
        <v>325</v>
      </c>
      <c r="M120" s="65"/>
      <c r="N120" s="60">
        <v>15</v>
      </c>
      <c r="O120" s="15" t="s">
        <v>242</v>
      </c>
      <c r="P120" s="59">
        <v>23000</v>
      </c>
      <c r="Q120" s="58"/>
      <c r="R120" s="66"/>
      <c r="S120" s="67"/>
      <c r="T120" s="68"/>
      <c r="U120" s="69"/>
      <c r="V120" s="70"/>
      <c r="W120" s="69">
        <f>IF(NOTA[[#This Row],[HARGA/ CTN]]="",NOTA[[#This Row],[JUMLAH_H]],NOTA[[#This Row],[HARGA/ CTN]]*IF(NOTA[[#This Row],[C]]="",0,NOTA[[#This Row],[C]]))</f>
        <v>345000</v>
      </c>
      <c r="X120" s="69">
        <f>IF(NOTA[[#This Row],[JUMLAH]]="","",NOTA[[#This Row],[JUMLAH]]*NOTA[[#This Row],[DISC 1]])</f>
        <v>0</v>
      </c>
      <c r="Y120" s="69">
        <f>IF(NOTA[[#This Row],[JUMLAH]]="","",(NOTA[[#This Row],[JUMLAH]]-NOTA[[#This Row],[DISC 1-]])*NOTA[[#This Row],[DISC 2]])</f>
        <v>0</v>
      </c>
      <c r="Z120" s="69">
        <f>IF(NOTA[[#This Row],[JUMLAH]]="","",NOTA[[#This Row],[DISC 1-]]+NOTA[[#This Row],[DISC 2-]])</f>
        <v>0</v>
      </c>
      <c r="AA120" s="69">
        <f>IF(NOTA[[#This Row],[JUMLAH]]="","",NOTA[[#This Row],[JUMLAH]]-NOTA[[#This Row],[DISC]])</f>
        <v>345000</v>
      </c>
      <c r="AB120" s="69"/>
      <c r="AC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71">
        <f>IF(OR(NOTA[[#This Row],[QTY]]="",NOTA[[#This Row],[HARGA SATUAN]]="",),"",NOTA[[#This Row],[QTY]]*NOTA[[#This Row],[HARGA SATUAN]])</f>
        <v>345000</v>
      </c>
      <c r="AG120" s="64">
        <f ca="1">IF(NOTA[ID_H]="","",INDEX(NOTA[TANGGAL],MATCH(,INDIRECT(ADDRESS(ROW(NOTA[TANGGAL]),COLUMN(NOTA[TANGGAL]))&amp;":"&amp;ADDRESS(ROW(),COLUMN(NOTA[TANGGAL]))),-1)))</f>
        <v>45084</v>
      </c>
      <c r="AH120" s="59" t="str">
        <f ca="1">IF(NOTA[[#This Row],[NAMA BARANG]]="","",INDEX(NOTA[SUPPLIER],MATCH(,INDIRECT(ADDRESS(ROW(NOTA[ID]),COLUMN(NOTA[ID]))&amp;":"&amp;ADDRESS(ROW(),COLUMN(NOTA[ID]))),-1)))</f>
        <v>TFS</v>
      </c>
      <c r="AI120" s="59" t="str">
        <f ca="1">IF(NOTA[[#This Row],[ID_H]]="","",IF(NOTA[[#This Row],[FAKTUR]]="",INDIRECT(ADDRESS(ROW()-1,COLUMN())),NOTA[[#This Row],[FAKTUR]]))</f>
        <v>UNTANA</v>
      </c>
      <c r="AJ120" s="60">
        <f ca="1">IF(NOTA[[#This Row],[ID]]="","",COUNTIF(NOTA[ID_H],NOTA[[#This Row],[ID_H]]))</f>
        <v>8</v>
      </c>
      <c r="AK120" s="60">
        <f>IF(NOTA[[#This Row],[TGL.NOTA]]="",IF(NOTA[[#This Row],[SUPPLIER_H]]="","",AK119),MONTH(NOTA[[#This Row],[TGL.NOTA]]))</f>
        <v>6</v>
      </c>
      <c r="AL120" s="60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M1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N1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O120" s="60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P120" s="60" t="e">
        <f>IF(NOTA[[#This Row],[CONCAT4]]="","",_xlfn.IFNA(MATCH(NOTA[[#This Row],[CONCAT4]],[2]!RAW[CONCAT_H],0),FALSE))</f>
        <v>#REF!</v>
      </c>
      <c r="AQ120" s="60">
        <f>IF(NOTA[[#This Row],[CONCAT1]]="","",MATCH(NOTA[[#This Row],[CONCAT1]],[3]!db[NB NOTA_C],0)+1)</f>
        <v>2341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0" t="str">
        <f>IF(NOTA[[#This Row],[ID_P]]="","",MATCH(NOTA[[#This Row],[ID_P]],[1]!B_MSK[N_ID],0))</f>
        <v/>
      </c>
      <c r="D121" s="60">
        <f ca="1">IF(NOTA[[#This Row],[NAMA BARANG]]="","",INDEX(NOTA[ID],MATCH(,INDIRECT(ADDRESS(ROW(NOTA[ID]),COLUMN(NOTA[ID]))&amp;":"&amp;ADDRESS(ROW(),COLUMN(NOTA[ID]))),-1)))</f>
        <v>23</v>
      </c>
      <c r="E121" s="61"/>
      <c r="F121" s="62"/>
      <c r="G121" s="62"/>
      <c r="H121" s="63"/>
      <c r="I121" s="62"/>
      <c r="J121" s="64"/>
      <c r="K121" s="62"/>
      <c r="L121" s="62" t="s">
        <v>326</v>
      </c>
      <c r="M121" s="65"/>
      <c r="N121" s="60">
        <v>15</v>
      </c>
      <c r="O121" s="15" t="s">
        <v>242</v>
      </c>
      <c r="P121" s="59">
        <v>23000</v>
      </c>
      <c r="Q121" s="58"/>
      <c r="R121" s="66"/>
      <c r="S121" s="67"/>
      <c r="T121" s="68"/>
      <c r="U121" s="69"/>
      <c r="V121" s="70"/>
      <c r="W121" s="69">
        <f>IF(NOTA[[#This Row],[HARGA/ CTN]]="",NOTA[[#This Row],[JUMLAH_H]],NOTA[[#This Row],[HARGA/ CTN]]*IF(NOTA[[#This Row],[C]]="",0,NOTA[[#This Row],[C]]))</f>
        <v>345000</v>
      </c>
      <c r="X121" s="69">
        <f>IF(NOTA[[#This Row],[JUMLAH]]="","",NOTA[[#This Row],[JUMLAH]]*NOTA[[#This Row],[DISC 1]])</f>
        <v>0</v>
      </c>
      <c r="Y121" s="69">
        <f>IF(NOTA[[#This Row],[JUMLAH]]="","",(NOTA[[#This Row],[JUMLAH]]-NOTA[[#This Row],[DISC 1-]])*NOTA[[#This Row],[DISC 2]])</f>
        <v>0</v>
      </c>
      <c r="Z121" s="69">
        <f>IF(NOTA[[#This Row],[JUMLAH]]="","",NOTA[[#This Row],[DISC 1-]]+NOTA[[#This Row],[DISC 2-]])</f>
        <v>0</v>
      </c>
      <c r="AA121" s="69">
        <f>IF(NOTA[[#This Row],[JUMLAH]]="","",NOTA[[#This Row],[JUMLAH]]-NOTA[[#This Row],[DISC]])</f>
        <v>345000</v>
      </c>
      <c r="AB121" s="69"/>
      <c r="AC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71">
        <f>IF(OR(NOTA[[#This Row],[QTY]]="",NOTA[[#This Row],[HARGA SATUAN]]="",),"",NOTA[[#This Row],[QTY]]*NOTA[[#This Row],[HARGA SATUAN]])</f>
        <v>345000</v>
      </c>
      <c r="AG121" s="64">
        <f ca="1">IF(NOTA[ID_H]="","",INDEX(NOTA[TANGGAL],MATCH(,INDIRECT(ADDRESS(ROW(NOTA[TANGGAL]),COLUMN(NOTA[TANGGAL]))&amp;":"&amp;ADDRESS(ROW(),COLUMN(NOTA[TANGGAL]))),-1)))</f>
        <v>45084</v>
      </c>
      <c r="AH121" s="59" t="str">
        <f ca="1">IF(NOTA[[#This Row],[NAMA BARANG]]="","",INDEX(NOTA[SUPPLIER],MATCH(,INDIRECT(ADDRESS(ROW(NOTA[ID]),COLUMN(NOTA[ID]))&amp;":"&amp;ADDRESS(ROW(),COLUMN(NOTA[ID]))),-1)))</f>
        <v>TFS</v>
      </c>
      <c r="AI121" s="59" t="str">
        <f ca="1">IF(NOTA[[#This Row],[ID_H]]="","",IF(NOTA[[#This Row],[FAKTUR]]="",INDIRECT(ADDRESS(ROW()-1,COLUMN())),NOTA[[#This Row],[FAKTUR]]))</f>
        <v>UNTANA</v>
      </c>
      <c r="AJ121" s="60" t="str">
        <f ca="1">IF(NOTA[[#This Row],[ID]]="","",COUNTIF(NOTA[ID_H],NOTA[[#This Row],[ID_H]]))</f>
        <v/>
      </c>
      <c r="AK121" s="60">
        <f ca="1">IF(NOTA[[#This Row],[TGL.NOTA]]="",IF(NOTA[[#This Row],[SUPPLIER_H]]="","",AK120),MONTH(NOTA[[#This Row],[TGL.NOTA]]))</f>
        <v>6</v>
      </c>
      <c r="AL121" s="60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M1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N1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O1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60" t="str">
        <f>IF(NOTA[[#This Row],[CONCAT4]]="","",_xlfn.IFNA(MATCH(NOTA[[#This Row],[CONCAT4]],[2]!RAW[CONCAT_H],0),FALSE))</f>
        <v/>
      </c>
      <c r="AQ121" s="60">
        <f>IF(NOTA[[#This Row],[CONCAT1]]="","",MATCH(NOTA[[#This Row],[CONCAT1]],[3]!db[NB NOTA_C],0)+1)</f>
        <v>2342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0" t="str">
        <f>IF(NOTA[[#This Row],[ID_P]]="","",MATCH(NOTA[[#This Row],[ID_P]],[1]!B_MSK[N_ID],0))</f>
        <v/>
      </c>
      <c r="D122" s="60">
        <f ca="1">IF(NOTA[[#This Row],[NAMA BARANG]]="","",INDEX(NOTA[ID],MATCH(,INDIRECT(ADDRESS(ROW(NOTA[ID]),COLUMN(NOTA[ID]))&amp;":"&amp;ADDRESS(ROW(),COLUMN(NOTA[ID]))),-1)))</f>
        <v>23</v>
      </c>
      <c r="E122" s="61"/>
      <c r="F122" s="62"/>
      <c r="G122" s="62"/>
      <c r="H122" s="63"/>
      <c r="I122" s="62"/>
      <c r="J122" s="64"/>
      <c r="K122" s="62"/>
      <c r="L122" s="62" t="s">
        <v>327</v>
      </c>
      <c r="M122" s="65"/>
      <c r="N122" s="60">
        <v>15</v>
      </c>
      <c r="O122" s="15" t="s">
        <v>242</v>
      </c>
      <c r="P122" s="59">
        <v>23000</v>
      </c>
      <c r="Q122" s="58"/>
      <c r="R122" s="66"/>
      <c r="S122" s="67"/>
      <c r="T122" s="68"/>
      <c r="U122" s="69"/>
      <c r="V122" s="70"/>
      <c r="W122" s="69">
        <f>IF(NOTA[[#This Row],[HARGA/ CTN]]="",NOTA[[#This Row],[JUMLAH_H]],NOTA[[#This Row],[HARGA/ CTN]]*IF(NOTA[[#This Row],[C]]="",0,NOTA[[#This Row],[C]]))</f>
        <v>345000</v>
      </c>
      <c r="X122" s="69">
        <f>IF(NOTA[[#This Row],[JUMLAH]]="","",NOTA[[#This Row],[JUMLAH]]*NOTA[[#This Row],[DISC 1]])</f>
        <v>0</v>
      </c>
      <c r="Y122" s="69">
        <f>IF(NOTA[[#This Row],[JUMLAH]]="","",(NOTA[[#This Row],[JUMLAH]]-NOTA[[#This Row],[DISC 1-]])*NOTA[[#This Row],[DISC 2]])</f>
        <v>0</v>
      </c>
      <c r="Z122" s="69">
        <f>IF(NOTA[[#This Row],[JUMLAH]]="","",NOTA[[#This Row],[DISC 1-]]+NOTA[[#This Row],[DISC 2-]])</f>
        <v>0</v>
      </c>
      <c r="AA122" s="69">
        <f>IF(NOTA[[#This Row],[JUMLAH]]="","",NOTA[[#This Row],[JUMLAH]]-NOTA[[#This Row],[DISC]])</f>
        <v>345000</v>
      </c>
      <c r="AB122" s="69"/>
      <c r="AC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71">
        <f>IF(OR(NOTA[[#This Row],[QTY]]="",NOTA[[#This Row],[HARGA SATUAN]]="",),"",NOTA[[#This Row],[QTY]]*NOTA[[#This Row],[HARGA SATUAN]])</f>
        <v>345000</v>
      </c>
      <c r="AG122" s="64">
        <f ca="1">IF(NOTA[ID_H]="","",INDEX(NOTA[TANGGAL],MATCH(,INDIRECT(ADDRESS(ROW(NOTA[TANGGAL]),COLUMN(NOTA[TANGGAL]))&amp;":"&amp;ADDRESS(ROW(),COLUMN(NOTA[TANGGAL]))),-1)))</f>
        <v>45084</v>
      </c>
      <c r="AH122" s="59" t="str">
        <f ca="1">IF(NOTA[[#This Row],[NAMA BARANG]]="","",INDEX(NOTA[SUPPLIER],MATCH(,INDIRECT(ADDRESS(ROW(NOTA[ID]),COLUMN(NOTA[ID]))&amp;":"&amp;ADDRESS(ROW(),COLUMN(NOTA[ID]))),-1)))</f>
        <v>TFS</v>
      </c>
      <c r="AI122" s="59" t="str">
        <f ca="1">IF(NOTA[[#This Row],[ID_H]]="","",IF(NOTA[[#This Row],[FAKTUR]]="",INDIRECT(ADDRESS(ROW()-1,COLUMN())),NOTA[[#This Row],[FAKTUR]]))</f>
        <v>UNTANA</v>
      </c>
      <c r="AJ122" s="60" t="str">
        <f ca="1">IF(NOTA[[#This Row],[ID]]="","",COUNTIF(NOTA[ID_H],NOTA[[#This Row],[ID_H]]))</f>
        <v/>
      </c>
      <c r="AK122" s="60">
        <f ca="1">IF(NOTA[[#This Row],[TGL.NOTA]]="",IF(NOTA[[#This Row],[SUPPLIER_H]]="","",AK121),MONTH(NOTA[[#This Row],[TGL.NOTA]]))</f>
        <v>6</v>
      </c>
      <c r="AL122" s="60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M1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N1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O1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60" t="str">
        <f>IF(NOTA[[#This Row],[CONCAT4]]="","",_xlfn.IFNA(MATCH(NOTA[[#This Row],[CONCAT4]],[2]!RAW[CONCAT_H],0),FALSE))</f>
        <v/>
      </c>
      <c r="AQ122" s="60">
        <f>IF(NOTA[[#This Row],[CONCAT1]]="","",MATCH(NOTA[[#This Row],[CONCAT1]],[3]!db[NB NOTA_C],0)+1)</f>
        <v>2343</v>
      </c>
    </row>
    <row r="123" spans="1:43" ht="20.100000000000001" customHeight="1" x14ac:dyDescent="0.25">
      <c r="A1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0" t="str">
        <f>IF(NOTA[[#This Row],[ID_P]]="","",MATCH(NOTA[[#This Row],[ID_P]],[1]!B_MSK[N_ID],0))</f>
        <v/>
      </c>
      <c r="D123" s="60">
        <f ca="1">IF(NOTA[[#This Row],[NAMA BARANG]]="","",INDEX(NOTA[ID],MATCH(,INDIRECT(ADDRESS(ROW(NOTA[ID]),COLUMN(NOTA[ID]))&amp;":"&amp;ADDRESS(ROW(),COLUMN(NOTA[ID]))),-1)))</f>
        <v>23</v>
      </c>
      <c r="E123" s="61"/>
      <c r="F123" s="62"/>
      <c r="G123" s="62"/>
      <c r="H123" s="63"/>
      <c r="I123" s="62"/>
      <c r="J123" s="64"/>
      <c r="K123" s="62"/>
      <c r="L123" s="62" t="s">
        <v>328</v>
      </c>
      <c r="M123" s="65"/>
      <c r="N123" s="60">
        <v>15</v>
      </c>
      <c r="O123" s="15" t="s">
        <v>242</v>
      </c>
      <c r="P123" s="59">
        <v>23000</v>
      </c>
      <c r="Q123" s="58"/>
      <c r="R123" s="66"/>
      <c r="S123" s="67"/>
      <c r="T123" s="68"/>
      <c r="U123" s="69"/>
      <c r="V123" s="70"/>
      <c r="W123" s="69">
        <f>IF(NOTA[[#This Row],[HARGA/ CTN]]="",NOTA[[#This Row],[JUMLAH_H]],NOTA[[#This Row],[HARGA/ CTN]]*IF(NOTA[[#This Row],[C]]="",0,NOTA[[#This Row],[C]]))</f>
        <v>345000</v>
      </c>
      <c r="X123" s="69">
        <f>IF(NOTA[[#This Row],[JUMLAH]]="","",NOTA[[#This Row],[JUMLAH]]*NOTA[[#This Row],[DISC 1]])</f>
        <v>0</v>
      </c>
      <c r="Y123" s="69">
        <f>IF(NOTA[[#This Row],[JUMLAH]]="","",(NOTA[[#This Row],[JUMLAH]]-NOTA[[#This Row],[DISC 1-]])*NOTA[[#This Row],[DISC 2]])</f>
        <v>0</v>
      </c>
      <c r="Z123" s="69">
        <f>IF(NOTA[[#This Row],[JUMLAH]]="","",NOTA[[#This Row],[DISC 1-]]+NOTA[[#This Row],[DISC 2-]])</f>
        <v>0</v>
      </c>
      <c r="AA123" s="69">
        <f>IF(NOTA[[#This Row],[JUMLAH]]="","",NOTA[[#This Row],[JUMLAH]]-NOTA[[#This Row],[DISC]])</f>
        <v>345000</v>
      </c>
      <c r="AB123" s="69"/>
      <c r="AC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71">
        <f>IF(OR(NOTA[[#This Row],[QTY]]="",NOTA[[#This Row],[HARGA SATUAN]]="",),"",NOTA[[#This Row],[QTY]]*NOTA[[#This Row],[HARGA SATUAN]])</f>
        <v>345000</v>
      </c>
      <c r="AG123" s="64">
        <f ca="1">IF(NOTA[ID_H]="","",INDEX(NOTA[TANGGAL],MATCH(,INDIRECT(ADDRESS(ROW(NOTA[TANGGAL]),COLUMN(NOTA[TANGGAL]))&amp;":"&amp;ADDRESS(ROW(),COLUMN(NOTA[TANGGAL]))),-1)))</f>
        <v>45084</v>
      </c>
      <c r="AH123" s="59" t="str">
        <f ca="1">IF(NOTA[[#This Row],[NAMA BARANG]]="","",INDEX(NOTA[SUPPLIER],MATCH(,INDIRECT(ADDRESS(ROW(NOTA[ID]),COLUMN(NOTA[ID]))&amp;":"&amp;ADDRESS(ROW(),COLUMN(NOTA[ID]))),-1)))</f>
        <v>TFS</v>
      </c>
      <c r="AI123" s="59" t="str">
        <f ca="1">IF(NOTA[[#This Row],[ID_H]]="","",IF(NOTA[[#This Row],[FAKTUR]]="",INDIRECT(ADDRESS(ROW()-1,COLUMN())),NOTA[[#This Row],[FAKTUR]]))</f>
        <v>UNTANA</v>
      </c>
      <c r="AJ123" s="60" t="str">
        <f ca="1">IF(NOTA[[#This Row],[ID]]="","",COUNTIF(NOTA[ID_H],NOTA[[#This Row],[ID_H]]))</f>
        <v/>
      </c>
      <c r="AK123" s="60">
        <f ca="1">IF(NOTA[[#This Row],[TGL.NOTA]]="",IF(NOTA[[#This Row],[SUPPLIER_H]]="","",AK122),MONTH(NOTA[[#This Row],[TGL.NOTA]]))</f>
        <v>6</v>
      </c>
      <c r="AL123" s="60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M1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N1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O1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60" t="str">
        <f>IF(NOTA[[#This Row],[CONCAT4]]="","",_xlfn.IFNA(MATCH(NOTA[[#This Row],[CONCAT4]],[2]!RAW[CONCAT_H],0),FALSE))</f>
        <v/>
      </c>
      <c r="AQ123" s="60">
        <f>IF(NOTA[[#This Row],[CONCAT1]]="","",MATCH(NOTA[[#This Row],[CONCAT1]],[3]!db[NB NOTA_C],0)+1)</f>
        <v>2340</v>
      </c>
    </row>
    <row r="124" spans="1:43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0" t="str">
        <f>IF(NOTA[[#This Row],[ID_P]]="","",MATCH(NOTA[[#This Row],[ID_P]],[1]!B_MSK[N_ID],0))</f>
        <v/>
      </c>
      <c r="D124" s="60">
        <f ca="1">IF(NOTA[[#This Row],[NAMA BARANG]]="","",INDEX(NOTA[ID],MATCH(,INDIRECT(ADDRESS(ROW(NOTA[ID]),COLUMN(NOTA[ID]))&amp;":"&amp;ADDRESS(ROW(),COLUMN(NOTA[ID]))),-1)))</f>
        <v>23</v>
      </c>
      <c r="E124" s="61"/>
      <c r="F124" s="62"/>
      <c r="G124" s="62"/>
      <c r="H124" s="63"/>
      <c r="I124" s="62"/>
      <c r="J124" s="64"/>
      <c r="K124" s="62"/>
      <c r="L124" s="62" t="s">
        <v>329</v>
      </c>
      <c r="M124" s="65"/>
      <c r="N124" s="60">
        <v>15</v>
      </c>
      <c r="O124" s="15" t="s">
        <v>242</v>
      </c>
      <c r="P124" s="59">
        <v>29500</v>
      </c>
      <c r="Q124" s="58"/>
      <c r="R124" s="66"/>
      <c r="S124" s="67"/>
      <c r="T124" s="68"/>
      <c r="U124" s="69"/>
      <c r="V124" s="70"/>
      <c r="W124" s="69">
        <f>IF(NOTA[[#This Row],[HARGA/ CTN]]="",NOTA[[#This Row],[JUMLAH_H]],NOTA[[#This Row],[HARGA/ CTN]]*IF(NOTA[[#This Row],[C]]="",0,NOTA[[#This Row],[C]]))</f>
        <v>442500</v>
      </c>
      <c r="X124" s="69">
        <f>IF(NOTA[[#This Row],[JUMLAH]]="","",NOTA[[#This Row],[JUMLAH]]*NOTA[[#This Row],[DISC 1]])</f>
        <v>0</v>
      </c>
      <c r="Y124" s="69">
        <f>IF(NOTA[[#This Row],[JUMLAH]]="","",(NOTA[[#This Row],[JUMLAH]]-NOTA[[#This Row],[DISC 1-]])*NOTA[[#This Row],[DISC 2]])</f>
        <v>0</v>
      </c>
      <c r="Z124" s="69">
        <f>IF(NOTA[[#This Row],[JUMLAH]]="","",NOTA[[#This Row],[DISC 1-]]+NOTA[[#This Row],[DISC 2-]])</f>
        <v>0</v>
      </c>
      <c r="AA124" s="69">
        <f>IF(NOTA[[#This Row],[JUMLAH]]="","",NOTA[[#This Row],[JUMLAH]]-NOTA[[#This Row],[DISC]])</f>
        <v>442500</v>
      </c>
      <c r="AB124" s="69"/>
      <c r="AC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71">
        <f>IF(OR(NOTA[[#This Row],[QTY]]="",NOTA[[#This Row],[HARGA SATUAN]]="",),"",NOTA[[#This Row],[QTY]]*NOTA[[#This Row],[HARGA SATUAN]])</f>
        <v>442500</v>
      </c>
      <c r="AG124" s="64">
        <f ca="1">IF(NOTA[ID_H]="","",INDEX(NOTA[TANGGAL],MATCH(,INDIRECT(ADDRESS(ROW(NOTA[TANGGAL]),COLUMN(NOTA[TANGGAL]))&amp;":"&amp;ADDRESS(ROW(),COLUMN(NOTA[TANGGAL]))),-1)))</f>
        <v>45084</v>
      </c>
      <c r="AH124" s="59" t="str">
        <f ca="1">IF(NOTA[[#This Row],[NAMA BARANG]]="","",INDEX(NOTA[SUPPLIER],MATCH(,INDIRECT(ADDRESS(ROW(NOTA[ID]),COLUMN(NOTA[ID]))&amp;":"&amp;ADDRESS(ROW(),COLUMN(NOTA[ID]))),-1)))</f>
        <v>TFS</v>
      </c>
      <c r="AI124" s="59" t="str">
        <f ca="1">IF(NOTA[[#This Row],[ID_H]]="","",IF(NOTA[[#This Row],[FAKTUR]]="",INDIRECT(ADDRESS(ROW()-1,COLUMN())),NOTA[[#This Row],[FAKTUR]]))</f>
        <v>UNTANA</v>
      </c>
      <c r="AJ124" s="60" t="str">
        <f ca="1">IF(NOTA[[#This Row],[ID]]="","",COUNTIF(NOTA[ID_H],NOTA[[#This Row],[ID_H]]))</f>
        <v/>
      </c>
      <c r="AK124" s="60">
        <f ca="1">IF(NOTA[[#This Row],[TGL.NOTA]]="",IF(NOTA[[#This Row],[SUPPLIER_H]]="","",AK123),MONTH(NOTA[[#This Row],[TGL.NOTA]]))</f>
        <v>6</v>
      </c>
      <c r="AL124" s="60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60" t="str">
        <f>IF(NOTA[[#This Row],[CONCAT4]]="","",_xlfn.IFNA(MATCH(NOTA[[#This Row],[CONCAT4]],[2]!RAW[CONCAT_H],0),FALSE))</f>
        <v/>
      </c>
      <c r="AQ124" s="60">
        <f>IF(NOTA[[#This Row],[CONCAT1]]="","",MATCH(NOTA[[#This Row],[CONCAT1]],[3]!db[NB NOTA_C],0)+1)</f>
        <v>2345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0" t="str">
        <f>IF(NOTA[[#This Row],[ID_P]]="","",MATCH(NOTA[[#This Row],[ID_P]],[1]!B_MSK[N_ID],0))</f>
        <v/>
      </c>
      <c r="D125" s="60">
        <f ca="1">IF(NOTA[[#This Row],[NAMA BARANG]]="","",INDEX(NOTA[ID],MATCH(,INDIRECT(ADDRESS(ROW(NOTA[ID]),COLUMN(NOTA[ID]))&amp;":"&amp;ADDRESS(ROW(),COLUMN(NOTA[ID]))),-1)))</f>
        <v>23</v>
      </c>
      <c r="E125" s="61"/>
      <c r="F125" s="62"/>
      <c r="G125" s="62"/>
      <c r="H125" s="63"/>
      <c r="I125" s="62"/>
      <c r="J125" s="64"/>
      <c r="K125" s="62"/>
      <c r="L125" s="62" t="s">
        <v>330</v>
      </c>
      <c r="M125" s="65"/>
      <c r="N125" s="60">
        <v>15</v>
      </c>
      <c r="O125" s="15" t="s">
        <v>242</v>
      </c>
      <c r="P125" s="59">
        <v>29500</v>
      </c>
      <c r="Q125" s="58"/>
      <c r="R125" s="66"/>
      <c r="S125" s="67"/>
      <c r="T125" s="68"/>
      <c r="U125" s="69"/>
      <c r="V125" s="70"/>
      <c r="W125" s="69">
        <f>IF(NOTA[[#This Row],[HARGA/ CTN]]="",NOTA[[#This Row],[JUMLAH_H]],NOTA[[#This Row],[HARGA/ CTN]]*IF(NOTA[[#This Row],[C]]="",0,NOTA[[#This Row],[C]]))</f>
        <v>442500</v>
      </c>
      <c r="X125" s="69">
        <f>IF(NOTA[[#This Row],[JUMLAH]]="","",NOTA[[#This Row],[JUMLAH]]*NOTA[[#This Row],[DISC 1]])</f>
        <v>0</v>
      </c>
      <c r="Y125" s="69">
        <f>IF(NOTA[[#This Row],[JUMLAH]]="","",(NOTA[[#This Row],[JUMLAH]]-NOTA[[#This Row],[DISC 1-]])*NOTA[[#This Row],[DISC 2]])</f>
        <v>0</v>
      </c>
      <c r="Z125" s="69">
        <f>IF(NOTA[[#This Row],[JUMLAH]]="","",NOTA[[#This Row],[DISC 1-]]+NOTA[[#This Row],[DISC 2-]])</f>
        <v>0</v>
      </c>
      <c r="AA125" s="69">
        <f>IF(NOTA[[#This Row],[JUMLAH]]="","",NOTA[[#This Row],[JUMLAH]]-NOTA[[#This Row],[DISC]])</f>
        <v>442500</v>
      </c>
      <c r="AB125" s="69"/>
      <c r="AC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71">
        <f>IF(OR(NOTA[[#This Row],[QTY]]="",NOTA[[#This Row],[HARGA SATUAN]]="",),"",NOTA[[#This Row],[QTY]]*NOTA[[#This Row],[HARGA SATUAN]])</f>
        <v>442500</v>
      </c>
      <c r="AG125" s="64">
        <f ca="1">IF(NOTA[ID_H]="","",INDEX(NOTA[TANGGAL],MATCH(,INDIRECT(ADDRESS(ROW(NOTA[TANGGAL]),COLUMN(NOTA[TANGGAL]))&amp;":"&amp;ADDRESS(ROW(),COLUMN(NOTA[TANGGAL]))),-1)))</f>
        <v>45084</v>
      </c>
      <c r="AH125" s="59" t="str">
        <f ca="1">IF(NOTA[[#This Row],[NAMA BARANG]]="","",INDEX(NOTA[SUPPLIER],MATCH(,INDIRECT(ADDRESS(ROW(NOTA[ID]),COLUMN(NOTA[ID]))&amp;":"&amp;ADDRESS(ROW(),COLUMN(NOTA[ID]))),-1)))</f>
        <v>TFS</v>
      </c>
      <c r="AI125" s="59" t="str">
        <f ca="1">IF(NOTA[[#This Row],[ID_H]]="","",IF(NOTA[[#This Row],[FAKTUR]]="",INDIRECT(ADDRESS(ROW()-1,COLUMN())),NOTA[[#This Row],[FAKTUR]]))</f>
        <v>UNTANA</v>
      </c>
      <c r="AJ125" s="60" t="str">
        <f ca="1">IF(NOTA[[#This Row],[ID]]="","",COUNTIF(NOTA[ID_H],NOTA[[#This Row],[ID_H]]))</f>
        <v/>
      </c>
      <c r="AK125" s="60">
        <f ca="1">IF(NOTA[[#This Row],[TGL.NOTA]]="",IF(NOTA[[#This Row],[SUPPLIER_H]]="","",AK124),MONTH(NOTA[[#This Row],[TGL.NOTA]]))</f>
        <v>6</v>
      </c>
      <c r="AL125" s="60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60" t="str">
        <f>IF(NOTA[[#This Row],[CONCAT4]]="","",_xlfn.IFNA(MATCH(NOTA[[#This Row],[CONCAT4]],[2]!RAW[CONCAT_H],0),FALSE))</f>
        <v/>
      </c>
      <c r="AQ125" s="60">
        <f>IF(NOTA[[#This Row],[CONCAT1]]="","",MATCH(NOTA[[#This Row],[CONCAT1]],[3]!db[NB NOTA_C],0)+1)</f>
        <v>2346</v>
      </c>
    </row>
    <row r="126" spans="1:43" ht="20.100000000000001" customHeight="1" x14ac:dyDescent="0.25">
      <c r="A1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60" t="str">
        <f>IF(NOTA[[#This Row],[ID_P]]="","",MATCH(NOTA[[#This Row],[ID_P]],[1]!B_MSK[N_ID],0))</f>
        <v/>
      </c>
      <c r="D126" s="60">
        <f ca="1">IF(NOTA[[#This Row],[NAMA BARANG]]="","",INDEX(NOTA[ID],MATCH(,INDIRECT(ADDRESS(ROW(NOTA[ID]),COLUMN(NOTA[ID]))&amp;":"&amp;ADDRESS(ROW(),COLUMN(NOTA[ID]))),-1)))</f>
        <v>23</v>
      </c>
      <c r="E126" s="61"/>
      <c r="F126" s="62"/>
      <c r="G126" s="62"/>
      <c r="H126" s="63"/>
      <c r="I126" s="62"/>
      <c r="J126" s="64"/>
      <c r="K126" s="62"/>
      <c r="L126" s="62" t="s">
        <v>331</v>
      </c>
      <c r="M126" s="65"/>
      <c r="N126" s="60">
        <v>15</v>
      </c>
      <c r="O126" s="15" t="s">
        <v>242</v>
      </c>
      <c r="P126" s="59">
        <v>29500</v>
      </c>
      <c r="Q126" s="58"/>
      <c r="R126" s="66"/>
      <c r="S126" s="67"/>
      <c r="T126" s="68"/>
      <c r="U126" s="69"/>
      <c r="V126" s="70"/>
      <c r="W126" s="69">
        <f>IF(NOTA[[#This Row],[HARGA/ CTN]]="",NOTA[[#This Row],[JUMLAH_H]],NOTA[[#This Row],[HARGA/ CTN]]*IF(NOTA[[#This Row],[C]]="",0,NOTA[[#This Row],[C]]))</f>
        <v>442500</v>
      </c>
      <c r="X126" s="69">
        <f>IF(NOTA[[#This Row],[JUMLAH]]="","",NOTA[[#This Row],[JUMLAH]]*NOTA[[#This Row],[DISC 1]])</f>
        <v>0</v>
      </c>
      <c r="Y126" s="69">
        <f>IF(NOTA[[#This Row],[JUMLAH]]="","",(NOTA[[#This Row],[JUMLAH]]-NOTA[[#This Row],[DISC 1-]])*NOTA[[#This Row],[DISC 2]])</f>
        <v>0</v>
      </c>
      <c r="Z126" s="69">
        <f>IF(NOTA[[#This Row],[JUMLAH]]="","",NOTA[[#This Row],[DISC 1-]]+NOTA[[#This Row],[DISC 2-]])</f>
        <v>0</v>
      </c>
      <c r="AA126" s="69">
        <f>IF(NOTA[[#This Row],[JUMLAH]]="","",NOTA[[#This Row],[JUMLAH]]-NOTA[[#This Row],[DISC]])</f>
        <v>442500</v>
      </c>
      <c r="AB126" s="69"/>
      <c r="AC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71">
        <f>IF(OR(NOTA[[#This Row],[QTY]]="",NOTA[[#This Row],[HARGA SATUAN]]="",),"",NOTA[[#This Row],[QTY]]*NOTA[[#This Row],[HARGA SATUAN]])</f>
        <v>442500</v>
      </c>
      <c r="AG126" s="64">
        <f ca="1">IF(NOTA[ID_H]="","",INDEX(NOTA[TANGGAL],MATCH(,INDIRECT(ADDRESS(ROW(NOTA[TANGGAL]),COLUMN(NOTA[TANGGAL]))&amp;":"&amp;ADDRESS(ROW(),COLUMN(NOTA[TANGGAL]))),-1)))</f>
        <v>45084</v>
      </c>
      <c r="AH126" s="59" t="str">
        <f ca="1">IF(NOTA[[#This Row],[NAMA BARANG]]="","",INDEX(NOTA[SUPPLIER],MATCH(,INDIRECT(ADDRESS(ROW(NOTA[ID]),COLUMN(NOTA[ID]))&amp;":"&amp;ADDRESS(ROW(),COLUMN(NOTA[ID]))),-1)))</f>
        <v>TFS</v>
      </c>
      <c r="AI126" s="59" t="str">
        <f ca="1">IF(NOTA[[#This Row],[ID_H]]="","",IF(NOTA[[#This Row],[FAKTUR]]="",INDIRECT(ADDRESS(ROW()-1,COLUMN())),NOTA[[#This Row],[FAKTUR]]))</f>
        <v>UNTANA</v>
      </c>
      <c r="AJ126" s="60" t="str">
        <f ca="1">IF(NOTA[[#This Row],[ID]]="","",COUNTIF(NOTA[ID_H],NOTA[[#This Row],[ID_H]]))</f>
        <v/>
      </c>
      <c r="AK126" s="60">
        <f ca="1">IF(NOTA[[#This Row],[TGL.NOTA]]="",IF(NOTA[[#This Row],[SUPPLIER_H]]="","",AK125),MONTH(NOTA[[#This Row],[TGL.NOTA]]))</f>
        <v>6</v>
      </c>
      <c r="AL126" s="60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60" t="str">
        <f>IF(NOTA[[#This Row],[CONCAT4]]="","",_xlfn.IFNA(MATCH(NOTA[[#This Row],[CONCAT4]],[2]!RAW[CONCAT_H],0),FALSE))</f>
        <v/>
      </c>
      <c r="AQ126" s="60">
        <f>IF(NOTA[[#This Row],[CONCAT1]]="","",MATCH(NOTA[[#This Row],[CONCAT1]],[3]!db[NB NOTA_C],0)+1)</f>
        <v>2347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0" t="str">
        <f>IF(NOTA[[#This Row],[ID_P]]="","",MATCH(NOTA[[#This Row],[ID_P]],[1]!B_MSK[N_ID],0))</f>
        <v/>
      </c>
      <c r="D127" s="60">
        <f ca="1">IF(NOTA[[#This Row],[NAMA BARANG]]="","",INDEX(NOTA[ID],MATCH(,INDIRECT(ADDRESS(ROW(NOTA[ID]),COLUMN(NOTA[ID]))&amp;":"&amp;ADDRESS(ROW(),COLUMN(NOTA[ID]))),-1)))</f>
        <v>23</v>
      </c>
      <c r="E127" s="61"/>
      <c r="F127" s="62"/>
      <c r="G127" s="62"/>
      <c r="H127" s="63"/>
      <c r="I127" s="62"/>
      <c r="J127" s="64"/>
      <c r="K127" s="62"/>
      <c r="L127" s="62" t="s">
        <v>332</v>
      </c>
      <c r="M127" s="65"/>
      <c r="N127" s="60">
        <v>15</v>
      </c>
      <c r="O127" s="15" t="s">
        <v>242</v>
      </c>
      <c r="P127" s="59">
        <v>29500</v>
      </c>
      <c r="Q127" s="58"/>
      <c r="R127" s="66"/>
      <c r="S127" s="67"/>
      <c r="T127" s="68"/>
      <c r="U127" s="69"/>
      <c r="V127" s="70"/>
      <c r="W127" s="69">
        <f>IF(NOTA[[#This Row],[HARGA/ CTN]]="",NOTA[[#This Row],[JUMLAH_H]],NOTA[[#This Row],[HARGA/ CTN]]*IF(NOTA[[#This Row],[C]]="",0,NOTA[[#This Row],[C]]))</f>
        <v>442500</v>
      </c>
      <c r="X127" s="69">
        <f>IF(NOTA[[#This Row],[JUMLAH]]="","",NOTA[[#This Row],[JUMLAH]]*NOTA[[#This Row],[DISC 1]])</f>
        <v>0</v>
      </c>
      <c r="Y127" s="69">
        <f>IF(NOTA[[#This Row],[JUMLAH]]="","",(NOTA[[#This Row],[JUMLAH]]-NOTA[[#This Row],[DISC 1-]])*NOTA[[#This Row],[DISC 2]])</f>
        <v>0</v>
      </c>
      <c r="Z127" s="69">
        <f>IF(NOTA[[#This Row],[JUMLAH]]="","",NOTA[[#This Row],[DISC 1-]]+NOTA[[#This Row],[DISC 2-]])</f>
        <v>0</v>
      </c>
      <c r="AA127" s="69">
        <f>IF(NOTA[[#This Row],[JUMLAH]]="","",NOTA[[#This Row],[JUMLAH]]-NOTA[[#This Row],[DISC]])</f>
        <v>442500</v>
      </c>
      <c r="AB127" s="69"/>
      <c r="AC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71">
        <f>IF(OR(NOTA[[#This Row],[QTY]]="",NOTA[[#This Row],[HARGA SATUAN]]="",),"",NOTA[[#This Row],[QTY]]*NOTA[[#This Row],[HARGA SATUAN]])</f>
        <v>442500</v>
      </c>
      <c r="AG127" s="64">
        <f ca="1">IF(NOTA[ID_H]="","",INDEX(NOTA[TANGGAL],MATCH(,INDIRECT(ADDRESS(ROW(NOTA[TANGGAL]),COLUMN(NOTA[TANGGAL]))&amp;":"&amp;ADDRESS(ROW(),COLUMN(NOTA[TANGGAL]))),-1)))</f>
        <v>45084</v>
      </c>
      <c r="AH127" s="59" t="str">
        <f ca="1">IF(NOTA[[#This Row],[NAMA BARANG]]="","",INDEX(NOTA[SUPPLIER],MATCH(,INDIRECT(ADDRESS(ROW(NOTA[ID]),COLUMN(NOTA[ID]))&amp;":"&amp;ADDRESS(ROW(),COLUMN(NOTA[ID]))),-1)))</f>
        <v>TFS</v>
      </c>
      <c r="AI127" s="59" t="str">
        <f ca="1">IF(NOTA[[#This Row],[ID_H]]="","",IF(NOTA[[#This Row],[FAKTUR]]="",INDIRECT(ADDRESS(ROW()-1,COLUMN())),NOTA[[#This Row],[FAKTUR]]))</f>
        <v>UNTANA</v>
      </c>
      <c r="AJ127" s="60" t="str">
        <f ca="1">IF(NOTA[[#This Row],[ID]]="","",COUNTIF(NOTA[ID_H],NOTA[[#This Row],[ID_H]]))</f>
        <v/>
      </c>
      <c r="AK127" s="60">
        <f ca="1">IF(NOTA[[#This Row],[TGL.NOTA]]="",IF(NOTA[[#This Row],[SUPPLIER_H]]="","",AK126),MONTH(NOTA[[#This Row],[TGL.NOTA]]))</f>
        <v>6</v>
      </c>
      <c r="AL127" s="60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60" t="str">
        <f>IF(NOTA[[#This Row],[CONCAT4]]="","",_xlfn.IFNA(MATCH(NOTA[[#This Row],[CONCAT4]],[2]!RAW[CONCAT_H],0),FALSE))</f>
        <v/>
      </c>
      <c r="AQ127" s="60">
        <f>IF(NOTA[[#This Row],[CONCAT1]]="","",MATCH(NOTA[[#This Row],[CONCAT1]],[3]!db[NB NOTA_C],0)+1)</f>
        <v>2344</v>
      </c>
    </row>
    <row r="128" spans="1:43" ht="20.100000000000001" customHeight="1" x14ac:dyDescent="0.25">
      <c r="A1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60" t="str">
        <f>IF(NOTA[[#This Row],[ID_P]]="","",MATCH(NOTA[[#This Row],[ID_P]],[1]!B_MSK[N_ID],0))</f>
        <v/>
      </c>
      <c r="D128" s="60" t="str">
        <f ca="1">IF(NOTA[[#This Row],[NAMA BARANG]]="","",INDEX(NOTA[ID],MATCH(,INDIRECT(ADDRESS(ROW(NOTA[ID]),COLUMN(NOTA[ID]))&amp;":"&amp;ADDRESS(ROW(),COLUMN(NOTA[ID]))),-1)))</f>
        <v/>
      </c>
      <c r="E128" s="61"/>
      <c r="F128" s="62"/>
      <c r="G128" s="62"/>
      <c r="H128" s="63"/>
      <c r="I128" s="62"/>
      <c r="J128" s="64"/>
      <c r="K128" s="62"/>
      <c r="L128" s="62"/>
      <c r="M128" s="65"/>
      <c r="N128" s="60"/>
      <c r="O128" s="62"/>
      <c r="P128" s="59"/>
      <c r="Q128" s="58"/>
      <c r="R128" s="66"/>
      <c r="S128" s="67"/>
      <c r="T128" s="68"/>
      <c r="U128" s="69"/>
      <c r="V128" s="70"/>
      <c r="W128" s="69" t="str">
        <f>IF(NOTA[[#This Row],[HARGA/ CTN]]="",NOTA[[#This Row],[JUMLAH_H]],NOTA[[#This Row],[HARGA/ CTN]]*IF(NOTA[[#This Row],[C]]="",0,NOTA[[#This Row],[C]]))</f>
        <v/>
      </c>
      <c r="X128" s="69" t="str">
        <f>IF(NOTA[[#This Row],[JUMLAH]]="","",NOTA[[#This Row],[JUMLAH]]*NOTA[[#This Row],[DISC 1]])</f>
        <v/>
      </c>
      <c r="Y128" s="69" t="str">
        <f>IF(NOTA[[#This Row],[JUMLAH]]="","",(NOTA[[#This Row],[JUMLAH]]-NOTA[[#This Row],[DISC 1-]])*NOTA[[#This Row],[DISC 2]])</f>
        <v/>
      </c>
      <c r="Z128" s="69" t="str">
        <f>IF(NOTA[[#This Row],[JUMLAH]]="","",NOTA[[#This Row],[DISC 1-]]+NOTA[[#This Row],[DISC 2-]])</f>
        <v/>
      </c>
      <c r="AA128" s="69" t="str">
        <f>IF(NOTA[[#This Row],[JUMLAH]]="","",NOTA[[#This Row],[JUMLAH]]-NOTA[[#This Row],[DISC]])</f>
        <v/>
      </c>
      <c r="AB128" s="69"/>
      <c r="AC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71" t="str">
        <f>IF(OR(NOTA[[#This Row],[QTY]]="",NOTA[[#This Row],[HARGA SATUAN]]="",),"",NOTA[[#This Row],[QTY]]*NOTA[[#This Row],[HARGA SATUAN]])</f>
        <v/>
      </c>
      <c r="AG128" s="64" t="str">
        <f ca="1">IF(NOTA[ID_H]="","",INDEX(NOTA[TANGGAL],MATCH(,INDIRECT(ADDRESS(ROW(NOTA[TANGGAL]),COLUMN(NOTA[TANGGAL]))&amp;":"&amp;ADDRESS(ROW(),COLUMN(NOTA[TANGGAL]))),-1)))</f>
        <v/>
      </c>
      <c r="AH128" s="59" t="str">
        <f ca="1">IF(NOTA[[#This Row],[NAMA BARANG]]="","",INDEX(NOTA[SUPPLIER],MATCH(,INDIRECT(ADDRESS(ROW(NOTA[ID]),COLUMN(NOTA[ID]))&amp;":"&amp;ADDRESS(ROW(),COLUMN(NOTA[ID]))),-1)))</f>
        <v/>
      </c>
      <c r="AI128" s="59" t="str">
        <f ca="1">IF(NOTA[[#This Row],[ID_H]]="","",IF(NOTA[[#This Row],[FAKTUR]]="",INDIRECT(ADDRESS(ROW()-1,COLUMN())),NOTA[[#This Row],[FAKTUR]]))</f>
        <v/>
      </c>
      <c r="AJ128" s="60" t="str">
        <f ca="1">IF(NOTA[[#This Row],[ID]]="","",COUNTIF(NOTA[ID_H],NOTA[[#This Row],[ID_H]]))</f>
        <v/>
      </c>
      <c r="AK128" s="60" t="str">
        <f ca="1">IF(NOTA[[#This Row],[TGL.NOTA]]="",IF(NOTA[[#This Row],[SUPPLIER_H]]="","",AK127),MONTH(NOTA[[#This Row],[TGL.NOTA]]))</f>
        <v/>
      </c>
      <c r="AL128" s="60" t="str">
        <f>LOWER(SUBSTITUTE(SUBSTITUTE(SUBSTITUTE(SUBSTITUTE(SUBSTITUTE(SUBSTITUTE(SUBSTITUTE(SUBSTITUTE(SUBSTITUTE(NOTA[NAMA BARANG]," ",),".",""),"-",""),"(",""),")",""),",",""),"/",""),"""",""),"+",""))</f>
        <v/>
      </c>
      <c r="AM1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60" t="str">
        <f>IF(NOTA[[#This Row],[CONCAT4]]="","",_xlfn.IFNA(MATCH(NOTA[[#This Row],[CONCAT4]],[2]!RAW[CONCAT_H],0),FALSE))</f>
        <v/>
      </c>
      <c r="AQ128" s="60" t="str">
        <f>IF(NOTA[[#This Row],[CONCAT1]]="","",MATCH(NOTA[[#This Row],[CONCAT1]],[3]!db[NB NOTA_C],0)+1)</f>
        <v/>
      </c>
    </row>
    <row r="129" spans="1:43" ht="20.100000000000001" customHeight="1" x14ac:dyDescent="0.25">
      <c r="A129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60" t="e">
        <f ca="1">IF(NOTA[[#This Row],[ID_P]]="","",MATCH(NOTA[[#This Row],[ID_P]],[1]!B_MSK[N_ID],0))</f>
        <v>#REF!</v>
      </c>
      <c r="D129" s="60">
        <f ca="1">IF(NOTA[[#This Row],[NAMA BARANG]]="","",INDEX(NOTA[ID],MATCH(,INDIRECT(ADDRESS(ROW(NOTA[ID]),COLUMN(NOTA[ID]))&amp;":"&amp;ADDRESS(ROW(),COLUMN(NOTA[ID]))),-1)))</f>
        <v>24</v>
      </c>
      <c r="E129" s="61"/>
      <c r="F129" s="15" t="s">
        <v>335</v>
      </c>
      <c r="G129" s="15" t="s">
        <v>235</v>
      </c>
      <c r="H129" s="24" t="s">
        <v>336</v>
      </c>
      <c r="I129" s="62"/>
      <c r="J129" s="64">
        <v>45080</v>
      </c>
      <c r="K129" s="62"/>
      <c r="L129" s="15" t="s">
        <v>337</v>
      </c>
      <c r="M129" s="65">
        <v>3</v>
      </c>
      <c r="N129" s="60">
        <f>360*3</f>
        <v>1080</v>
      </c>
      <c r="O129" s="15" t="s">
        <v>338</v>
      </c>
      <c r="P129" s="59">
        <v>2250</v>
      </c>
      <c r="Q129" s="58"/>
      <c r="R129" s="21" t="s">
        <v>340</v>
      </c>
      <c r="S129" s="67">
        <v>0.05</v>
      </c>
      <c r="T129" s="68">
        <v>2.5000000000000001E-2</v>
      </c>
      <c r="U129" s="69"/>
      <c r="V129" s="70"/>
      <c r="W129" s="69">
        <f>IF(NOTA[[#This Row],[HARGA/ CTN]]="",NOTA[[#This Row],[JUMLAH_H]],NOTA[[#This Row],[HARGA/ CTN]]*IF(NOTA[[#This Row],[C]]="",0,NOTA[[#This Row],[C]]))</f>
        <v>2430000</v>
      </c>
      <c r="X129" s="69">
        <f>IF(NOTA[[#This Row],[JUMLAH]]="","",NOTA[[#This Row],[JUMLAH]]*NOTA[[#This Row],[DISC 1]])</f>
        <v>121500</v>
      </c>
      <c r="Y129" s="69">
        <f>IF(NOTA[[#This Row],[JUMLAH]]="","",(NOTA[[#This Row],[JUMLAH]]-NOTA[[#This Row],[DISC 1-]])*NOTA[[#This Row],[DISC 2]])</f>
        <v>57712.5</v>
      </c>
      <c r="Z129" s="69">
        <f>IF(NOTA[[#This Row],[JUMLAH]]="","",NOTA[[#This Row],[DISC 1-]]+NOTA[[#This Row],[DISC 2-]])</f>
        <v>179212.5</v>
      </c>
      <c r="AA129" s="69">
        <f>IF(NOTA[[#This Row],[JUMLAH]]="","",NOTA[[#This Row],[JUMLAH]]-NOTA[[#This Row],[DISC]])</f>
        <v>2250787.5</v>
      </c>
      <c r="AB129" s="69"/>
      <c r="AC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71">
        <f>IF(OR(NOTA[[#This Row],[QTY]]="",NOTA[[#This Row],[HARGA SATUAN]]="",),"",NOTA[[#This Row],[QTY]]*NOTA[[#This Row],[HARGA SATUAN]])</f>
        <v>2430000</v>
      </c>
      <c r="AG129" s="64">
        <f ca="1">IF(NOTA[ID_H]="","",INDEX(NOTA[TANGGAL],MATCH(,INDIRECT(ADDRESS(ROW(NOTA[TANGGAL]),COLUMN(NOTA[TANGGAL]))&amp;":"&amp;ADDRESS(ROW(),COLUMN(NOTA[TANGGAL]))),-1)))</f>
        <v>45084</v>
      </c>
      <c r="AH129" s="59" t="str">
        <f ca="1">IF(NOTA[[#This Row],[NAMA BARANG]]="","",INDEX(NOTA[SUPPLIER],MATCH(,INDIRECT(ADDRESS(ROW(NOTA[ID]),COLUMN(NOTA[ID]))&amp;":"&amp;ADDRESS(ROW(),COLUMN(NOTA[ID]))),-1)))</f>
        <v>BINTANG JAYA</v>
      </c>
      <c r="AI129" s="59" t="str">
        <f ca="1">IF(NOTA[[#This Row],[ID_H]]="","",IF(NOTA[[#This Row],[FAKTUR]]="",INDIRECT(ADDRESS(ROW()-1,COLUMN())),NOTA[[#This Row],[FAKTUR]]))</f>
        <v>UNTANA</v>
      </c>
      <c r="AJ129" s="60">
        <f ca="1">IF(NOTA[[#This Row],[ID]]="","",COUNTIF(NOTA[ID_H],NOTA[[#This Row],[ID_H]]))</f>
        <v>2</v>
      </c>
      <c r="AK129" s="60">
        <f>IF(NOTA[[#This Row],[TGL.NOTA]]="",IF(NOTA[[#This Row],[SUPPLIER_H]]="","",AK128),MONTH(NOTA[[#This Row],[TGL.NOTA]]))</f>
        <v>6</v>
      </c>
      <c r="AL129" s="60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M1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N1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P129" s="60" t="e">
        <f>IF(NOTA[[#This Row],[CONCAT4]]="","",_xlfn.IFNA(MATCH(NOTA[[#This Row],[CONCAT4]],[2]!RAW[CONCAT_H],0),FALSE))</f>
        <v>#REF!</v>
      </c>
      <c r="AQ129" s="60" t="e">
        <f>IF(NOTA[[#This Row],[CONCAT1]]="","",MATCH(NOTA[[#This Row],[CONCAT1]],[3]!db[NB NOTA_C],0)+1)</f>
        <v>#N/A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0" t="str">
        <f>IF(NOTA[[#This Row],[ID_P]]="","",MATCH(NOTA[[#This Row],[ID_P]],[1]!B_MSK[N_ID],0))</f>
        <v/>
      </c>
      <c r="D130" s="60">
        <f ca="1">IF(NOTA[[#This Row],[NAMA BARANG]]="","",INDEX(NOTA[ID],MATCH(,INDIRECT(ADDRESS(ROW(NOTA[ID]),COLUMN(NOTA[ID]))&amp;":"&amp;ADDRESS(ROW(),COLUMN(NOTA[ID]))),-1)))</f>
        <v>24</v>
      </c>
      <c r="E130" s="61"/>
      <c r="F130" s="62"/>
      <c r="G130" s="62"/>
      <c r="H130" s="63"/>
      <c r="I130" s="62"/>
      <c r="J130" s="64"/>
      <c r="K130" s="62"/>
      <c r="L130" s="15" t="s">
        <v>339</v>
      </c>
      <c r="M130" s="65">
        <v>2</v>
      </c>
      <c r="N130" s="60">
        <f>336*2</f>
        <v>672</v>
      </c>
      <c r="O130" s="15" t="s">
        <v>242</v>
      </c>
      <c r="P130" s="59">
        <v>2850</v>
      </c>
      <c r="Q130" s="58"/>
      <c r="R130" s="21" t="s">
        <v>340</v>
      </c>
      <c r="S130" s="67">
        <v>0.05</v>
      </c>
      <c r="T130" s="68">
        <v>2.5000000000000001E-2</v>
      </c>
      <c r="U130" s="69"/>
      <c r="V130" s="70"/>
      <c r="W130" s="69">
        <f>IF(NOTA[[#This Row],[HARGA/ CTN]]="",NOTA[[#This Row],[JUMLAH_H]],NOTA[[#This Row],[HARGA/ CTN]]*IF(NOTA[[#This Row],[C]]="",0,NOTA[[#This Row],[C]]))</f>
        <v>1915200</v>
      </c>
      <c r="X130" s="69">
        <f>IF(NOTA[[#This Row],[JUMLAH]]="","",NOTA[[#This Row],[JUMLAH]]*NOTA[[#This Row],[DISC 1]])</f>
        <v>95760</v>
      </c>
      <c r="Y130" s="69">
        <f>IF(NOTA[[#This Row],[JUMLAH]]="","",(NOTA[[#This Row],[JUMLAH]]-NOTA[[#This Row],[DISC 1-]])*NOTA[[#This Row],[DISC 2]])</f>
        <v>45486</v>
      </c>
      <c r="Z130" s="69">
        <f>IF(NOTA[[#This Row],[JUMLAH]]="","",NOTA[[#This Row],[DISC 1-]]+NOTA[[#This Row],[DISC 2-]])</f>
        <v>141246</v>
      </c>
      <c r="AA130" s="69">
        <f>IF(NOTA[[#This Row],[JUMLAH]]="","",NOTA[[#This Row],[JUMLAH]]-NOTA[[#This Row],[DISC]])</f>
        <v>1773954</v>
      </c>
      <c r="AB130" s="69"/>
      <c r="AC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71">
        <f>IF(OR(NOTA[[#This Row],[QTY]]="",NOTA[[#This Row],[HARGA SATUAN]]="",),"",NOTA[[#This Row],[QTY]]*NOTA[[#This Row],[HARGA SATUAN]])</f>
        <v>1915200</v>
      </c>
      <c r="AG130" s="64">
        <f ca="1">IF(NOTA[ID_H]="","",INDEX(NOTA[TANGGAL],MATCH(,INDIRECT(ADDRESS(ROW(NOTA[TANGGAL]),COLUMN(NOTA[TANGGAL]))&amp;":"&amp;ADDRESS(ROW(),COLUMN(NOTA[TANGGAL]))),-1)))</f>
        <v>45084</v>
      </c>
      <c r="AH130" s="59" t="str">
        <f ca="1">IF(NOTA[[#This Row],[NAMA BARANG]]="","",INDEX(NOTA[SUPPLIER],MATCH(,INDIRECT(ADDRESS(ROW(NOTA[ID]),COLUMN(NOTA[ID]))&amp;":"&amp;ADDRESS(ROW(),COLUMN(NOTA[ID]))),-1)))</f>
        <v>BINTANG JAYA</v>
      </c>
      <c r="AI130" s="59" t="str">
        <f ca="1">IF(NOTA[[#This Row],[ID_H]]="","",IF(NOTA[[#This Row],[FAKTUR]]="",INDIRECT(ADDRESS(ROW()-1,COLUMN())),NOTA[[#This Row],[FAKTUR]]))</f>
        <v>UNTANA</v>
      </c>
      <c r="AJ130" s="60" t="str">
        <f ca="1">IF(NOTA[[#This Row],[ID]]="","",COUNTIF(NOTA[ID_H],NOTA[[#This Row],[ID_H]]))</f>
        <v/>
      </c>
      <c r="AK130" s="60">
        <f ca="1">IF(NOTA[[#This Row],[TGL.NOTA]]="",IF(NOTA[[#This Row],[SUPPLIER_H]]="","",AK129),MONTH(NOTA[[#This Row],[TGL.NOTA]]))</f>
        <v>6</v>
      </c>
      <c r="AL130" s="60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M1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N1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60" t="str">
        <f>IF(NOTA[[#This Row],[CONCAT4]]="","",_xlfn.IFNA(MATCH(NOTA[[#This Row],[CONCAT4]],[2]!RAW[CONCAT_H],0),FALSE))</f>
        <v/>
      </c>
      <c r="AQ130" s="60" t="e">
        <f>IF(NOTA[[#This Row],[CONCAT1]]="","",MATCH(NOTA[[#This Row],[CONCAT1]],[3]!db[NB NOTA_C],0)+1)</f>
        <v>#N/A</v>
      </c>
    </row>
    <row r="131" spans="1:43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0" t="str">
        <f>IF(NOTA[[#This Row],[ID_P]]="","",MATCH(NOTA[[#This Row],[ID_P]],[1]!B_MSK[N_ID],0))</f>
        <v/>
      </c>
      <c r="D131" s="60" t="str">
        <f ca="1">IF(NOTA[[#This Row],[NAMA BARANG]]="","",INDEX(NOTA[ID],MATCH(,INDIRECT(ADDRESS(ROW(NOTA[ID]),COLUMN(NOTA[ID]))&amp;":"&amp;ADDRESS(ROW(),COLUMN(NOTA[ID]))),-1)))</f>
        <v/>
      </c>
      <c r="E131" s="61"/>
      <c r="F131" s="62"/>
      <c r="G131" s="62"/>
      <c r="H131" s="63"/>
      <c r="I131" s="62"/>
      <c r="J131" s="64"/>
      <c r="K131" s="62"/>
      <c r="L131" s="62"/>
      <c r="M131" s="65"/>
      <c r="N131" s="60"/>
      <c r="O131" s="62"/>
      <c r="P131" s="59"/>
      <c r="Q131" s="58"/>
      <c r="R131" s="66"/>
      <c r="S131" s="67"/>
      <c r="T131" s="68"/>
      <c r="U131" s="69"/>
      <c r="V131" s="70"/>
      <c r="W131" s="69" t="str">
        <f>IF(NOTA[[#This Row],[HARGA/ CTN]]="",NOTA[[#This Row],[JUMLAH_H]],NOTA[[#This Row],[HARGA/ CTN]]*IF(NOTA[[#This Row],[C]]="",0,NOTA[[#This Row],[C]]))</f>
        <v/>
      </c>
      <c r="X131" s="69" t="str">
        <f>IF(NOTA[[#This Row],[JUMLAH]]="","",NOTA[[#This Row],[JUMLAH]]*NOTA[[#This Row],[DISC 1]])</f>
        <v/>
      </c>
      <c r="Y131" s="69" t="str">
        <f>IF(NOTA[[#This Row],[JUMLAH]]="","",(NOTA[[#This Row],[JUMLAH]]-NOTA[[#This Row],[DISC 1-]])*NOTA[[#This Row],[DISC 2]])</f>
        <v/>
      </c>
      <c r="Z131" s="69" t="str">
        <f>IF(NOTA[[#This Row],[JUMLAH]]="","",NOTA[[#This Row],[DISC 1-]]+NOTA[[#This Row],[DISC 2-]])</f>
        <v/>
      </c>
      <c r="AA131" s="69" t="str">
        <f>IF(NOTA[[#This Row],[JUMLAH]]="","",NOTA[[#This Row],[JUMLAH]]-NOTA[[#This Row],[DISC]])</f>
        <v/>
      </c>
      <c r="AB131" s="69"/>
      <c r="AC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71" t="str">
        <f>IF(OR(NOTA[[#This Row],[QTY]]="",NOTA[[#This Row],[HARGA SATUAN]]="",),"",NOTA[[#This Row],[QTY]]*NOTA[[#This Row],[HARGA SATUAN]])</f>
        <v/>
      </c>
      <c r="AG131" s="64" t="str">
        <f ca="1">IF(NOTA[ID_H]="","",INDEX(NOTA[TANGGAL],MATCH(,INDIRECT(ADDRESS(ROW(NOTA[TANGGAL]),COLUMN(NOTA[TANGGAL]))&amp;":"&amp;ADDRESS(ROW(),COLUMN(NOTA[TANGGAL]))),-1)))</f>
        <v/>
      </c>
      <c r="AH131" s="59" t="str">
        <f ca="1">IF(NOTA[[#This Row],[NAMA BARANG]]="","",INDEX(NOTA[SUPPLIER],MATCH(,INDIRECT(ADDRESS(ROW(NOTA[ID]),COLUMN(NOTA[ID]))&amp;":"&amp;ADDRESS(ROW(),COLUMN(NOTA[ID]))),-1)))</f>
        <v/>
      </c>
      <c r="AI131" s="59" t="str">
        <f ca="1">IF(NOTA[[#This Row],[ID_H]]="","",IF(NOTA[[#This Row],[FAKTUR]]="",INDIRECT(ADDRESS(ROW()-1,COLUMN())),NOTA[[#This Row],[FAKTUR]]))</f>
        <v/>
      </c>
      <c r="AJ131" s="60" t="str">
        <f ca="1">IF(NOTA[[#This Row],[ID]]="","",COUNTIF(NOTA[ID_H],NOTA[[#This Row],[ID_H]]))</f>
        <v/>
      </c>
      <c r="AK131" s="60" t="str">
        <f ca="1">IF(NOTA[[#This Row],[TGL.NOTA]]="",IF(NOTA[[#This Row],[SUPPLIER_H]]="","",AK130),MONTH(NOTA[[#This Row],[TGL.NOTA]]))</f>
        <v/>
      </c>
      <c r="AL131" s="60" t="str">
        <f>LOWER(SUBSTITUTE(SUBSTITUTE(SUBSTITUTE(SUBSTITUTE(SUBSTITUTE(SUBSTITUTE(SUBSTITUTE(SUBSTITUTE(SUBSTITUTE(NOTA[NAMA BARANG]," ",),".",""),"-",""),"(",""),")",""),",",""),"/",""),"""",""),"+",""))</f>
        <v/>
      </c>
      <c r="AM1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60" t="str">
        <f>IF(NOTA[[#This Row],[CONCAT4]]="","",_xlfn.IFNA(MATCH(NOTA[[#This Row],[CONCAT4]],[2]!RAW[CONCAT_H],0),FALSE))</f>
        <v/>
      </c>
      <c r="AQ131" s="60" t="str">
        <f>IF(NOTA[[#This Row],[CONCAT1]]="","",MATCH(NOTA[[#This Row],[CONCAT1]],[3]!db[NB NOTA_C],0)+1)</f>
        <v/>
      </c>
    </row>
    <row r="132" spans="1:43" ht="20.100000000000001" customHeight="1" x14ac:dyDescent="0.25">
      <c r="A132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60" t="e">
        <f ca="1">IF(NOTA[[#This Row],[ID_P]]="","",MATCH(NOTA[[#This Row],[ID_P]],[1]!B_MSK[N_ID],0))</f>
        <v>#REF!</v>
      </c>
      <c r="D132" s="60">
        <f ca="1">IF(NOTA[[#This Row],[NAMA BARANG]]="","",INDEX(NOTA[ID],MATCH(,INDIRECT(ADDRESS(ROW(NOTA[ID]),COLUMN(NOTA[ID]))&amp;":"&amp;ADDRESS(ROW(),COLUMN(NOTA[ID]))),-1)))</f>
        <v>25</v>
      </c>
      <c r="E132" s="61"/>
      <c r="F132" s="15" t="s">
        <v>342</v>
      </c>
      <c r="G132" s="15" t="s">
        <v>235</v>
      </c>
      <c r="H132" s="24" t="s">
        <v>343</v>
      </c>
      <c r="I132" s="62"/>
      <c r="J132" s="64">
        <v>45082</v>
      </c>
      <c r="K132" s="62"/>
      <c r="L132" s="62" t="s">
        <v>341</v>
      </c>
      <c r="M132" s="65">
        <v>5</v>
      </c>
      <c r="N132" s="60">
        <v>480</v>
      </c>
      <c r="O132" s="15" t="s">
        <v>242</v>
      </c>
      <c r="P132" s="59">
        <v>26900</v>
      </c>
      <c r="Q132" s="58"/>
      <c r="R132" s="21" t="s">
        <v>344</v>
      </c>
      <c r="S132" s="67">
        <v>0.3</v>
      </c>
      <c r="T132" s="68"/>
      <c r="U132" s="69"/>
      <c r="V132" s="70"/>
      <c r="W132" s="69">
        <f>IF(NOTA[[#This Row],[HARGA/ CTN]]="",NOTA[[#This Row],[JUMLAH_H]],NOTA[[#This Row],[HARGA/ CTN]]*IF(NOTA[[#This Row],[C]]="",0,NOTA[[#This Row],[C]]))</f>
        <v>12912000</v>
      </c>
      <c r="X132" s="69">
        <f>IF(NOTA[[#This Row],[JUMLAH]]="","",NOTA[[#This Row],[JUMLAH]]*NOTA[[#This Row],[DISC 1]])</f>
        <v>3873600</v>
      </c>
      <c r="Y132" s="69">
        <f>IF(NOTA[[#This Row],[JUMLAH]]="","",(NOTA[[#This Row],[JUMLAH]]-NOTA[[#This Row],[DISC 1-]])*NOTA[[#This Row],[DISC 2]])</f>
        <v>0</v>
      </c>
      <c r="Z132" s="69">
        <f>IF(NOTA[[#This Row],[JUMLAH]]="","",NOTA[[#This Row],[DISC 1-]]+NOTA[[#This Row],[DISC 2-]])</f>
        <v>3873600</v>
      </c>
      <c r="AA132" s="69">
        <f>IF(NOTA[[#This Row],[JUMLAH]]="","",NOTA[[#This Row],[JUMLAH]]-NOTA[[#This Row],[DISC]])</f>
        <v>9038400</v>
      </c>
      <c r="AB132" s="69"/>
      <c r="AC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71">
        <f>IF(OR(NOTA[[#This Row],[QTY]]="",NOTA[[#This Row],[HARGA SATUAN]]="",),"",NOTA[[#This Row],[QTY]]*NOTA[[#This Row],[HARGA SATUAN]])</f>
        <v>12912000</v>
      </c>
      <c r="AG132" s="64">
        <f ca="1">IF(NOTA[ID_H]="","",INDEX(NOTA[TANGGAL],MATCH(,INDIRECT(ADDRESS(ROW(NOTA[TANGGAL]),COLUMN(NOTA[TANGGAL]))&amp;":"&amp;ADDRESS(ROW(),COLUMN(NOTA[TANGGAL]))),-1)))</f>
        <v>45084</v>
      </c>
      <c r="AH132" s="59" t="str">
        <f ca="1">IF(NOTA[[#This Row],[NAMA BARANG]]="","",INDEX(NOTA[SUPPLIER],MATCH(,INDIRECT(ADDRESS(ROW(NOTA[ID]),COLUMN(NOTA[ID]))&amp;":"&amp;ADDRESS(ROW(),COLUMN(NOTA[ID]))),-1)))</f>
        <v>DB STATIONERY</v>
      </c>
      <c r="AI132" s="59" t="str">
        <f ca="1">IF(NOTA[[#This Row],[ID_H]]="","",IF(NOTA[[#This Row],[FAKTUR]]="",INDIRECT(ADDRESS(ROW()-1,COLUMN())),NOTA[[#This Row],[FAKTUR]]))</f>
        <v>UNTANA</v>
      </c>
      <c r="AJ132" s="60">
        <f ca="1">IF(NOTA[[#This Row],[ID]]="","",COUNTIF(NOTA[ID_H],NOTA[[#This Row],[ID_H]]))</f>
        <v>6</v>
      </c>
      <c r="AK132" s="60">
        <f>IF(NOTA[[#This Row],[TGL.NOTA]]="",IF(NOTA[[#This Row],[SUPPLIER_H]]="","",AK131),MONTH(NOTA[[#This Row],[TGL.NOTA]]))</f>
        <v>6</v>
      </c>
      <c r="AL132" s="60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M1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N1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O132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P132" s="60" t="e">
        <f>IF(NOTA[[#This Row],[CONCAT4]]="","",_xlfn.IFNA(MATCH(NOTA[[#This Row],[CONCAT4]],[2]!RAW[CONCAT_H],0),FALSE))</f>
        <v>#REF!</v>
      </c>
      <c r="AQ132" s="60">
        <f>IF(NOTA[[#This Row],[CONCAT1]]="","",MATCH(NOTA[[#This Row],[CONCAT1]],[3]!db[NB NOTA_C],0)+1)</f>
        <v>2206</v>
      </c>
    </row>
    <row r="133" spans="1:43" ht="20.100000000000001" customHeight="1" x14ac:dyDescent="0.25">
      <c r="A1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60" t="str">
        <f>IF(NOTA[[#This Row],[ID_P]]="","",MATCH(NOTA[[#This Row],[ID_P]],[1]!B_MSK[N_ID],0))</f>
        <v/>
      </c>
      <c r="D133" s="60">
        <f ca="1">IF(NOTA[[#This Row],[NAMA BARANG]]="","",INDEX(NOTA[ID],MATCH(,INDIRECT(ADDRESS(ROW(NOTA[ID]),COLUMN(NOTA[ID]))&amp;":"&amp;ADDRESS(ROW(),COLUMN(NOTA[ID]))),-1)))</f>
        <v>25</v>
      </c>
      <c r="E133" s="61"/>
      <c r="F133" s="62"/>
      <c r="G133" s="62"/>
      <c r="H133" s="63"/>
      <c r="I133" s="62"/>
      <c r="J133" s="64"/>
      <c r="K133" s="62"/>
      <c r="L133" s="15" t="s">
        <v>345</v>
      </c>
      <c r="M133" s="65">
        <v>3</v>
      </c>
      <c r="N133" s="60">
        <v>288</v>
      </c>
      <c r="O133" s="15" t="s">
        <v>242</v>
      </c>
      <c r="P133" s="59">
        <v>28000</v>
      </c>
      <c r="Q133" s="58"/>
      <c r="R133" s="21" t="s">
        <v>344</v>
      </c>
      <c r="S133" s="67">
        <v>0.3</v>
      </c>
      <c r="T133" s="68"/>
      <c r="U133" s="69"/>
      <c r="V133" s="70"/>
      <c r="W133" s="69">
        <f>IF(NOTA[[#This Row],[HARGA/ CTN]]="",NOTA[[#This Row],[JUMLAH_H]],NOTA[[#This Row],[HARGA/ CTN]]*IF(NOTA[[#This Row],[C]]="",0,NOTA[[#This Row],[C]]))</f>
        <v>8064000</v>
      </c>
      <c r="X133" s="69">
        <f>IF(NOTA[[#This Row],[JUMLAH]]="","",NOTA[[#This Row],[JUMLAH]]*NOTA[[#This Row],[DISC 1]])</f>
        <v>2419200</v>
      </c>
      <c r="Y133" s="69">
        <f>IF(NOTA[[#This Row],[JUMLAH]]="","",(NOTA[[#This Row],[JUMLAH]]-NOTA[[#This Row],[DISC 1-]])*NOTA[[#This Row],[DISC 2]])</f>
        <v>0</v>
      </c>
      <c r="Z133" s="69">
        <f>IF(NOTA[[#This Row],[JUMLAH]]="","",NOTA[[#This Row],[DISC 1-]]+NOTA[[#This Row],[DISC 2-]])</f>
        <v>2419200</v>
      </c>
      <c r="AA133" s="69">
        <f>IF(NOTA[[#This Row],[JUMLAH]]="","",NOTA[[#This Row],[JUMLAH]]-NOTA[[#This Row],[DISC]])</f>
        <v>5644800</v>
      </c>
      <c r="AB133" s="69"/>
      <c r="AC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71">
        <f>IF(OR(NOTA[[#This Row],[QTY]]="",NOTA[[#This Row],[HARGA SATUAN]]="",),"",NOTA[[#This Row],[QTY]]*NOTA[[#This Row],[HARGA SATUAN]])</f>
        <v>8064000</v>
      </c>
      <c r="AG133" s="64">
        <f ca="1">IF(NOTA[ID_H]="","",INDEX(NOTA[TANGGAL],MATCH(,INDIRECT(ADDRESS(ROW(NOTA[TANGGAL]),COLUMN(NOTA[TANGGAL]))&amp;":"&amp;ADDRESS(ROW(),COLUMN(NOTA[TANGGAL]))),-1)))</f>
        <v>45084</v>
      </c>
      <c r="AH133" s="59" t="str">
        <f ca="1">IF(NOTA[[#This Row],[NAMA BARANG]]="","",INDEX(NOTA[SUPPLIER],MATCH(,INDIRECT(ADDRESS(ROW(NOTA[ID]),COLUMN(NOTA[ID]))&amp;":"&amp;ADDRESS(ROW(),COLUMN(NOTA[ID]))),-1)))</f>
        <v>DB STATIONERY</v>
      </c>
      <c r="AI133" s="59" t="str">
        <f ca="1">IF(NOTA[[#This Row],[ID_H]]="","",IF(NOTA[[#This Row],[FAKTUR]]="",INDIRECT(ADDRESS(ROW()-1,COLUMN())),NOTA[[#This Row],[FAKTUR]]))</f>
        <v>UNTANA</v>
      </c>
      <c r="AJ133" s="60" t="str">
        <f ca="1">IF(NOTA[[#This Row],[ID]]="","",COUNTIF(NOTA[ID_H],NOTA[[#This Row],[ID_H]]))</f>
        <v/>
      </c>
      <c r="AK133" s="60">
        <f ca="1">IF(NOTA[[#This Row],[TGL.NOTA]]="",IF(NOTA[[#This Row],[SUPPLIER_H]]="","",AK132),MONTH(NOTA[[#This Row],[TGL.NOTA]]))</f>
        <v>6</v>
      </c>
      <c r="AL133" s="60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M1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N1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60" t="str">
        <f>IF(NOTA[[#This Row],[CONCAT4]]="","",_xlfn.IFNA(MATCH(NOTA[[#This Row],[CONCAT4]],[2]!RAW[CONCAT_H],0),FALSE))</f>
        <v/>
      </c>
      <c r="AQ133" s="60" t="e">
        <f>IF(NOTA[[#This Row],[CONCAT1]]="","",MATCH(NOTA[[#This Row],[CONCAT1]],[3]!db[NB NOTA_C],0)+1)</f>
        <v>#N/A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0" t="str">
        <f>IF(NOTA[[#This Row],[ID_P]]="","",MATCH(NOTA[[#This Row],[ID_P]],[1]!B_MSK[N_ID],0))</f>
        <v/>
      </c>
      <c r="D134" s="60">
        <f ca="1">IF(NOTA[[#This Row],[NAMA BARANG]]="","",INDEX(NOTA[ID],MATCH(,INDIRECT(ADDRESS(ROW(NOTA[ID]),COLUMN(NOTA[ID]))&amp;":"&amp;ADDRESS(ROW(),COLUMN(NOTA[ID]))),-1)))</f>
        <v>25</v>
      </c>
      <c r="E134" s="61"/>
      <c r="F134" s="62"/>
      <c r="G134" s="62"/>
      <c r="H134" s="63"/>
      <c r="I134" s="62"/>
      <c r="J134" s="64"/>
      <c r="K134" s="62"/>
      <c r="L134" s="15" t="s">
        <v>346</v>
      </c>
      <c r="M134" s="65">
        <v>3</v>
      </c>
      <c r="N134" s="60">
        <v>288</v>
      </c>
      <c r="O134" s="15" t="s">
        <v>242</v>
      </c>
      <c r="P134" s="59">
        <v>33000</v>
      </c>
      <c r="Q134" s="58"/>
      <c r="R134" s="21" t="s">
        <v>344</v>
      </c>
      <c r="S134" s="67">
        <v>0.3</v>
      </c>
      <c r="T134" s="68"/>
      <c r="U134" s="69"/>
      <c r="V134" s="70"/>
      <c r="W134" s="69">
        <f>IF(NOTA[[#This Row],[HARGA/ CTN]]="",NOTA[[#This Row],[JUMLAH_H]],NOTA[[#This Row],[HARGA/ CTN]]*IF(NOTA[[#This Row],[C]]="",0,NOTA[[#This Row],[C]]))</f>
        <v>9504000</v>
      </c>
      <c r="X134" s="69">
        <f>IF(NOTA[[#This Row],[JUMLAH]]="","",NOTA[[#This Row],[JUMLAH]]*NOTA[[#This Row],[DISC 1]])</f>
        <v>2851200</v>
      </c>
      <c r="Y134" s="69">
        <f>IF(NOTA[[#This Row],[JUMLAH]]="","",(NOTA[[#This Row],[JUMLAH]]-NOTA[[#This Row],[DISC 1-]])*NOTA[[#This Row],[DISC 2]])</f>
        <v>0</v>
      </c>
      <c r="Z134" s="69">
        <f>IF(NOTA[[#This Row],[JUMLAH]]="","",NOTA[[#This Row],[DISC 1-]]+NOTA[[#This Row],[DISC 2-]])</f>
        <v>2851200</v>
      </c>
      <c r="AA134" s="69">
        <f>IF(NOTA[[#This Row],[JUMLAH]]="","",NOTA[[#This Row],[JUMLAH]]-NOTA[[#This Row],[DISC]])</f>
        <v>6652800</v>
      </c>
      <c r="AB134" s="69"/>
      <c r="AC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71">
        <f>IF(OR(NOTA[[#This Row],[QTY]]="",NOTA[[#This Row],[HARGA SATUAN]]="",),"",NOTA[[#This Row],[QTY]]*NOTA[[#This Row],[HARGA SATUAN]])</f>
        <v>9504000</v>
      </c>
      <c r="AG134" s="64">
        <f ca="1">IF(NOTA[ID_H]="","",INDEX(NOTA[TANGGAL],MATCH(,INDIRECT(ADDRESS(ROW(NOTA[TANGGAL]),COLUMN(NOTA[TANGGAL]))&amp;":"&amp;ADDRESS(ROW(),COLUMN(NOTA[TANGGAL]))),-1)))</f>
        <v>45084</v>
      </c>
      <c r="AH134" s="59" t="str">
        <f ca="1">IF(NOTA[[#This Row],[NAMA BARANG]]="","",INDEX(NOTA[SUPPLIER],MATCH(,INDIRECT(ADDRESS(ROW(NOTA[ID]),COLUMN(NOTA[ID]))&amp;":"&amp;ADDRESS(ROW(),COLUMN(NOTA[ID]))),-1)))</f>
        <v>DB STATIONERY</v>
      </c>
      <c r="AI134" s="59" t="str">
        <f ca="1">IF(NOTA[[#This Row],[ID_H]]="","",IF(NOTA[[#This Row],[FAKTUR]]="",INDIRECT(ADDRESS(ROW()-1,COLUMN())),NOTA[[#This Row],[FAKTUR]]))</f>
        <v>UNTANA</v>
      </c>
      <c r="AJ134" s="60" t="str">
        <f ca="1">IF(NOTA[[#This Row],[ID]]="","",COUNTIF(NOTA[ID_H],NOTA[[#This Row],[ID_H]]))</f>
        <v/>
      </c>
      <c r="AK134" s="60">
        <f ca="1">IF(NOTA[[#This Row],[TGL.NOTA]]="",IF(NOTA[[#This Row],[SUPPLIER_H]]="","",AK133),MONTH(NOTA[[#This Row],[TGL.NOTA]]))</f>
        <v>6</v>
      </c>
      <c r="AL134" s="60" t="str">
        <f>LOWER(SUBSTITUTE(SUBSTITUTE(SUBSTITUTE(SUBSTITUTE(SUBSTITUTE(SUBSTITUTE(SUBSTITUTE(SUBSTITUTE(SUBSTITUTE(NOTA[NAMA BARANG]," ",),".",""),"-",""),"(",""),")",""),",",""),"/",""),"""",""),"+",""))</f>
        <v>tpmagnetairb35241</v>
      </c>
      <c r="AM1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N1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O1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60" t="str">
        <f>IF(NOTA[[#This Row],[CONCAT4]]="","",_xlfn.IFNA(MATCH(NOTA[[#This Row],[CONCAT4]],[2]!RAW[CONCAT_H],0),FALSE))</f>
        <v/>
      </c>
      <c r="AQ134" s="60" t="e">
        <f>IF(NOTA[[#This Row],[CONCAT1]]="","",MATCH(NOTA[[#This Row],[CONCAT1]],[3]!db[NB NOTA_C],0)+1)</f>
        <v>#N/A</v>
      </c>
    </row>
    <row r="135" spans="1:43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0" t="str">
        <f>IF(NOTA[[#This Row],[ID_P]]="","",MATCH(NOTA[[#This Row],[ID_P]],[1]!B_MSK[N_ID],0))</f>
        <v/>
      </c>
      <c r="D135" s="60">
        <f ca="1">IF(NOTA[[#This Row],[NAMA BARANG]]="","",INDEX(NOTA[ID],MATCH(,INDIRECT(ADDRESS(ROW(NOTA[ID]),COLUMN(NOTA[ID]))&amp;":"&amp;ADDRESS(ROW(),COLUMN(NOTA[ID]))),-1)))</f>
        <v>25</v>
      </c>
      <c r="E135" s="61"/>
      <c r="F135" s="62"/>
      <c r="G135" s="62"/>
      <c r="H135" s="63"/>
      <c r="I135" s="62"/>
      <c r="J135" s="64"/>
      <c r="K135" s="62"/>
      <c r="L135" s="15" t="s">
        <v>347</v>
      </c>
      <c r="M135" s="65">
        <v>3</v>
      </c>
      <c r="N135" s="60">
        <v>288</v>
      </c>
      <c r="O135" s="15" t="s">
        <v>242</v>
      </c>
      <c r="P135" s="59">
        <v>27500</v>
      </c>
      <c r="Q135" s="58"/>
      <c r="R135" s="21" t="s">
        <v>344</v>
      </c>
      <c r="S135" s="67">
        <v>0.3</v>
      </c>
      <c r="T135" s="68"/>
      <c r="U135" s="69"/>
      <c r="V135" s="70"/>
      <c r="W135" s="69">
        <f>IF(NOTA[[#This Row],[HARGA/ CTN]]="",NOTA[[#This Row],[JUMLAH_H]],NOTA[[#This Row],[HARGA/ CTN]]*IF(NOTA[[#This Row],[C]]="",0,NOTA[[#This Row],[C]]))</f>
        <v>7920000</v>
      </c>
      <c r="X135" s="69">
        <f>IF(NOTA[[#This Row],[JUMLAH]]="","",NOTA[[#This Row],[JUMLAH]]*NOTA[[#This Row],[DISC 1]])</f>
        <v>2376000</v>
      </c>
      <c r="Y135" s="69">
        <f>IF(NOTA[[#This Row],[JUMLAH]]="","",(NOTA[[#This Row],[JUMLAH]]-NOTA[[#This Row],[DISC 1-]])*NOTA[[#This Row],[DISC 2]])</f>
        <v>0</v>
      </c>
      <c r="Z135" s="69">
        <f>IF(NOTA[[#This Row],[JUMLAH]]="","",NOTA[[#This Row],[DISC 1-]]+NOTA[[#This Row],[DISC 2-]])</f>
        <v>2376000</v>
      </c>
      <c r="AA135" s="69">
        <f>IF(NOTA[[#This Row],[JUMLAH]]="","",NOTA[[#This Row],[JUMLAH]]-NOTA[[#This Row],[DISC]])</f>
        <v>5544000</v>
      </c>
      <c r="AB135" s="69"/>
      <c r="AC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71">
        <f>IF(OR(NOTA[[#This Row],[QTY]]="",NOTA[[#This Row],[HARGA SATUAN]]="",),"",NOTA[[#This Row],[QTY]]*NOTA[[#This Row],[HARGA SATUAN]])</f>
        <v>7920000</v>
      </c>
      <c r="AG135" s="64">
        <f ca="1">IF(NOTA[ID_H]="","",INDEX(NOTA[TANGGAL],MATCH(,INDIRECT(ADDRESS(ROW(NOTA[TANGGAL]),COLUMN(NOTA[TANGGAL]))&amp;":"&amp;ADDRESS(ROW(),COLUMN(NOTA[TANGGAL]))),-1)))</f>
        <v>45084</v>
      </c>
      <c r="AH135" s="59" t="str">
        <f ca="1">IF(NOTA[[#This Row],[NAMA BARANG]]="","",INDEX(NOTA[SUPPLIER],MATCH(,INDIRECT(ADDRESS(ROW(NOTA[ID]),COLUMN(NOTA[ID]))&amp;":"&amp;ADDRESS(ROW(),COLUMN(NOTA[ID]))),-1)))</f>
        <v>DB STATIONERY</v>
      </c>
      <c r="AI135" s="59" t="str">
        <f ca="1">IF(NOTA[[#This Row],[ID_H]]="","",IF(NOTA[[#This Row],[FAKTUR]]="",INDIRECT(ADDRESS(ROW()-1,COLUMN())),NOTA[[#This Row],[FAKTUR]]))</f>
        <v>UNTANA</v>
      </c>
      <c r="AJ135" s="60" t="str">
        <f ca="1">IF(NOTA[[#This Row],[ID]]="","",COUNTIF(NOTA[ID_H],NOTA[[#This Row],[ID_H]]))</f>
        <v/>
      </c>
      <c r="AK135" s="60">
        <f ca="1">IF(NOTA[[#This Row],[TGL.NOTA]]="",IF(NOTA[[#This Row],[SUPPLIER_H]]="","",AK134),MONTH(NOTA[[#This Row],[TGL.NOTA]]))</f>
        <v>6</v>
      </c>
      <c r="AL135" s="60" t="str">
        <f>LOWER(SUBSTITUTE(SUBSTITUTE(SUBSTITUTE(SUBSTITUTE(SUBSTITUTE(SUBSTITUTE(SUBSTITUTE(SUBSTITUTE(SUBSTITUTE(NOTA[NAMA BARANG]," ",),".",""),"-",""),"(",""),")",""),",",""),"/",""),"""",""),"+",""))</f>
        <v>tpmagnetb357820</v>
      </c>
      <c r="AM1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N1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O1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60" t="str">
        <f>IF(NOTA[[#This Row],[CONCAT4]]="","",_xlfn.IFNA(MATCH(NOTA[[#This Row],[CONCAT4]],[2]!RAW[CONCAT_H],0),FALSE))</f>
        <v/>
      </c>
      <c r="AQ135" s="60" t="e">
        <f>IF(NOTA[[#This Row],[CONCAT1]]="","",MATCH(NOTA[[#This Row],[CONCAT1]],[3]!db[NB NOTA_C],0)+1)</f>
        <v>#N/A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0" t="str">
        <f>IF(NOTA[[#This Row],[ID_P]]="","",MATCH(NOTA[[#This Row],[ID_P]],[1]!B_MSK[N_ID],0))</f>
        <v/>
      </c>
      <c r="D136" s="60">
        <f ca="1">IF(NOTA[[#This Row],[NAMA BARANG]]="","",INDEX(NOTA[ID],MATCH(,INDIRECT(ADDRESS(ROW(NOTA[ID]),COLUMN(NOTA[ID]))&amp;":"&amp;ADDRESS(ROW(),COLUMN(NOTA[ID]))),-1)))</f>
        <v>25</v>
      </c>
      <c r="E136" s="61"/>
      <c r="F136" s="62"/>
      <c r="G136" s="62"/>
      <c r="H136" s="63"/>
      <c r="I136" s="62"/>
      <c r="J136" s="64"/>
      <c r="K136" s="62"/>
      <c r="L136" s="15" t="s">
        <v>348</v>
      </c>
      <c r="M136" s="65">
        <v>3</v>
      </c>
      <c r="N136" s="60">
        <v>288</v>
      </c>
      <c r="O136" s="15" t="s">
        <v>242</v>
      </c>
      <c r="P136" s="59">
        <v>29500</v>
      </c>
      <c r="Q136" s="58"/>
      <c r="R136" s="21" t="s">
        <v>344</v>
      </c>
      <c r="S136" s="67">
        <v>0.3</v>
      </c>
      <c r="T136" s="68"/>
      <c r="U136" s="69"/>
      <c r="V136" s="70"/>
      <c r="W136" s="69">
        <f>IF(NOTA[[#This Row],[HARGA/ CTN]]="",NOTA[[#This Row],[JUMLAH_H]],NOTA[[#This Row],[HARGA/ CTN]]*IF(NOTA[[#This Row],[C]]="",0,NOTA[[#This Row],[C]]))</f>
        <v>8496000</v>
      </c>
      <c r="X136" s="69">
        <f>IF(NOTA[[#This Row],[JUMLAH]]="","",NOTA[[#This Row],[JUMLAH]]*NOTA[[#This Row],[DISC 1]])</f>
        <v>2548800</v>
      </c>
      <c r="Y136" s="69">
        <f>IF(NOTA[[#This Row],[JUMLAH]]="","",(NOTA[[#This Row],[JUMLAH]]-NOTA[[#This Row],[DISC 1-]])*NOTA[[#This Row],[DISC 2]])</f>
        <v>0</v>
      </c>
      <c r="Z136" s="69">
        <f>IF(NOTA[[#This Row],[JUMLAH]]="","",NOTA[[#This Row],[DISC 1-]]+NOTA[[#This Row],[DISC 2-]])</f>
        <v>2548800</v>
      </c>
      <c r="AA136" s="69">
        <f>IF(NOTA[[#This Row],[JUMLAH]]="","",NOTA[[#This Row],[JUMLAH]]-NOTA[[#This Row],[DISC]])</f>
        <v>5947200</v>
      </c>
      <c r="AB136" s="69"/>
      <c r="AC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71">
        <f>IF(OR(NOTA[[#This Row],[QTY]]="",NOTA[[#This Row],[HARGA SATUAN]]="",),"",NOTA[[#This Row],[QTY]]*NOTA[[#This Row],[HARGA SATUAN]])</f>
        <v>8496000</v>
      </c>
      <c r="AG136" s="64">
        <f ca="1">IF(NOTA[ID_H]="","",INDEX(NOTA[TANGGAL],MATCH(,INDIRECT(ADDRESS(ROW(NOTA[TANGGAL]),COLUMN(NOTA[TANGGAL]))&amp;":"&amp;ADDRESS(ROW(),COLUMN(NOTA[TANGGAL]))),-1)))</f>
        <v>45084</v>
      </c>
      <c r="AH136" s="59" t="str">
        <f ca="1">IF(NOTA[[#This Row],[NAMA BARANG]]="","",INDEX(NOTA[SUPPLIER],MATCH(,INDIRECT(ADDRESS(ROW(NOTA[ID]),COLUMN(NOTA[ID]))&amp;":"&amp;ADDRESS(ROW(),COLUMN(NOTA[ID]))),-1)))</f>
        <v>DB STATIONERY</v>
      </c>
      <c r="AI136" s="59" t="str">
        <f ca="1">IF(NOTA[[#This Row],[ID_H]]="","",IF(NOTA[[#This Row],[FAKTUR]]="",INDIRECT(ADDRESS(ROW()-1,COLUMN())),NOTA[[#This Row],[FAKTUR]]))</f>
        <v>UNTANA</v>
      </c>
      <c r="AJ136" s="60" t="str">
        <f ca="1">IF(NOTA[[#This Row],[ID]]="","",COUNTIF(NOTA[ID_H],NOTA[[#This Row],[ID_H]]))</f>
        <v/>
      </c>
      <c r="AK136" s="60">
        <f ca="1">IF(NOTA[[#This Row],[TGL.NOTA]]="",IF(NOTA[[#This Row],[SUPPLIER_H]]="","",AK135),MONTH(NOTA[[#This Row],[TGL.NOTA]]))</f>
        <v>6</v>
      </c>
      <c r="AL136" s="60" t="str">
        <f>LOWER(SUBSTITUTE(SUBSTITUTE(SUBSTITUTE(SUBSTITUTE(SUBSTITUTE(SUBSTITUTE(SUBSTITUTE(SUBSTITUTE(SUBSTITUTE(NOTA[NAMA BARANG]," ",),".",""),"-",""),"(",""),")",""),",",""),"/",""),"""",""),"+",""))</f>
        <v>tpmagnetb3511620</v>
      </c>
      <c r="AM1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1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1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60" t="str">
        <f>IF(NOTA[[#This Row],[CONCAT4]]="","",_xlfn.IFNA(MATCH(NOTA[[#This Row],[CONCAT4]],[2]!RAW[CONCAT_H],0),FALSE))</f>
        <v/>
      </c>
      <c r="AQ136" s="60" t="e">
        <f>IF(NOTA[[#This Row],[CONCAT1]]="","",MATCH(NOTA[[#This Row],[CONCAT1]],[3]!db[NB NOTA_C],0)+1)</f>
        <v>#N/A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0" t="str">
        <f>IF(NOTA[[#This Row],[ID_P]]="","",MATCH(NOTA[[#This Row],[ID_P]],[1]!B_MSK[N_ID],0))</f>
        <v/>
      </c>
      <c r="D137" s="60">
        <f ca="1">IF(NOTA[[#This Row],[NAMA BARANG]]="","",INDEX(NOTA[ID],MATCH(,INDIRECT(ADDRESS(ROW(NOTA[ID]),COLUMN(NOTA[ID]))&amp;":"&amp;ADDRESS(ROW(),COLUMN(NOTA[ID]))),-1)))</f>
        <v>25</v>
      </c>
      <c r="E137" s="61"/>
      <c r="F137" s="62"/>
      <c r="G137" s="62"/>
      <c r="H137" s="63"/>
      <c r="I137" s="62"/>
      <c r="J137" s="64"/>
      <c r="K137" s="62"/>
      <c r="L137" s="15" t="s">
        <v>349</v>
      </c>
      <c r="M137" s="65">
        <v>5</v>
      </c>
      <c r="N137" s="60">
        <v>480</v>
      </c>
      <c r="O137" s="15" t="s">
        <v>242</v>
      </c>
      <c r="P137" s="59">
        <v>21000</v>
      </c>
      <c r="Q137" s="58"/>
      <c r="R137" s="21" t="s">
        <v>344</v>
      </c>
      <c r="S137" s="67">
        <v>0.3</v>
      </c>
      <c r="T137" s="68"/>
      <c r="U137" s="69"/>
      <c r="V137" s="70"/>
      <c r="W137" s="69">
        <f>IF(NOTA[[#This Row],[HARGA/ CTN]]="",NOTA[[#This Row],[JUMLAH_H]],NOTA[[#This Row],[HARGA/ CTN]]*IF(NOTA[[#This Row],[C]]="",0,NOTA[[#This Row],[C]]))</f>
        <v>10080000</v>
      </c>
      <c r="X137" s="69">
        <f>IF(NOTA[[#This Row],[JUMLAH]]="","",NOTA[[#This Row],[JUMLAH]]*NOTA[[#This Row],[DISC 1]])</f>
        <v>3024000</v>
      </c>
      <c r="Y137" s="69">
        <f>IF(NOTA[[#This Row],[JUMLAH]]="","",(NOTA[[#This Row],[JUMLAH]]-NOTA[[#This Row],[DISC 1-]])*NOTA[[#This Row],[DISC 2]])</f>
        <v>0</v>
      </c>
      <c r="Z137" s="69">
        <f>IF(NOTA[[#This Row],[JUMLAH]]="","",NOTA[[#This Row],[DISC 1-]]+NOTA[[#This Row],[DISC 2-]])</f>
        <v>3024000</v>
      </c>
      <c r="AA137" s="69">
        <f>IF(NOTA[[#This Row],[JUMLAH]]="","",NOTA[[#This Row],[JUMLAH]]-NOTA[[#This Row],[DISC]])</f>
        <v>7056000</v>
      </c>
      <c r="AB137" s="69"/>
      <c r="AC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71">
        <f>IF(OR(NOTA[[#This Row],[QTY]]="",NOTA[[#This Row],[HARGA SATUAN]]="",),"",NOTA[[#This Row],[QTY]]*NOTA[[#This Row],[HARGA SATUAN]])</f>
        <v>10080000</v>
      </c>
      <c r="AG137" s="64">
        <f ca="1">IF(NOTA[ID_H]="","",INDEX(NOTA[TANGGAL],MATCH(,INDIRECT(ADDRESS(ROW(NOTA[TANGGAL]),COLUMN(NOTA[TANGGAL]))&amp;":"&amp;ADDRESS(ROW(),COLUMN(NOTA[TANGGAL]))),-1)))</f>
        <v>45084</v>
      </c>
      <c r="AH137" s="59" t="str">
        <f ca="1">IF(NOTA[[#This Row],[NAMA BARANG]]="","",INDEX(NOTA[SUPPLIER],MATCH(,INDIRECT(ADDRESS(ROW(NOTA[ID]),COLUMN(NOTA[ID]))&amp;":"&amp;ADDRESS(ROW(),COLUMN(NOTA[ID]))),-1)))</f>
        <v>DB STATIONERY</v>
      </c>
      <c r="AI137" s="59" t="str">
        <f ca="1">IF(NOTA[[#This Row],[ID_H]]="","",IF(NOTA[[#This Row],[FAKTUR]]="",INDIRECT(ADDRESS(ROW()-1,COLUMN())),NOTA[[#This Row],[FAKTUR]]))</f>
        <v>UNTANA</v>
      </c>
      <c r="AJ137" s="60" t="str">
        <f ca="1">IF(NOTA[[#This Row],[ID]]="","",COUNTIF(NOTA[ID_H],NOTA[[#This Row],[ID_H]]))</f>
        <v/>
      </c>
      <c r="AK137" s="60">
        <f ca="1">IF(NOTA[[#This Row],[TGL.NOTA]]="",IF(NOTA[[#This Row],[SUPPLIER_H]]="","",AK136),MONTH(NOTA[[#This Row],[TGL.NOTA]]))</f>
        <v>6</v>
      </c>
      <c r="AL137" s="60" t="str">
        <f>LOWER(SUBSTITUTE(SUBSTITUTE(SUBSTITUTE(SUBSTITUTE(SUBSTITUTE(SUBSTITUTE(SUBSTITUTE(SUBSTITUTE(SUBSTITUTE(NOTA[NAMA BARANG]," ",),".",""),"-",""),"(",""),")",""),",",""),"/",""),"""",""),"+",""))</f>
        <v>tpmagnetxlgb35189</v>
      </c>
      <c r="AM1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1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1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60" t="str">
        <f>IF(NOTA[[#This Row],[CONCAT4]]="","",_xlfn.IFNA(MATCH(NOTA[[#This Row],[CONCAT4]],[2]!RAW[CONCAT_H],0),FALSE))</f>
        <v/>
      </c>
      <c r="AQ137" s="60" t="e">
        <f>IF(NOTA[[#This Row],[CONCAT1]]="","",MATCH(NOTA[[#This Row],[CONCAT1]],[3]!db[NB NOTA_C],0)+1)</f>
        <v>#N/A</v>
      </c>
    </row>
    <row r="138" spans="1:43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0" t="str">
        <f>IF(NOTA[[#This Row],[ID_P]]="","",MATCH(NOTA[[#This Row],[ID_P]],[1]!B_MSK[N_ID],0))</f>
        <v/>
      </c>
      <c r="D138" s="60" t="str">
        <f ca="1">IF(NOTA[[#This Row],[NAMA BARANG]]="","",INDEX(NOTA[ID],MATCH(,INDIRECT(ADDRESS(ROW(NOTA[ID]),COLUMN(NOTA[ID]))&amp;":"&amp;ADDRESS(ROW(),COLUMN(NOTA[ID]))),-1)))</f>
        <v/>
      </c>
      <c r="E138" s="61"/>
      <c r="F138" s="62"/>
      <c r="G138" s="62"/>
      <c r="H138" s="63"/>
      <c r="I138" s="62"/>
      <c r="J138" s="64"/>
      <c r="K138" s="62"/>
      <c r="L138" s="62"/>
      <c r="M138" s="65"/>
      <c r="N138" s="60"/>
      <c r="O138" s="62"/>
      <c r="P138" s="59"/>
      <c r="Q138" s="58"/>
      <c r="R138" s="66"/>
      <c r="S138" s="67"/>
      <c r="T138" s="68"/>
      <c r="U138" s="69"/>
      <c r="V138" s="70"/>
      <c r="W138" s="69" t="str">
        <f>IF(NOTA[[#This Row],[HARGA/ CTN]]="",NOTA[[#This Row],[JUMLAH_H]],NOTA[[#This Row],[HARGA/ CTN]]*IF(NOTA[[#This Row],[C]]="",0,NOTA[[#This Row],[C]]))</f>
        <v/>
      </c>
      <c r="X138" s="69" t="str">
        <f>IF(NOTA[[#This Row],[JUMLAH]]="","",NOTA[[#This Row],[JUMLAH]]*NOTA[[#This Row],[DISC 1]])</f>
        <v/>
      </c>
      <c r="Y138" s="69" t="str">
        <f>IF(NOTA[[#This Row],[JUMLAH]]="","",(NOTA[[#This Row],[JUMLAH]]-NOTA[[#This Row],[DISC 1-]])*NOTA[[#This Row],[DISC 2]])</f>
        <v/>
      </c>
      <c r="Z138" s="69" t="str">
        <f>IF(NOTA[[#This Row],[JUMLAH]]="","",NOTA[[#This Row],[DISC 1-]]+NOTA[[#This Row],[DISC 2-]])</f>
        <v/>
      </c>
      <c r="AA138" s="69" t="str">
        <f>IF(NOTA[[#This Row],[JUMLAH]]="","",NOTA[[#This Row],[JUMLAH]]-NOTA[[#This Row],[DISC]])</f>
        <v/>
      </c>
      <c r="AB138" s="69"/>
      <c r="AC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71" t="str">
        <f>IF(OR(NOTA[[#This Row],[QTY]]="",NOTA[[#This Row],[HARGA SATUAN]]="",),"",NOTA[[#This Row],[QTY]]*NOTA[[#This Row],[HARGA SATUAN]])</f>
        <v/>
      </c>
      <c r="AG138" s="64" t="str">
        <f ca="1">IF(NOTA[ID_H]="","",INDEX(NOTA[TANGGAL],MATCH(,INDIRECT(ADDRESS(ROW(NOTA[TANGGAL]),COLUMN(NOTA[TANGGAL]))&amp;":"&amp;ADDRESS(ROW(),COLUMN(NOTA[TANGGAL]))),-1)))</f>
        <v/>
      </c>
      <c r="AH138" s="59" t="str">
        <f ca="1">IF(NOTA[[#This Row],[NAMA BARANG]]="","",INDEX(NOTA[SUPPLIER],MATCH(,INDIRECT(ADDRESS(ROW(NOTA[ID]),COLUMN(NOTA[ID]))&amp;":"&amp;ADDRESS(ROW(),COLUMN(NOTA[ID]))),-1)))</f>
        <v/>
      </c>
      <c r="AI138" s="59" t="str">
        <f ca="1">IF(NOTA[[#This Row],[ID_H]]="","",IF(NOTA[[#This Row],[FAKTUR]]="",INDIRECT(ADDRESS(ROW()-1,COLUMN())),NOTA[[#This Row],[FAKTUR]]))</f>
        <v/>
      </c>
      <c r="AJ138" s="60" t="str">
        <f ca="1">IF(NOTA[[#This Row],[ID]]="","",COUNTIF(NOTA[ID_H],NOTA[[#This Row],[ID_H]]))</f>
        <v/>
      </c>
      <c r="AK138" s="60" t="str">
        <f ca="1">IF(NOTA[[#This Row],[TGL.NOTA]]="",IF(NOTA[[#This Row],[SUPPLIER_H]]="","",AK137),MONTH(NOTA[[#This Row],[TGL.NOTA]]))</f>
        <v/>
      </c>
      <c r="AL138" s="60" t="str">
        <f>LOWER(SUBSTITUTE(SUBSTITUTE(SUBSTITUTE(SUBSTITUTE(SUBSTITUTE(SUBSTITUTE(SUBSTITUTE(SUBSTITUTE(SUBSTITUTE(NOTA[NAMA BARANG]," ",),".",""),"-",""),"(",""),")",""),",",""),"/",""),"""",""),"+",""))</f>
        <v/>
      </c>
      <c r="AM1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60" t="str">
        <f>IF(NOTA[[#This Row],[CONCAT4]]="","",_xlfn.IFNA(MATCH(NOTA[[#This Row],[CONCAT4]],[2]!RAW[CONCAT_H],0),FALSE))</f>
        <v/>
      </c>
      <c r="AQ138" s="60" t="str">
        <f>IF(NOTA[[#This Row],[CONCAT1]]="","",MATCH(NOTA[[#This Row],[CONCAT1]],[3]!db[NB NOTA_C],0)+1)</f>
        <v/>
      </c>
    </row>
    <row r="139" spans="1:43" ht="20.100000000000001" customHeight="1" x14ac:dyDescent="0.25">
      <c r="A139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60" t="e">
        <f ca="1">IF(NOTA[[#This Row],[ID_P]]="","",MATCH(NOTA[[#This Row],[ID_P]],[1]!B_MSK[N_ID],0))</f>
        <v>#REF!</v>
      </c>
      <c r="D139" s="60">
        <f ca="1">IF(NOTA[[#This Row],[NAMA BARANG]]="","",INDEX(NOTA[ID],MATCH(,INDIRECT(ADDRESS(ROW(NOTA[ID]),COLUMN(NOTA[ID]))&amp;":"&amp;ADDRESS(ROW(),COLUMN(NOTA[ID]))),-1)))</f>
        <v>26</v>
      </c>
      <c r="E139" s="61"/>
      <c r="F139" s="15" t="s">
        <v>342</v>
      </c>
      <c r="G139" s="15" t="s">
        <v>235</v>
      </c>
      <c r="H139" s="24" t="s">
        <v>350</v>
      </c>
      <c r="I139" s="62"/>
      <c r="J139" s="64">
        <v>45080</v>
      </c>
      <c r="K139" s="62"/>
      <c r="L139" s="15" t="s">
        <v>354</v>
      </c>
      <c r="M139" s="65">
        <v>1</v>
      </c>
      <c r="N139" s="60">
        <v>144</v>
      </c>
      <c r="O139" s="15" t="s">
        <v>251</v>
      </c>
      <c r="P139" s="59">
        <v>18250</v>
      </c>
      <c r="Q139" s="58"/>
      <c r="R139" s="21" t="s">
        <v>366</v>
      </c>
      <c r="S139" s="67"/>
      <c r="T139" s="68"/>
      <c r="U139" s="69"/>
      <c r="V139" s="70"/>
      <c r="W139" s="69">
        <f>IF(NOTA[[#This Row],[HARGA/ CTN]]="",NOTA[[#This Row],[JUMLAH_H]],NOTA[[#This Row],[HARGA/ CTN]]*IF(NOTA[[#This Row],[C]]="",0,NOTA[[#This Row],[C]]))</f>
        <v>2628000</v>
      </c>
      <c r="X139" s="69">
        <f>IF(NOTA[[#This Row],[JUMLAH]]="","",NOTA[[#This Row],[JUMLAH]]*NOTA[[#This Row],[DISC 1]])</f>
        <v>0</v>
      </c>
      <c r="Y139" s="69">
        <f>IF(NOTA[[#This Row],[JUMLAH]]="","",(NOTA[[#This Row],[JUMLAH]]-NOTA[[#This Row],[DISC 1-]])*NOTA[[#This Row],[DISC 2]])</f>
        <v>0</v>
      </c>
      <c r="Z139" s="69">
        <f>IF(NOTA[[#This Row],[JUMLAH]]="","",NOTA[[#This Row],[DISC 1-]]+NOTA[[#This Row],[DISC 2-]])</f>
        <v>0</v>
      </c>
      <c r="AA139" s="69">
        <f>IF(NOTA[[#This Row],[JUMLAH]]="","",NOTA[[#This Row],[JUMLAH]]-NOTA[[#This Row],[DISC]])</f>
        <v>2628000</v>
      </c>
      <c r="AB139" s="69"/>
      <c r="AC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71">
        <f>IF(OR(NOTA[[#This Row],[QTY]]="",NOTA[[#This Row],[HARGA SATUAN]]="",),"",NOTA[[#This Row],[QTY]]*NOTA[[#This Row],[HARGA SATUAN]])</f>
        <v>2628000</v>
      </c>
      <c r="AG139" s="64">
        <f ca="1">IF(NOTA[ID_H]="","",INDEX(NOTA[TANGGAL],MATCH(,INDIRECT(ADDRESS(ROW(NOTA[TANGGAL]),COLUMN(NOTA[TANGGAL]))&amp;":"&amp;ADDRESS(ROW(),COLUMN(NOTA[TANGGAL]))),-1)))</f>
        <v>45084</v>
      </c>
      <c r="AH139" s="59" t="str">
        <f ca="1">IF(NOTA[[#This Row],[NAMA BARANG]]="","",INDEX(NOTA[SUPPLIER],MATCH(,INDIRECT(ADDRESS(ROW(NOTA[ID]),COLUMN(NOTA[ID]))&amp;":"&amp;ADDRESS(ROW(),COLUMN(NOTA[ID]))),-1)))</f>
        <v>DB STATIONERY</v>
      </c>
      <c r="AI139" s="59" t="str">
        <f ca="1">IF(NOTA[[#This Row],[ID_H]]="","",IF(NOTA[[#This Row],[FAKTUR]]="",INDIRECT(ADDRESS(ROW()-1,COLUMN())),NOTA[[#This Row],[FAKTUR]]))</f>
        <v>UNTANA</v>
      </c>
      <c r="AJ139" s="60">
        <f ca="1">IF(NOTA[[#This Row],[ID]]="","",COUNTIF(NOTA[ID_H],NOTA[[#This Row],[ID_H]]))</f>
        <v>15</v>
      </c>
      <c r="AK139" s="60">
        <f>IF(NOTA[[#This Row],[TGL.NOTA]]="",IF(NOTA[[#This Row],[SUPPLIER_H]]="","",AK138),MONTH(NOTA[[#This Row],[TGL.NOTA]]))</f>
        <v>6</v>
      </c>
      <c r="AL139" s="60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39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P139" s="60" t="e">
        <f>IF(NOTA[[#This Row],[CONCAT4]]="","",_xlfn.IFNA(MATCH(NOTA[[#This Row],[CONCAT4]],[2]!RAW[CONCAT_H],0),FALSE))</f>
        <v>#REF!</v>
      </c>
      <c r="AQ139" s="60">
        <f>IF(NOTA[[#This Row],[CONCAT1]]="","",MATCH(NOTA[[#This Row],[CONCAT1]],[3]!db[NB NOTA_C],0)+1)</f>
        <v>872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0" t="str">
        <f>IF(NOTA[[#This Row],[ID_P]]="","",MATCH(NOTA[[#This Row],[ID_P]],[1]!B_MSK[N_ID],0))</f>
        <v/>
      </c>
      <c r="D140" s="60">
        <f ca="1">IF(NOTA[[#This Row],[NAMA BARANG]]="","",INDEX(NOTA[ID],MATCH(,INDIRECT(ADDRESS(ROW(NOTA[ID]),COLUMN(NOTA[ID]))&amp;":"&amp;ADDRESS(ROW(),COLUMN(NOTA[ID]))),-1)))</f>
        <v>26</v>
      </c>
      <c r="E140" s="61"/>
      <c r="F140" s="62"/>
      <c r="G140" s="62"/>
      <c r="H140" s="63"/>
      <c r="I140" s="62"/>
      <c r="J140" s="64"/>
      <c r="K140" s="62"/>
      <c r="L140" s="15" t="s">
        <v>351</v>
      </c>
      <c r="M140" s="65">
        <v>1</v>
      </c>
      <c r="N140" s="60">
        <v>144</v>
      </c>
      <c r="O140" s="15" t="s">
        <v>251</v>
      </c>
      <c r="P140" s="59">
        <v>18250</v>
      </c>
      <c r="Q140" s="58"/>
      <c r="R140" s="21" t="s">
        <v>366</v>
      </c>
      <c r="S140" s="67"/>
      <c r="T140" s="68"/>
      <c r="U140" s="69"/>
      <c r="V140" s="70"/>
      <c r="W140" s="69">
        <f>IF(NOTA[[#This Row],[HARGA/ CTN]]="",NOTA[[#This Row],[JUMLAH_H]],NOTA[[#This Row],[HARGA/ CTN]]*IF(NOTA[[#This Row],[C]]="",0,NOTA[[#This Row],[C]]))</f>
        <v>2628000</v>
      </c>
      <c r="X140" s="69">
        <f>IF(NOTA[[#This Row],[JUMLAH]]="","",NOTA[[#This Row],[JUMLAH]]*NOTA[[#This Row],[DISC 1]])</f>
        <v>0</v>
      </c>
      <c r="Y140" s="69">
        <f>IF(NOTA[[#This Row],[JUMLAH]]="","",(NOTA[[#This Row],[JUMLAH]]-NOTA[[#This Row],[DISC 1-]])*NOTA[[#This Row],[DISC 2]])</f>
        <v>0</v>
      </c>
      <c r="Z140" s="69">
        <f>IF(NOTA[[#This Row],[JUMLAH]]="","",NOTA[[#This Row],[DISC 1-]]+NOTA[[#This Row],[DISC 2-]])</f>
        <v>0</v>
      </c>
      <c r="AA140" s="69">
        <f>IF(NOTA[[#This Row],[JUMLAH]]="","",NOTA[[#This Row],[JUMLAH]]-NOTA[[#This Row],[DISC]])</f>
        <v>2628000</v>
      </c>
      <c r="AB140" s="69"/>
      <c r="AC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71">
        <f>IF(OR(NOTA[[#This Row],[QTY]]="",NOTA[[#This Row],[HARGA SATUAN]]="",),"",NOTA[[#This Row],[QTY]]*NOTA[[#This Row],[HARGA SATUAN]])</f>
        <v>2628000</v>
      </c>
      <c r="AG140" s="64">
        <f ca="1">IF(NOTA[ID_H]="","",INDEX(NOTA[TANGGAL],MATCH(,INDIRECT(ADDRESS(ROW(NOTA[TANGGAL]),COLUMN(NOTA[TANGGAL]))&amp;":"&amp;ADDRESS(ROW(),COLUMN(NOTA[TANGGAL]))),-1)))</f>
        <v>45084</v>
      </c>
      <c r="AH140" s="59" t="str">
        <f ca="1">IF(NOTA[[#This Row],[NAMA BARANG]]="","",INDEX(NOTA[SUPPLIER],MATCH(,INDIRECT(ADDRESS(ROW(NOTA[ID]),COLUMN(NOTA[ID]))&amp;":"&amp;ADDRESS(ROW(),COLUMN(NOTA[ID]))),-1)))</f>
        <v>DB STATIONERY</v>
      </c>
      <c r="AI140" s="59" t="str">
        <f ca="1">IF(NOTA[[#This Row],[ID_H]]="","",IF(NOTA[[#This Row],[FAKTUR]]="",INDIRECT(ADDRESS(ROW()-1,COLUMN())),NOTA[[#This Row],[FAKTUR]]))</f>
        <v>UNTANA</v>
      </c>
      <c r="AJ140" s="60" t="str">
        <f ca="1">IF(NOTA[[#This Row],[ID]]="","",COUNTIF(NOTA[ID_H],NOTA[[#This Row],[ID_H]]))</f>
        <v/>
      </c>
      <c r="AK140" s="60">
        <f ca="1">IF(NOTA[[#This Row],[TGL.NOTA]]="",IF(NOTA[[#This Row],[SUPPLIER_H]]="","",AK139),MONTH(NOTA[[#This Row],[TGL.NOTA]]))</f>
        <v>6</v>
      </c>
      <c r="AL140" s="60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60" t="str">
        <f>IF(NOTA[[#This Row],[CONCAT4]]="","",_xlfn.IFNA(MATCH(NOTA[[#This Row],[CONCAT4]],[2]!RAW[CONCAT_H],0),FALSE))</f>
        <v/>
      </c>
      <c r="AQ140" s="60">
        <f>IF(NOTA[[#This Row],[CONCAT1]]="","",MATCH(NOTA[[#This Row],[CONCAT1]],[3]!db[NB NOTA_C],0)+1)</f>
        <v>903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0" t="str">
        <f>IF(NOTA[[#This Row],[ID_P]]="","",MATCH(NOTA[[#This Row],[ID_P]],[1]!B_MSK[N_ID],0))</f>
        <v/>
      </c>
      <c r="D141" s="60">
        <f ca="1">IF(NOTA[[#This Row],[NAMA BARANG]]="","",INDEX(NOTA[ID],MATCH(,INDIRECT(ADDRESS(ROW(NOTA[ID]),COLUMN(NOTA[ID]))&amp;":"&amp;ADDRESS(ROW(),COLUMN(NOTA[ID]))),-1)))</f>
        <v>26</v>
      </c>
      <c r="E141" s="61"/>
      <c r="F141" s="62"/>
      <c r="G141" s="62"/>
      <c r="H141" s="63"/>
      <c r="I141" s="62"/>
      <c r="J141" s="64"/>
      <c r="K141" s="62"/>
      <c r="L141" s="15" t="s">
        <v>352</v>
      </c>
      <c r="M141" s="65">
        <v>2</v>
      </c>
      <c r="N141" s="60">
        <v>288</v>
      </c>
      <c r="O141" s="15" t="s">
        <v>251</v>
      </c>
      <c r="P141" s="59">
        <v>18250</v>
      </c>
      <c r="Q141" s="58"/>
      <c r="R141" s="21" t="s">
        <v>366</v>
      </c>
      <c r="S141" s="67"/>
      <c r="T141" s="68"/>
      <c r="U141" s="69"/>
      <c r="V141" s="70"/>
      <c r="W141" s="69">
        <f>IF(NOTA[[#This Row],[HARGA/ CTN]]="",NOTA[[#This Row],[JUMLAH_H]],NOTA[[#This Row],[HARGA/ CTN]]*IF(NOTA[[#This Row],[C]]="",0,NOTA[[#This Row],[C]]))</f>
        <v>5256000</v>
      </c>
      <c r="X141" s="69">
        <f>IF(NOTA[[#This Row],[JUMLAH]]="","",NOTA[[#This Row],[JUMLAH]]*NOTA[[#This Row],[DISC 1]])</f>
        <v>0</v>
      </c>
      <c r="Y141" s="69">
        <f>IF(NOTA[[#This Row],[JUMLAH]]="","",(NOTA[[#This Row],[JUMLAH]]-NOTA[[#This Row],[DISC 1-]])*NOTA[[#This Row],[DISC 2]])</f>
        <v>0</v>
      </c>
      <c r="Z141" s="69">
        <f>IF(NOTA[[#This Row],[JUMLAH]]="","",NOTA[[#This Row],[DISC 1-]]+NOTA[[#This Row],[DISC 2-]])</f>
        <v>0</v>
      </c>
      <c r="AA141" s="69">
        <f>IF(NOTA[[#This Row],[JUMLAH]]="","",NOTA[[#This Row],[JUMLAH]]-NOTA[[#This Row],[DISC]])</f>
        <v>5256000</v>
      </c>
      <c r="AB141" s="69"/>
      <c r="AC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71">
        <f>IF(OR(NOTA[[#This Row],[QTY]]="",NOTA[[#This Row],[HARGA SATUAN]]="",),"",NOTA[[#This Row],[QTY]]*NOTA[[#This Row],[HARGA SATUAN]])</f>
        <v>5256000</v>
      </c>
      <c r="AG141" s="64">
        <f ca="1">IF(NOTA[ID_H]="","",INDEX(NOTA[TANGGAL],MATCH(,INDIRECT(ADDRESS(ROW(NOTA[TANGGAL]),COLUMN(NOTA[TANGGAL]))&amp;":"&amp;ADDRESS(ROW(),COLUMN(NOTA[TANGGAL]))),-1)))</f>
        <v>45084</v>
      </c>
      <c r="AH141" s="59" t="str">
        <f ca="1">IF(NOTA[[#This Row],[NAMA BARANG]]="","",INDEX(NOTA[SUPPLIER],MATCH(,INDIRECT(ADDRESS(ROW(NOTA[ID]),COLUMN(NOTA[ID]))&amp;":"&amp;ADDRESS(ROW(),COLUMN(NOTA[ID]))),-1)))</f>
        <v>DB STATIONERY</v>
      </c>
      <c r="AI141" s="59" t="str">
        <f ca="1">IF(NOTA[[#This Row],[ID_H]]="","",IF(NOTA[[#This Row],[FAKTUR]]="",INDIRECT(ADDRESS(ROW()-1,COLUMN())),NOTA[[#This Row],[FAKTUR]]))</f>
        <v>UNTANA</v>
      </c>
      <c r="AJ141" s="60" t="str">
        <f ca="1">IF(NOTA[[#This Row],[ID]]="","",COUNTIF(NOTA[ID_H],NOTA[[#This Row],[ID_H]]))</f>
        <v/>
      </c>
      <c r="AK141" s="60">
        <f ca="1">IF(NOTA[[#This Row],[TGL.NOTA]]="",IF(NOTA[[#This Row],[SUPPLIER_H]]="","",AK140),MONTH(NOTA[[#This Row],[TGL.NOTA]]))</f>
        <v>6</v>
      </c>
      <c r="AL141" s="60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60" t="str">
        <f>IF(NOTA[[#This Row],[CONCAT4]]="","",_xlfn.IFNA(MATCH(NOTA[[#This Row],[CONCAT4]],[2]!RAW[CONCAT_H],0),FALSE))</f>
        <v/>
      </c>
      <c r="AQ141" s="60">
        <f>IF(NOTA[[#This Row],[CONCAT1]]="","",MATCH(NOTA[[#This Row],[CONCAT1]],[3]!db[NB NOTA_C],0)+1)</f>
        <v>905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0" t="str">
        <f>IF(NOTA[[#This Row],[ID_P]]="","",MATCH(NOTA[[#This Row],[ID_P]],[1]!B_MSK[N_ID],0))</f>
        <v/>
      </c>
      <c r="D142" s="60">
        <f ca="1">IF(NOTA[[#This Row],[NAMA BARANG]]="","",INDEX(NOTA[ID],MATCH(,INDIRECT(ADDRESS(ROW(NOTA[ID]),COLUMN(NOTA[ID]))&amp;":"&amp;ADDRESS(ROW(),COLUMN(NOTA[ID]))),-1)))</f>
        <v>26</v>
      </c>
      <c r="E142" s="61"/>
      <c r="F142" s="62"/>
      <c r="G142" s="62"/>
      <c r="H142" s="63"/>
      <c r="I142" s="62"/>
      <c r="J142" s="64"/>
      <c r="K142" s="62"/>
      <c r="L142" s="15" t="s">
        <v>353</v>
      </c>
      <c r="M142" s="65">
        <v>1</v>
      </c>
      <c r="N142" s="60">
        <v>144</v>
      </c>
      <c r="O142" s="15" t="s">
        <v>251</v>
      </c>
      <c r="P142" s="59">
        <v>18250</v>
      </c>
      <c r="Q142" s="58"/>
      <c r="R142" s="21" t="s">
        <v>366</v>
      </c>
      <c r="S142" s="67"/>
      <c r="T142" s="68"/>
      <c r="U142" s="69"/>
      <c r="V142" s="70"/>
      <c r="W142" s="69">
        <f>IF(NOTA[[#This Row],[HARGA/ CTN]]="",NOTA[[#This Row],[JUMLAH_H]],NOTA[[#This Row],[HARGA/ CTN]]*IF(NOTA[[#This Row],[C]]="",0,NOTA[[#This Row],[C]]))</f>
        <v>2628000</v>
      </c>
      <c r="X142" s="69">
        <f>IF(NOTA[[#This Row],[JUMLAH]]="","",NOTA[[#This Row],[JUMLAH]]*NOTA[[#This Row],[DISC 1]])</f>
        <v>0</v>
      </c>
      <c r="Y142" s="69">
        <f>IF(NOTA[[#This Row],[JUMLAH]]="","",(NOTA[[#This Row],[JUMLAH]]-NOTA[[#This Row],[DISC 1-]])*NOTA[[#This Row],[DISC 2]])</f>
        <v>0</v>
      </c>
      <c r="Z142" s="69">
        <f>IF(NOTA[[#This Row],[JUMLAH]]="","",NOTA[[#This Row],[DISC 1-]]+NOTA[[#This Row],[DISC 2-]])</f>
        <v>0</v>
      </c>
      <c r="AA142" s="69">
        <f>IF(NOTA[[#This Row],[JUMLAH]]="","",NOTA[[#This Row],[JUMLAH]]-NOTA[[#This Row],[DISC]])</f>
        <v>2628000</v>
      </c>
      <c r="AB142" s="69"/>
      <c r="AC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71">
        <f>IF(OR(NOTA[[#This Row],[QTY]]="",NOTA[[#This Row],[HARGA SATUAN]]="",),"",NOTA[[#This Row],[QTY]]*NOTA[[#This Row],[HARGA SATUAN]])</f>
        <v>2628000</v>
      </c>
      <c r="AG142" s="64">
        <f ca="1">IF(NOTA[ID_H]="","",INDEX(NOTA[TANGGAL],MATCH(,INDIRECT(ADDRESS(ROW(NOTA[TANGGAL]),COLUMN(NOTA[TANGGAL]))&amp;":"&amp;ADDRESS(ROW(),COLUMN(NOTA[TANGGAL]))),-1)))</f>
        <v>45084</v>
      </c>
      <c r="AH142" s="59" t="str">
        <f ca="1">IF(NOTA[[#This Row],[NAMA BARANG]]="","",INDEX(NOTA[SUPPLIER],MATCH(,INDIRECT(ADDRESS(ROW(NOTA[ID]),COLUMN(NOTA[ID]))&amp;":"&amp;ADDRESS(ROW(),COLUMN(NOTA[ID]))),-1)))</f>
        <v>DB STATIONERY</v>
      </c>
      <c r="AI142" s="59" t="str">
        <f ca="1">IF(NOTA[[#This Row],[ID_H]]="","",IF(NOTA[[#This Row],[FAKTUR]]="",INDIRECT(ADDRESS(ROW()-1,COLUMN())),NOTA[[#This Row],[FAKTUR]]))</f>
        <v>UNTANA</v>
      </c>
      <c r="AJ142" s="60" t="str">
        <f ca="1">IF(NOTA[[#This Row],[ID]]="","",COUNTIF(NOTA[ID_H],NOTA[[#This Row],[ID_H]]))</f>
        <v/>
      </c>
      <c r="AK142" s="60">
        <f ca="1">IF(NOTA[[#This Row],[TGL.NOTA]]="",IF(NOTA[[#This Row],[SUPPLIER_H]]="","",AK141),MONTH(NOTA[[#This Row],[TGL.NOTA]]))</f>
        <v>6</v>
      </c>
      <c r="AL142" s="60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60" t="str">
        <f>IF(NOTA[[#This Row],[CONCAT4]]="","",_xlfn.IFNA(MATCH(NOTA[[#This Row],[CONCAT4]],[2]!RAW[CONCAT_H],0),FALSE))</f>
        <v/>
      </c>
      <c r="AQ142" s="60">
        <f>IF(NOTA[[#This Row],[CONCAT1]]="","",MATCH(NOTA[[#This Row],[CONCAT1]],[3]!db[NB NOTA_C],0)+1)</f>
        <v>858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0" t="str">
        <f>IF(NOTA[[#This Row],[ID_P]]="","",MATCH(NOTA[[#This Row],[ID_P]],[1]!B_MSK[N_ID],0))</f>
        <v/>
      </c>
      <c r="D143" s="60">
        <f ca="1">IF(NOTA[[#This Row],[NAMA BARANG]]="","",INDEX(NOTA[ID],MATCH(,INDIRECT(ADDRESS(ROW(NOTA[ID]),COLUMN(NOTA[ID]))&amp;":"&amp;ADDRESS(ROW(),COLUMN(NOTA[ID]))),-1)))</f>
        <v>26</v>
      </c>
      <c r="E143" s="61"/>
      <c r="F143" s="62"/>
      <c r="G143" s="62"/>
      <c r="H143" s="63"/>
      <c r="I143" s="62"/>
      <c r="J143" s="64"/>
      <c r="K143" s="62"/>
      <c r="L143" s="15" t="s">
        <v>355</v>
      </c>
      <c r="M143" s="65">
        <v>1</v>
      </c>
      <c r="N143" s="60">
        <v>144</v>
      </c>
      <c r="O143" s="15" t="s">
        <v>251</v>
      </c>
      <c r="P143" s="59">
        <v>18250</v>
      </c>
      <c r="Q143" s="58"/>
      <c r="R143" s="21" t="s">
        <v>366</v>
      </c>
      <c r="S143" s="67"/>
      <c r="T143" s="68"/>
      <c r="U143" s="69"/>
      <c r="V143" s="70"/>
      <c r="W143" s="69">
        <f>IF(NOTA[[#This Row],[HARGA/ CTN]]="",NOTA[[#This Row],[JUMLAH_H]],NOTA[[#This Row],[HARGA/ CTN]]*IF(NOTA[[#This Row],[C]]="",0,NOTA[[#This Row],[C]]))</f>
        <v>2628000</v>
      </c>
      <c r="X143" s="69">
        <f>IF(NOTA[[#This Row],[JUMLAH]]="","",NOTA[[#This Row],[JUMLAH]]*NOTA[[#This Row],[DISC 1]])</f>
        <v>0</v>
      </c>
      <c r="Y143" s="69">
        <f>IF(NOTA[[#This Row],[JUMLAH]]="","",(NOTA[[#This Row],[JUMLAH]]-NOTA[[#This Row],[DISC 1-]])*NOTA[[#This Row],[DISC 2]])</f>
        <v>0</v>
      </c>
      <c r="Z143" s="69">
        <f>IF(NOTA[[#This Row],[JUMLAH]]="","",NOTA[[#This Row],[DISC 1-]]+NOTA[[#This Row],[DISC 2-]])</f>
        <v>0</v>
      </c>
      <c r="AA143" s="69">
        <f>IF(NOTA[[#This Row],[JUMLAH]]="","",NOTA[[#This Row],[JUMLAH]]-NOTA[[#This Row],[DISC]])</f>
        <v>2628000</v>
      </c>
      <c r="AB143" s="69"/>
      <c r="AC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71">
        <f>IF(OR(NOTA[[#This Row],[QTY]]="",NOTA[[#This Row],[HARGA SATUAN]]="",),"",NOTA[[#This Row],[QTY]]*NOTA[[#This Row],[HARGA SATUAN]])</f>
        <v>2628000</v>
      </c>
      <c r="AG143" s="64">
        <f ca="1">IF(NOTA[ID_H]="","",INDEX(NOTA[TANGGAL],MATCH(,INDIRECT(ADDRESS(ROW(NOTA[TANGGAL]),COLUMN(NOTA[TANGGAL]))&amp;":"&amp;ADDRESS(ROW(),COLUMN(NOTA[TANGGAL]))),-1)))</f>
        <v>45084</v>
      </c>
      <c r="AH143" s="59" t="str">
        <f ca="1">IF(NOTA[[#This Row],[NAMA BARANG]]="","",INDEX(NOTA[SUPPLIER],MATCH(,INDIRECT(ADDRESS(ROW(NOTA[ID]),COLUMN(NOTA[ID]))&amp;":"&amp;ADDRESS(ROW(),COLUMN(NOTA[ID]))),-1)))</f>
        <v>DB STATIONERY</v>
      </c>
      <c r="AI143" s="59" t="str">
        <f ca="1">IF(NOTA[[#This Row],[ID_H]]="","",IF(NOTA[[#This Row],[FAKTUR]]="",INDIRECT(ADDRESS(ROW()-1,COLUMN())),NOTA[[#This Row],[FAKTUR]]))</f>
        <v>UNTANA</v>
      </c>
      <c r="AJ143" s="60" t="str">
        <f ca="1">IF(NOTA[[#This Row],[ID]]="","",COUNTIF(NOTA[ID_H],NOTA[[#This Row],[ID_H]]))</f>
        <v/>
      </c>
      <c r="AK143" s="60">
        <f ca="1">IF(NOTA[[#This Row],[TGL.NOTA]]="",IF(NOTA[[#This Row],[SUPPLIER_H]]="","",AK142),MONTH(NOTA[[#This Row],[TGL.NOTA]]))</f>
        <v>6</v>
      </c>
      <c r="AL143" s="60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60" t="str">
        <f>IF(NOTA[[#This Row],[CONCAT4]]="","",_xlfn.IFNA(MATCH(NOTA[[#This Row],[CONCAT4]],[2]!RAW[CONCAT_H],0),FALSE))</f>
        <v/>
      </c>
      <c r="AQ143" s="60">
        <f>IF(NOTA[[#This Row],[CONCAT1]]="","",MATCH(NOTA[[#This Row],[CONCAT1]],[3]!db[NB NOTA_C],0)+1)</f>
        <v>891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0" t="str">
        <f>IF(NOTA[[#This Row],[ID_P]]="","",MATCH(NOTA[[#This Row],[ID_P]],[1]!B_MSK[N_ID],0))</f>
        <v/>
      </c>
      <c r="D144" s="60">
        <f ca="1">IF(NOTA[[#This Row],[NAMA BARANG]]="","",INDEX(NOTA[ID],MATCH(,INDIRECT(ADDRESS(ROW(NOTA[ID]),COLUMN(NOTA[ID]))&amp;":"&amp;ADDRESS(ROW(),COLUMN(NOTA[ID]))),-1)))</f>
        <v>26</v>
      </c>
      <c r="E144" s="61"/>
      <c r="F144" s="62"/>
      <c r="G144" s="62"/>
      <c r="H144" s="63"/>
      <c r="I144" s="62"/>
      <c r="J144" s="64"/>
      <c r="K144" s="62"/>
      <c r="L144" s="15" t="s">
        <v>356</v>
      </c>
      <c r="M144" s="65">
        <v>1</v>
      </c>
      <c r="N144" s="60">
        <v>144</v>
      </c>
      <c r="O144" s="15" t="s">
        <v>251</v>
      </c>
      <c r="P144" s="59">
        <v>18250</v>
      </c>
      <c r="Q144" s="58"/>
      <c r="R144" s="21" t="s">
        <v>366</v>
      </c>
      <c r="S144" s="67"/>
      <c r="T144" s="68"/>
      <c r="U144" s="69"/>
      <c r="V144" s="70"/>
      <c r="W144" s="69">
        <f>IF(NOTA[[#This Row],[HARGA/ CTN]]="",NOTA[[#This Row],[JUMLAH_H]],NOTA[[#This Row],[HARGA/ CTN]]*IF(NOTA[[#This Row],[C]]="",0,NOTA[[#This Row],[C]]))</f>
        <v>2628000</v>
      </c>
      <c r="X144" s="69">
        <f>IF(NOTA[[#This Row],[JUMLAH]]="","",NOTA[[#This Row],[JUMLAH]]*NOTA[[#This Row],[DISC 1]])</f>
        <v>0</v>
      </c>
      <c r="Y144" s="69">
        <f>IF(NOTA[[#This Row],[JUMLAH]]="","",(NOTA[[#This Row],[JUMLAH]]-NOTA[[#This Row],[DISC 1-]])*NOTA[[#This Row],[DISC 2]])</f>
        <v>0</v>
      </c>
      <c r="Z144" s="69">
        <f>IF(NOTA[[#This Row],[JUMLAH]]="","",NOTA[[#This Row],[DISC 1-]]+NOTA[[#This Row],[DISC 2-]])</f>
        <v>0</v>
      </c>
      <c r="AA144" s="69">
        <f>IF(NOTA[[#This Row],[JUMLAH]]="","",NOTA[[#This Row],[JUMLAH]]-NOTA[[#This Row],[DISC]])</f>
        <v>2628000</v>
      </c>
      <c r="AB144" s="69"/>
      <c r="AC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71">
        <f>IF(OR(NOTA[[#This Row],[QTY]]="",NOTA[[#This Row],[HARGA SATUAN]]="",),"",NOTA[[#This Row],[QTY]]*NOTA[[#This Row],[HARGA SATUAN]])</f>
        <v>2628000</v>
      </c>
      <c r="AG144" s="64">
        <f ca="1">IF(NOTA[ID_H]="","",INDEX(NOTA[TANGGAL],MATCH(,INDIRECT(ADDRESS(ROW(NOTA[TANGGAL]),COLUMN(NOTA[TANGGAL]))&amp;":"&amp;ADDRESS(ROW(),COLUMN(NOTA[TANGGAL]))),-1)))</f>
        <v>45084</v>
      </c>
      <c r="AH144" s="59" t="str">
        <f ca="1">IF(NOTA[[#This Row],[NAMA BARANG]]="","",INDEX(NOTA[SUPPLIER],MATCH(,INDIRECT(ADDRESS(ROW(NOTA[ID]),COLUMN(NOTA[ID]))&amp;":"&amp;ADDRESS(ROW(),COLUMN(NOTA[ID]))),-1)))</f>
        <v>DB STATIONERY</v>
      </c>
      <c r="AI144" s="59" t="str">
        <f ca="1">IF(NOTA[[#This Row],[ID_H]]="","",IF(NOTA[[#This Row],[FAKTUR]]="",INDIRECT(ADDRESS(ROW()-1,COLUMN())),NOTA[[#This Row],[FAKTUR]]))</f>
        <v>UNTANA</v>
      </c>
      <c r="AJ144" s="60" t="str">
        <f ca="1">IF(NOTA[[#This Row],[ID]]="","",COUNTIF(NOTA[ID_H],NOTA[[#This Row],[ID_H]]))</f>
        <v/>
      </c>
      <c r="AK144" s="60">
        <f ca="1">IF(NOTA[[#This Row],[TGL.NOTA]]="",IF(NOTA[[#This Row],[SUPPLIER_H]]="","",AK143),MONTH(NOTA[[#This Row],[TGL.NOTA]]))</f>
        <v>6</v>
      </c>
      <c r="AL144" s="60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60" t="str">
        <f>IF(NOTA[[#This Row],[CONCAT4]]="","",_xlfn.IFNA(MATCH(NOTA[[#This Row],[CONCAT4]],[2]!RAW[CONCAT_H],0),FALSE))</f>
        <v/>
      </c>
      <c r="AQ144" s="60">
        <f>IF(NOTA[[#This Row],[CONCAT1]]="","",MATCH(NOTA[[#This Row],[CONCAT1]],[3]!db[NB NOTA_C],0)+1)</f>
        <v>893</v>
      </c>
    </row>
    <row r="145" spans="1:43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0" t="str">
        <f>IF(NOTA[[#This Row],[ID_P]]="","",MATCH(NOTA[[#This Row],[ID_P]],[1]!B_MSK[N_ID],0))</f>
        <v/>
      </c>
      <c r="D145" s="60">
        <f ca="1">IF(NOTA[[#This Row],[NAMA BARANG]]="","",INDEX(NOTA[ID],MATCH(,INDIRECT(ADDRESS(ROW(NOTA[ID]),COLUMN(NOTA[ID]))&amp;":"&amp;ADDRESS(ROW(),COLUMN(NOTA[ID]))),-1)))</f>
        <v>26</v>
      </c>
      <c r="E145" s="61"/>
      <c r="F145" s="62"/>
      <c r="G145" s="62"/>
      <c r="H145" s="63"/>
      <c r="I145" s="62"/>
      <c r="J145" s="64"/>
      <c r="K145" s="62"/>
      <c r="L145" s="15" t="s">
        <v>357</v>
      </c>
      <c r="M145" s="65">
        <v>1</v>
      </c>
      <c r="N145" s="60">
        <v>144</v>
      </c>
      <c r="O145" s="15" t="s">
        <v>251</v>
      </c>
      <c r="P145" s="59">
        <v>18250</v>
      </c>
      <c r="Q145" s="58"/>
      <c r="R145" s="21" t="s">
        <v>366</v>
      </c>
      <c r="S145" s="67"/>
      <c r="T145" s="68"/>
      <c r="U145" s="69"/>
      <c r="V145" s="70"/>
      <c r="W145" s="69">
        <f>IF(NOTA[[#This Row],[HARGA/ CTN]]="",NOTA[[#This Row],[JUMLAH_H]],NOTA[[#This Row],[HARGA/ CTN]]*IF(NOTA[[#This Row],[C]]="",0,NOTA[[#This Row],[C]]))</f>
        <v>2628000</v>
      </c>
      <c r="X145" s="69">
        <f>IF(NOTA[[#This Row],[JUMLAH]]="","",NOTA[[#This Row],[JUMLAH]]*NOTA[[#This Row],[DISC 1]])</f>
        <v>0</v>
      </c>
      <c r="Y145" s="69">
        <f>IF(NOTA[[#This Row],[JUMLAH]]="","",(NOTA[[#This Row],[JUMLAH]]-NOTA[[#This Row],[DISC 1-]])*NOTA[[#This Row],[DISC 2]])</f>
        <v>0</v>
      </c>
      <c r="Z145" s="69">
        <f>IF(NOTA[[#This Row],[JUMLAH]]="","",NOTA[[#This Row],[DISC 1-]]+NOTA[[#This Row],[DISC 2-]])</f>
        <v>0</v>
      </c>
      <c r="AA145" s="69">
        <f>IF(NOTA[[#This Row],[JUMLAH]]="","",NOTA[[#This Row],[JUMLAH]]-NOTA[[#This Row],[DISC]])</f>
        <v>2628000</v>
      </c>
      <c r="AB145" s="69"/>
      <c r="AC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71">
        <f>IF(OR(NOTA[[#This Row],[QTY]]="",NOTA[[#This Row],[HARGA SATUAN]]="",),"",NOTA[[#This Row],[QTY]]*NOTA[[#This Row],[HARGA SATUAN]])</f>
        <v>2628000</v>
      </c>
      <c r="AG145" s="64">
        <f ca="1">IF(NOTA[ID_H]="","",INDEX(NOTA[TANGGAL],MATCH(,INDIRECT(ADDRESS(ROW(NOTA[TANGGAL]),COLUMN(NOTA[TANGGAL]))&amp;":"&amp;ADDRESS(ROW(),COLUMN(NOTA[TANGGAL]))),-1)))</f>
        <v>45084</v>
      </c>
      <c r="AH145" s="59" t="str">
        <f ca="1">IF(NOTA[[#This Row],[NAMA BARANG]]="","",INDEX(NOTA[SUPPLIER],MATCH(,INDIRECT(ADDRESS(ROW(NOTA[ID]),COLUMN(NOTA[ID]))&amp;":"&amp;ADDRESS(ROW(),COLUMN(NOTA[ID]))),-1)))</f>
        <v>DB STATIONERY</v>
      </c>
      <c r="AI145" s="59" t="str">
        <f ca="1">IF(NOTA[[#This Row],[ID_H]]="","",IF(NOTA[[#This Row],[FAKTUR]]="",INDIRECT(ADDRESS(ROW()-1,COLUMN())),NOTA[[#This Row],[FAKTUR]]))</f>
        <v>UNTANA</v>
      </c>
      <c r="AJ145" s="60" t="str">
        <f ca="1">IF(NOTA[[#This Row],[ID]]="","",COUNTIF(NOTA[ID_H],NOTA[[#This Row],[ID_H]]))</f>
        <v/>
      </c>
      <c r="AK145" s="60">
        <f ca="1">IF(NOTA[[#This Row],[TGL.NOTA]]="",IF(NOTA[[#This Row],[SUPPLIER_H]]="","",AK144),MONTH(NOTA[[#This Row],[TGL.NOTA]]))</f>
        <v>6</v>
      </c>
      <c r="AL145" s="60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60" t="str">
        <f>IF(NOTA[[#This Row],[CONCAT4]]="","",_xlfn.IFNA(MATCH(NOTA[[#This Row],[CONCAT4]],[2]!RAW[CONCAT_H],0),FALSE))</f>
        <v/>
      </c>
      <c r="AQ145" s="60">
        <f>IF(NOTA[[#This Row],[CONCAT1]]="","",MATCH(NOTA[[#This Row],[CONCAT1]],[3]!db[NB NOTA_C],0)+1)</f>
        <v>897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0" t="str">
        <f>IF(NOTA[[#This Row],[ID_P]]="","",MATCH(NOTA[[#This Row],[ID_P]],[1]!B_MSK[N_ID],0))</f>
        <v/>
      </c>
      <c r="D146" s="60">
        <f ca="1">IF(NOTA[[#This Row],[NAMA BARANG]]="","",INDEX(NOTA[ID],MATCH(,INDIRECT(ADDRESS(ROW(NOTA[ID]),COLUMN(NOTA[ID]))&amp;":"&amp;ADDRESS(ROW(),COLUMN(NOTA[ID]))),-1)))</f>
        <v>26</v>
      </c>
      <c r="E146" s="61"/>
      <c r="F146" s="62"/>
      <c r="G146" s="62"/>
      <c r="H146" s="63"/>
      <c r="I146" s="62"/>
      <c r="J146" s="64"/>
      <c r="K146" s="62"/>
      <c r="L146" s="15" t="s">
        <v>358</v>
      </c>
      <c r="M146" s="65">
        <v>1</v>
      </c>
      <c r="N146" s="60">
        <v>144</v>
      </c>
      <c r="O146" s="15" t="s">
        <v>251</v>
      </c>
      <c r="P146" s="59">
        <v>18250</v>
      </c>
      <c r="Q146" s="58"/>
      <c r="R146" s="21" t="s">
        <v>366</v>
      </c>
      <c r="S146" s="67"/>
      <c r="T146" s="68"/>
      <c r="U146" s="69"/>
      <c r="V146" s="70"/>
      <c r="W146" s="69">
        <f>IF(NOTA[[#This Row],[HARGA/ CTN]]="",NOTA[[#This Row],[JUMLAH_H]],NOTA[[#This Row],[HARGA/ CTN]]*IF(NOTA[[#This Row],[C]]="",0,NOTA[[#This Row],[C]]))</f>
        <v>2628000</v>
      </c>
      <c r="X146" s="69">
        <f>IF(NOTA[[#This Row],[JUMLAH]]="","",NOTA[[#This Row],[JUMLAH]]*NOTA[[#This Row],[DISC 1]])</f>
        <v>0</v>
      </c>
      <c r="Y146" s="69">
        <f>IF(NOTA[[#This Row],[JUMLAH]]="","",(NOTA[[#This Row],[JUMLAH]]-NOTA[[#This Row],[DISC 1-]])*NOTA[[#This Row],[DISC 2]])</f>
        <v>0</v>
      </c>
      <c r="Z146" s="69">
        <f>IF(NOTA[[#This Row],[JUMLAH]]="","",NOTA[[#This Row],[DISC 1-]]+NOTA[[#This Row],[DISC 2-]])</f>
        <v>0</v>
      </c>
      <c r="AA146" s="69">
        <f>IF(NOTA[[#This Row],[JUMLAH]]="","",NOTA[[#This Row],[JUMLAH]]-NOTA[[#This Row],[DISC]])</f>
        <v>2628000</v>
      </c>
      <c r="AB146" s="69"/>
      <c r="AC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71">
        <f>IF(OR(NOTA[[#This Row],[QTY]]="",NOTA[[#This Row],[HARGA SATUAN]]="",),"",NOTA[[#This Row],[QTY]]*NOTA[[#This Row],[HARGA SATUAN]])</f>
        <v>2628000</v>
      </c>
      <c r="AG146" s="64">
        <f ca="1">IF(NOTA[ID_H]="","",INDEX(NOTA[TANGGAL],MATCH(,INDIRECT(ADDRESS(ROW(NOTA[TANGGAL]),COLUMN(NOTA[TANGGAL]))&amp;":"&amp;ADDRESS(ROW(),COLUMN(NOTA[TANGGAL]))),-1)))</f>
        <v>45084</v>
      </c>
      <c r="AH146" s="59" t="str">
        <f ca="1">IF(NOTA[[#This Row],[NAMA BARANG]]="","",INDEX(NOTA[SUPPLIER],MATCH(,INDIRECT(ADDRESS(ROW(NOTA[ID]),COLUMN(NOTA[ID]))&amp;":"&amp;ADDRESS(ROW(),COLUMN(NOTA[ID]))),-1)))</f>
        <v>DB STATIONERY</v>
      </c>
      <c r="AI146" s="59" t="str">
        <f ca="1">IF(NOTA[[#This Row],[ID_H]]="","",IF(NOTA[[#This Row],[FAKTUR]]="",INDIRECT(ADDRESS(ROW()-1,COLUMN())),NOTA[[#This Row],[FAKTUR]]))</f>
        <v>UNTANA</v>
      </c>
      <c r="AJ146" s="60" t="str">
        <f ca="1">IF(NOTA[[#This Row],[ID]]="","",COUNTIF(NOTA[ID_H],NOTA[[#This Row],[ID_H]]))</f>
        <v/>
      </c>
      <c r="AK146" s="60">
        <f ca="1">IF(NOTA[[#This Row],[TGL.NOTA]]="",IF(NOTA[[#This Row],[SUPPLIER_H]]="","",AK145),MONTH(NOTA[[#This Row],[TGL.NOTA]]))</f>
        <v>6</v>
      </c>
      <c r="AL146" s="60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60" t="str">
        <f>IF(NOTA[[#This Row],[CONCAT4]]="","",_xlfn.IFNA(MATCH(NOTA[[#This Row],[CONCAT4]],[2]!RAW[CONCAT_H],0),FALSE))</f>
        <v/>
      </c>
      <c r="AQ146" s="60">
        <f>IF(NOTA[[#This Row],[CONCAT1]]="","",MATCH(NOTA[[#This Row],[CONCAT1]],[3]!db[NB NOTA_C],0)+1)</f>
        <v>907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0" t="str">
        <f>IF(NOTA[[#This Row],[ID_P]]="","",MATCH(NOTA[[#This Row],[ID_P]],[1]!B_MSK[N_ID],0))</f>
        <v/>
      </c>
      <c r="D147" s="60">
        <f ca="1">IF(NOTA[[#This Row],[NAMA BARANG]]="","",INDEX(NOTA[ID],MATCH(,INDIRECT(ADDRESS(ROW(NOTA[ID]),COLUMN(NOTA[ID]))&amp;":"&amp;ADDRESS(ROW(),COLUMN(NOTA[ID]))),-1)))</f>
        <v>26</v>
      </c>
      <c r="E147" s="61"/>
      <c r="F147" s="62"/>
      <c r="G147" s="62"/>
      <c r="H147" s="63"/>
      <c r="I147" s="62"/>
      <c r="J147" s="64"/>
      <c r="K147" s="62"/>
      <c r="L147" s="15" t="s">
        <v>359</v>
      </c>
      <c r="M147" s="65">
        <v>1</v>
      </c>
      <c r="N147" s="60">
        <v>144</v>
      </c>
      <c r="O147" s="15" t="s">
        <v>251</v>
      </c>
      <c r="P147" s="59">
        <v>18250</v>
      </c>
      <c r="Q147" s="58"/>
      <c r="R147" s="21" t="s">
        <v>366</v>
      </c>
      <c r="S147" s="67"/>
      <c r="T147" s="68"/>
      <c r="U147" s="69"/>
      <c r="V147" s="70"/>
      <c r="W147" s="69">
        <f>IF(NOTA[[#This Row],[HARGA/ CTN]]="",NOTA[[#This Row],[JUMLAH_H]],NOTA[[#This Row],[HARGA/ CTN]]*IF(NOTA[[#This Row],[C]]="",0,NOTA[[#This Row],[C]]))</f>
        <v>2628000</v>
      </c>
      <c r="X147" s="69">
        <f>IF(NOTA[[#This Row],[JUMLAH]]="","",NOTA[[#This Row],[JUMLAH]]*NOTA[[#This Row],[DISC 1]])</f>
        <v>0</v>
      </c>
      <c r="Y147" s="69">
        <f>IF(NOTA[[#This Row],[JUMLAH]]="","",(NOTA[[#This Row],[JUMLAH]]-NOTA[[#This Row],[DISC 1-]])*NOTA[[#This Row],[DISC 2]])</f>
        <v>0</v>
      </c>
      <c r="Z147" s="69">
        <f>IF(NOTA[[#This Row],[JUMLAH]]="","",NOTA[[#This Row],[DISC 1-]]+NOTA[[#This Row],[DISC 2-]])</f>
        <v>0</v>
      </c>
      <c r="AA147" s="69">
        <f>IF(NOTA[[#This Row],[JUMLAH]]="","",NOTA[[#This Row],[JUMLAH]]-NOTA[[#This Row],[DISC]])</f>
        <v>2628000</v>
      </c>
      <c r="AB147" s="69"/>
      <c r="AC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71">
        <f>IF(OR(NOTA[[#This Row],[QTY]]="",NOTA[[#This Row],[HARGA SATUAN]]="",),"",NOTA[[#This Row],[QTY]]*NOTA[[#This Row],[HARGA SATUAN]])</f>
        <v>2628000</v>
      </c>
      <c r="AG147" s="64">
        <f ca="1">IF(NOTA[ID_H]="","",INDEX(NOTA[TANGGAL],MATCH(,INDIRECT(ADDRESS(ROW(NOTA[TANGGAL]),COLUMN(NOTA[TANGGAL]))&amp;":"&amp;ADDRESS(ROW(),COLUMN(NOTA[TANGGAL]))),-1)))</f>
        <v>45084</v>
      </c>
      <c r="AH147" s="59" t="str">
        <f ca="1">IF(NOTA[[#This Row],[NAMA BARANG]]="","",INDEX(NOTA[SUPPLIER],MATCH(,INDIRECT(ADDRESS(ROW(NOTA[ID]),COLUMN(NOTA[ID]))&amp;":"&amp;ADDRESS(ROW(),COLUMN(NOTA[ID]))),-1)))</f>
        <v>DB STATIONERY</v>
      </c>
      <c r="AI147" s="59" t="str">
        <f ca="1">IF(NOTA[[#This Row],[ID_H]]="","",IF(NOTA[[#This Row],[FAKTUR]]="",INDIRECT(ADDRESS(ROW()-1,COLUMN())),NOTA[[#This Row],[FAKTUR]]))</f>
        <v>UNTANA</v>
      </c>
      <c r="AJ147" s="60" t="str">
        <f ca="1">IF(NOTA[[#This Row],[ID]]="","",COUNTIF(NOTA[ID_H],NOTA[[#This Row],[ID_H]]))</f>
        <v/>
      </c>
      <c r="AK147" s="60">
        <f ca="1">IF(NOTA[[#This Row],[TGL.NOTA]]="",IF(NOTA[[#This Row],[SUPPLIER_H]]="","",AK146),MONTH(NOTA[[#This Row],[TGL.NOTA]]))</f>
        <v>6</v>
      </c>
      <c r="AL147" s="60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60" t="str">
        <f>IF(NOTA[[#This Row],[CONCAT4]]="","",_xlfn.IFNA(MATCH(NOTA[[#This Row],[CONCAT4]],[2]!RAW[CONCAT_H],0),FALSE))</f>
        <v/>
      </c>
      <c r="AQ147" s="60">
        <f>IF(NOTA[[#This Row],[CONCAT1]]="","",MATCH(NOTA[[#This Row],[CONCAT1]],[3]!db[NB NOTA_C],0)+1)</f>
        <v>882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0" t="str">
        <f>IF(NOTA[[#This Row],[ID_P]]="","",MATCH(NOTA[[#This Row],[ID_P]],[1]!B_MSK[N_ID],0))</f>
        <v/>
      </c>
      <c r="D148" s="60">
        <f ca="1">IF(NOTA[[#This Row],[NAMA BARANG]]="","",INDEX(NOTA[ID],MATCH(,INDIRECT(ADDRESS(ROW(NOTA[ID]),COLUMN(NOTA[ID]))&amp;":"&amp;ADDRESS(ROW(),COLUMN(NOTA[ID]))),-1)))</f>
        <v>26</v>
      </c>
      <c r="E148" s="61"/>
      <c r="F148" s="62"/>
      <c r="G148" s="62"/>
      <c r="H148" s="63"/>
      <c r="I148" s="62"/>
      <c r="J148" s="64"/>
      <c r="K148" s="62"/>
      <c r="L148" s="15" t="s">
        <v>360</v>
      </c>
      <c r="M148" s="65">
        <v>1</v>
      </c>
      <c r="N148" s="60">
        <v>144</v>
      </c>
      <c r="O148" s="15" t="s">
        <v>251</v>
      </c>
      <c r="P148" s="59">
        <v>18250</v>
      </c>
      <c r="Q148" s="58"/>
      <c r="R148" s="21" t="s">
        <v>366</v>
      </c>
      <c r="S148" s="67"/>
      <c r="T148" s="68"/>
      <c r="U148" s="69"/>
      <c r="V148" s="70"/>
      <c r="W148" s="69">
        <f>IF(NOTA[[#This Row],[HARGA/ CTN]]="",NOTA[[#This Row],[JUMLAH_H]],NOTA[[#This Row],[HARGA/ CTN]]*IF(NOTA[[#This Row],[C]]="",0,NOTA[[#This Row],[C]]))</f>
        <v>2628000</v>
      </c>
      <c r="X148" s="69">
        <f>IF(NOTA[[#This Row],[JUMLAH]]="","",NOTA[[#This Row],[JUMLAH]]*NOTA[[#This Row],[DISC 1]])</f>
        <v>0</v>
      </c>
      <c r="Y148" s="69">
        <f>IF(NOTA[[#This Row],[JUMLAH]]="","",(NOTA[[#This Row],[JUMLAH]]-NOTA[[#This Row],[DISC 1-]])*NOTA[[#This Row],[DISC 2]])</f>
        <v>0</v>
      </c>
      <c r="Z148" s="69">
        <f>IF(NOTA[[#This Row],[JUMLAH]]="","",NOTA[[#This Row],[DISC 1-]]+NOTA[[#This Row],[DISC 2-]])</f>
        <v>0</v>
      </c>
      <c r="AA148" s="69">
        <f>IF(NOTA[[#This Row],[JUMLAH]]="","",NOTA[[#This Row],[JUMLAH]]-NOTA[[#This Row],[DISC]])</f>
        <v>2628000</v>
      </c>
      <c r="AB148" s="69"/>
      <c r="AC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71">
        <f>IF(OR(NOTA[[#This Row],[QTY]]="",NOTA[[#This Row],[HARGA SATUAN]]="",),"",NOTA[[#This Row],[QTY]]*NOTA[[#This Row],[HARGA SATUAN]])</f>
        <v>2628000</v>
      </c>
      <c r="AG148" s="64">
        <f ca="1">IF(NOTA[ID_H]="","",INDEX(NOTA[TANGGAL],MATCH(,INDIRECT(ADDRESS(ROW(NOTA[TANGGAL]),COLUMN(NOTA[TANGGAL]))&amp;":"&amp;ADDRESS(ROW(),COLUMN(NOTA[TANGGAL]))),-1)))</f>
        <v>45084</v>
      </c>
      <c r="AH148" s="59" t="str">
        <f ca="1">IF(NOTA[[#This Row],[NAMA BARANG]]="","",INDEX(NOTA[SUPPLIER],MATCH(,INDIRECT(ADDRESS(ROW(NOTA[ID]),COLUMN(NOTA[ID]))&amp;":"&amp;ADDRESS(ROW(),COLUMN(NOTA[ID]))),-1)))</f>
        <v>DB STATIONERY</v>
      </c>
      <c r="AI148" s="59" t="str">
        <f ca="1">IF(NOTA[[#This Row],[ID_H]]="","",IF(NOTA[[#This Row],[FAKTUR]]="",INDIRECT(ADDRESS(ROW()-1,COLUMN())),NOTA[[#This Row],[FAKTUR]]))</f>
        <v>UNTANA</v>
      </c>
      <c r="AJ148" s="60" t="str">
        <f ca="1">IF(NOTA[[#This Row],[ID]]="","",COUNTIF(NOTA[ID_H],NOTA[[#This Row],[ID_H]]))</f>
        <v/>
      </c>
      <c r="AK148" s="60">
        <f ca="1">IF(NOTA[[#This Row],[TGL.NOTA]]="",IF(NOTA[[#This Row],[SUPPLIER_H]]="","",AK147),MONTH(NOTA[[#This Row],[TGL.NOTA]]))</f>
        <v>6</v>
      </c>
      <c r="AL148" s="60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60" t="str">
        <f>IF(NOTA[[#This Row],[CONCAT4]]="","",_xlfn.IFNA(MATCH(NOTA[[#This Row],[CONCAT4]],[2]!RAW[CONCAT_H],0),FALSE))</f>
        <v/>
      </c>
      <c r="AQ148" s="60">
        <f>IF(NOTA[[#This Row],[CONCAT1]]="","",MATCH(NOTA[[#This Row],[CONCAT1]],[3]!db[NB NOTA_C],0)+1)</f>
        <v>900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0" t="str">
        <f>IF(NOTA[[#This Row],[ID_P]]="","",MATCH(NOTA[[#This Row],[ID_P]],[1]!B_MSK[N_ID],0))</f>
        <v/>
      </c>
      <c r="D149" s="60">
        <f ca="1">IF(NOTA[[#This Row],[NAMA BARANG]]="","",INDEX(NOTA[ID],MATCH(,INDIRECT(ADDRESS(ROW(NOTA[ID]),COLUMN(NOTA[ID]))&amp;":"&amp;ADDRESS(ROW(),COLUMN(NOTA[ID]))),-1)))</f>
        <v>26</v>
      </c>
      <c r="E149" s="61"/>
      <c r="F149" s="62"/>
      <c r="G149" s="62"/>
      <c r="H149" s="63"/>
      <c r="I149" s="62"/>
      <c r="J149" s="64"/>
      <c r="K149" s="62"/>
      <c r="L149" s="15" t="s">
        <v>361</v>
      </c>
      <c r="M149" s="65">
        <v>1</v>
      </c>
      <c r="N149" s="60">
        <v>144</v>
      </c>
      <c r="O149" s="15" t="s">
        <v>251</v>
      </c>
      <c r="P149" s="59">
        <v>18250</v>
      </c>
      <c r="Q149" s="58"/>
      <c r="R149" s="21" t="s">
        <v>366</v>
      </c>
      <c r="S149" s="67"/>
      <c r="T149" s="68"/>
      <c r="U149" s="69"/>
      <c r="V149" s="70"/>
      <c r="W149" s="69">
        <f>IF(NOTA[[#This Row],[HARGA/ CTN]]="",NOTA[[#This Row],[JUMLAH_H]],NOTA[[#This Row],[HARGA/ CTN]]*IF(NOTA[[#This Row],[C]]="",0,NOTA[[#This Row],[C]]))</f>
        <v>2628000</v>
      </c>
      <c r="X149" s="69">
        <f>IF(NOTA[[#This Row],[JUMLAH]]="","",NOTA[[#This Row],[JUMLAH]]*NOTA[[#This Row],[DISC 1]])</f>
        <v>0</v>
      </c>
      <c r="Y149" s="69">
        <f>IF(NOTA[[#This Row],[JUMLAH]]="","",(NOTA[[#This Row],[JUMLAH]]-NOTA[[#This Row],[DISC 1-]])*NOTA[[#This Row],[DISC 2]])</f>
        <v>0</v>
      </c>
      <c r="Z149" s="69">
        <f>IF(NOTA[[#This Row],[JUMLAH]]="","",NOTA[[#This Row],[DISC 1-]]+NOTA[[#This Row],[DISC 2-]])</f>
        <v>0</v>
      </c>
      <c r="AA149" s="69">
        <f>IF(NOTA[[#This Row],[JUMLAH]]="","",NOTA[[#This Row],[JUMLAH]]-NOTA[[#This Row],[DISC]])</f>
        <v>2628000</v>
      </c>
      <c r="AB149" s="69"/>
      <c r="AC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71">
        <f>IF(OR(NOTA[[#This Row],[QTY]]="",NOTA[[#This Row],[HARGA SATUAN]]="",),"",NOTA[[#This Row],[QTY]]*NOTA[[#This Row],[HARGA SATUAN]])</f>
        <v>2628000</v>
      </c>
      <c r="AG149" s="64">
        <f ca="1">IF(NOTA[ID_H]="","",INDEX(NOTA[TANGGAL],MATCH(,INDIRECT(ADDRESS(ROW(NOTA[TANGGAL]),COLUMN(NOTA[TANGGAL]))&amp;":"&amp;ADDRESS(ROW(),COLUMN(NOTA[TANGGAL]))),-1)))</f>
        <v>45084</v>
      </c>
      <c r="AH149" s="59" t="str">
        <f ca="1">IF(NOTA[[#This Row],[NAMA BARANG]]="","",INDEX(NOTA[SUPPLIER],MATCH(,INDIRECT(ADDRESS(ROW(NOTA[ID]),COLUMN(NOTA[ID]))&amp;":"&amp;ADDRESS(ROW(),COLUMN(NOTA[ID]))),-1)))</f>
        <v>DB STATIONERY</v>
      </c>
      <c r="AI149" s="59" t="str">
        <f ca="1">IF(NOTA[[#This Row],[ID_H]]="","",IF(NOTA[[#This Row],[FAKTUR]]="",INDIRECT(ADDRESS(ROW()-1,COLUMN())),NOTA[[#This Row],[FAKTUR]]))</f>
        <v>UNTANA</v>
      </c>
      <c r="AJ149" s="60" t="str">
        <f ca="1">IF(NOTA[[#This Row],[ID]]="","",COUNTIF(NOTA[ID_H],NOTA[[#This Row],[ID_H]]))</f>
        <v/>
      </c>
      <c r="AK149" s="60">
        <f ca="1">IF(NOTA[[#This Row],[TGL.NOTA]]="",IF(NOTA[[#This Row],[SUPPLIER_H]]="","",AK148),MONTH(NOTA[[#This Row],[TGL.NOTA]]))</f>
        <v>6</v>
      </c>
      <c r="AL149" s="60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60" t="str">
        <f>IF(NOTA[[#This Row],[CONCAT4]]="","",_xlfn.IFNA(MATCH(NOTA[[#This Row],[CONCAT4]],[2]!RAW[CONCAT_H],0),FALSE))</f>
        <v/>
      </c>
      <c r="AQ149" s="60">
        <f>IF(NOTA[[#This Row],[CONCAT1]]="","",MATCH(NOTA[[#This Row],[CONCAT1]],[3]!db[NB NOTA_C],0)+1)</f>
        <v>854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0" t="str">
        <f>IF(NOTA[[#This Row],[ID_P]]="","",MATCH(NOTA[[#This Row],[ID_P]],[1]!B_MSK[N_ID],0))</f>
        <v/>
      </c>
      <c r="D150" s="60">
        <f ca="1">IF(NOTA[[#This Row],[NAMA BARANG]]="","",INDEX(NOTA[ID],MATCH(,INDIRECT(ADDRESS(ROW(NOTA[ID]),COLUMN(NOTA[ID]))&amp;":"&amp;ADDRESS(ROW(),COLUMN(NOTA[ID]))),-1)))</f>
        <v>26</v>
      </c>
      <c r="E150" s="61"/>
      <c r="F150" s="62"/>
      <c r="G150" s="62"/>
      <c r="H150" s="63"/>
      <c r="I150" s="62"/>
      <c r="J150" s="64"/>
      <c r="K150" s="62"/>
      <c r="L150" s="15" t="s">
        <v>362</v>
      </c>
      <c r="M150" s="65">
        <v>1</v>
      </c>
      <c r="N150" s="60">
        <v>144</v>
      </c>
      <c r="O150" s="15" t="s">
        <v>251</v>
      </c>
      <c r="P150" s="59">
        <v>18250</v>
      </c>
      <c r="Q150" s="58"/>
      <c r="R150" s="21" t="s">
        <v>366</v>
      </c>
      <c r="S150" s="67"/>
      <c r="T150" s="68"/>
      <c r="U150" s="69"/>
      <c r="V150" s="70"/>
      <c r="W150" s="69">
        <f>IF(NOTA[[#This Row],[HARGA/ CTN]]="",NOTA[[#This Row],[JUMLAH_H]],NOTA[[#This Row],[HARGA/ CTN]]*IF(NOTA[[#This Row],[C]]="",0,NOTA[[#This Row],[C]]))</f>
        <v>2628000</v>
      </c>
      <c r="X150" s="69">
        <f>IF(NOTA[[#This Row],[JUMLAH]]="","",NOTA[[#This Row],[JUMLAH]]*NOTA[[#This Row],[DISC 1]])</f>
        <v>0</v>
      </c>
      <c r="Y150" s="69">
        <f>IF(NOTA[[#This Row],[JUMLAH]]="","",(NOTA[[#This Row],[JUMLAH]]-NOTA[[#This Row],[DISC 1-]])*NOTA[[#This Row],[DISC 2]])</f>
        <v>0</v>
      </c>
      <c r="Z150" s="69">
        <f>IF(NOTA[[#This Row],[JUMLAH]]="","",NOTA[[#This Row],[DISC 1-]]+NOTA[[#This Row],[DISC 2-]])</f>
        <v>0</v>
      </c>
      <c r="AA150" s="69">
        <f>IF(NOTA[[#This Row],[JUMLAH]]="","",NOTA[[#This Row],[JUMLAH]]-NOTA[[#This Row],[DISC]])</f>
        <v>2628000</v>
      </c>
      <c r="AB150" s="69"/>
      <c r="AC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71">
        <f>IF(OR(NOTA[[#This Row],[QTY]]="",NOTA[[#This Row],[HARGA SATUAN]]="",),"",NOTA[[#This Row],[QTY]]*NOTA[[#This Row],[HARGA SATUAN]])</f>
        <v>2628000</v>
      </c>
      <c r="AG150" s="64">
        <f ca="1">IF(NOTA[ID_H]="","",INDEX(NOTA[TANGGAL],MATCH(,INDIRECT(ADDRESS(ROW(NOTA[TANGGAL]),COLUMN(NOTA[TANGGAL]))&amp;":"&amp;ADDRESS(ROW(),COLUMN(NOTA[TANGGAL]))),-1)))</f>
        <v>45084</v>
      </c>
      <c r="AH150" s="59" t="str">
        <f ca="1">IF(NOTA[[#This Row],[NAMA BARANG]]="","",INDEX(NOTA[SUPPLIER],MATCH(,INDIRECT(ADDRESS(ROW(NOTA[ID]),COLUMN(NOTA[ID]))&amp;":"&amp;ADDRESS(ROW(),COLUMN(NOTA[ID]))),-1)))</f>
        <v>DB STATIONERY</v>
      </c>
      <c r="AI150" s="59" t="str">
        <f ca="1">IF(NOTA[[#This Row],[ID_H]]="","",IF(NOTA[[#This Row],[FAKTUR]]="",INDIRECT(ADDRESS(ROW()-1,COLUMN())),NOTA[[#This Row],[FAKTUR]]))</f>
        <v>UNTANA</v>
      </c>
      <c r="AJ150" s="60" t="str">
        <f ca="1">IF(NOTA[[#This Row],[ID]]="","",COUNTIF(NOTA[ID_H],NOTA[[#This Row],[ID_H]]))</f>
        <v/>
      </c>
      <c r="AK150" s="60">
        <f ca="1">IF(NOTA[[#This Row],[TGL.NOTA]]="",IF(NOTA[[#This Row],[SUPPLIER_H]]="","",AK149),MONTH(NOTA[[#This Row],[TGL.NOTA]]))</f>
        <v>6</v>
      </c>
      <c r="AL150" s="60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60" t="str">
        <f>IF(NOTA[[#This Row],[CONCAT4]]="","",_xlfn.IFNA(MATCH(NOTA[[#This Row],[CONCAT4]],[2]!RAW[CONCAT_H],0),FALSE))</f>
        <v/>
      </c>
      <c r="AQ150" s="60">
        <f>IF(NOTA[[#This Row],[CONCAT1]]="","",MATCH(NOTA[[#This Row],[CONCAT1]],[3]!db[NB NOTA_C],0)+1)</f>
        <v>887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0" t="str">
        <f>IF(NOTA[[#This Row],[ID_P]]="","",MATCH(NOTA[[#This Row],[ID_P]],[1]!B_MSK[N_ID],0))</f>
        <v/>
      </c>
      <c r="D151" s="60">
        <f ca="1">IF(NOTA[[#This Row],[NAMA BARANG]]="","",INDEX(NOTA[ID],MATCH(,INDIRECT(ADDRESS(ROW(NOTA[ID]),COLUMN(NOTA[ID]))&amp;":"&amp;ADDRESS(ROW(),COLUMN(NOTA[ID]))),-1)))</f>
        <v>26</v>
      </c>
      <c r="E151" s="61"/>
      <c r="F151" s="62"/>
      <c r="G151" s="62"/>
      <c r="H151" s="63"/>
      <c r="I151" s="62"/>
      <c r="J151" s="64"/>
      <c r="K151" s="62"/>
      <c r="L151" s="15" t="s">
        <v>363</v>
      </c>
      <c r="M151" s="65">
        <v>2</v>
      </c>
      <c r="N151" s="60">
        <v>288</v>
      </c>
      <c r="O151" s="15" t="s">
        <v>251</v>
      </c>
      <c r="P151" s="59">
        <v>18250</v>
      </c>
      <c r="Q151" s="58"/>
      <c r="R151" s="21" t="s">
        <v>366</v>
      </c>
      <c r="S151" s="67"/>
      <c r="T151" s="68"/>
      <c r="U151" s="69"/>
      <c r="V151" s="70"/>
      <c r="W151" s="69">
        <f>IF(NOTA[[#This Row],[HARGA/ CTN]]="",NOTA[[#This Row],[JUMLAH_H]],NOTA[[#This Row],[HARGA/ CTN]]*IF(NOTA[[#This Row],[C]]="",0,NOTA[[#This Row],[C]]))</f>
        <v>5256000</v>
      </c>
      <c r="X151" s="69">
        <f>IF(NOTA[[#This Row],[JUMLAH]]="","",NOTA[[#This Row],[JUMLAH]]*NOTA[[#This Row],[DISC 1]])</f>
        <v>0</v>
      </c>
      <c r="Y151" s="69">
        <f>IF(NOTA[[#This Row],[JUMLAH]]="","",(NOTA[[#This Row],[JUMLAH]]-NOTA[[#This Row],[DISC 1-]])*NOTA[[#This Row],[DISC 2]])</f>
        <v>0</v>
      </c>
      <c r="Z151" s="69">
        <f>IF(NOTA[[#This Row],[JUMLAH]]="","",NOTA[[#This Row],[DISC 1-]]+NOTA[[#This Row],[DISC 2-]])</f>
        <v>0</v>
      </c>
      <c r="AA151" s="69">
        <f>IF(NOTA[[#This Row],[JUMLAH]]="","",NOTA[[#This Row],[JUMLAH]]-NOTA[[#This Row],[DISC]])</f>
        <v>5256000</v>
      </c>
      <c r="AB151" s="69"/>
      <c r="AC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71">
        <f>IF(OR(NOTA[[#This Row],[QTY]]="",NOTA[[#This Row],[HARGA SATUAN]]="",),"",NOTA[[#This Row],[QTY]]*NOTA[[#This Row],[HARGA SATUAN]])</f>
        <v>5256000</v>
      </c>
      <c r="AG151" s="64">
        <f ca="1">IF(NOTA[ID_H]="","",INDEX(NOTA[TANGGAL],MATCH(,INDIRECT(ADDRESS(ROW(NOTA[TANGGAL]),COLUMN(NOTA[TANGGAL]))&amp;":"&amp;ADDRESS(ROW(),COLUMN(NOTA[TANGGAL]))),-1)))</f>
        <v>45084</v>
      </c>
      <c r="AH151" s="59" t="str">
        <f ca="1">IF(NOTA[[#This Row],[NAMA BARANG]]="","",INDEX(NOTA[SUPPLIER],MATCH(,INDIRECT(ADDRESS(ROW(NOTA[ID]),COLUMN(NOTA[ID]))&amp;":"&amp;ADDRESS(ROW(),COLUMN(NOTA[ID]))),-1)))</f>
        <v>DB STATIONERY</v>
      </c>
      <c r="AI151" s="59" t="str">
        <f ca="1">IF(NOTA[[#This Row],[ID_H]]="","",IF(NOTA[[#This Row],[FAKTUR]]="",INDIRECT(ADDRESS(ROW()-1,COLUMN())),NOTA[[#This Row],[FAKTUR]]))</f>
        <v>UNTANA</v>
      </c>
      <c r="AJ151" s="60" t="str">
        <f ca="1">IF(NOTA[[#This Row],[ID]]="","",COUNTIF(NOTA[ID_H],NOTA[[#This Row],[ID_H]]))</f>
        <v/>
      </c>
      <c r="AK151" s="60">
        <f ca="1">IF(NOTA[[#This Row],[TGL.NOTA]]="",IF(NOTA[[#This Row],[SUPPLIER_H]]="","",AK150),MONTH(NOTA[[#This Row],[TGL.NOTA]]))</f>
        <v>6</v>
      </c>
      <c r="AL151" s="60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60" t="str">
        <f>IF(NOTA[[#This Row],[CONCAT4]]="","",_xlfn.IFNA(MATCH(NOTA[[#This Row],[CONCAT4]],[2]!RAW[CONCAT_H],0),FALSE))</f>
        <v/>
      </c>
      <c r="AQ151" s="60">
        <f>IF(NOTA[[#This Row],[CONCAT1]]="","",MATCH(NOTA[[#This Row],[CONCAT1]],[3]!db[NB NOTA_C],0)+1)</f>
        <v>875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0" t="str">
        <f>IF(NOTA[[#This Row],[ID_P]]="","",MATCH(NOTA[[#This Row],[ID_P]],[1]!B_MSK[N_ID],0))</f>
        <v/>
      </c>
      <c r="D152" s="60">
        <f ca="1">IF(NOTA[[#This Row],[NAMA BARANG]]="","",INDEX(NOTA[ID],MATCH(,INDIRECT(ADDRESS(ROW(NOTA[ID]),COLUMN(NOTA[ID]))&amp;":"&amp;ADDRESS(ROW(),COLUMN(NOTA[ID]))),-1)))</f>
        <v>26</v>
      </c>
      <c r="E152" s="61"/>
      <c r="F152" s="62"/>
      <c r="G152" s="62"/>
      <c r="H152" s="63"/>
      <c r="I152" s="62"/>
      <c r="J152" s="64"/>
      <c r="K152" s="62"/>
      <c r="L152" s="15" t="s">
        <v>364</v>
      </c>
      <c r="M152" s="65">
        <v>1</v>
      </c>
      <c r="N152" s="60">
        <v>144</v>
      </c>
      <c r="O152" s="15" t="s">
        <v>251</v>
      </c>
      <c r="P152" s="59">
        <v>0</v>
      </c>
      <c r="Q152" s="58"/>
      <c r="R152" s="21" t="s">
        <v>366</v>
      </c>
      <c r="S152" s="67"/>
      <c r="T152" s="68"/>
      <c r="U152" s="69"/>
      <c r="V152" s="27" t="s">
        <v>276</v>
      </c>
      <c r="W152" s="69">
        <f>IF(NOTA[[#This Row],[HARGA/ CTN]]="",NOTA[[#This Row],[JUMLAH_H]],NOTA[[#This Row],[HARGA/ CTN]]*IF(NOTA[[#This Row],[C]]="",0,NOTA[[#This Row],[C]]))</f>
        <v>0</v>
      </c>
      <c r="X152" s="69">
        <f>IF(NOTA[[#This Row],[JUMLAH]]="","",NOTA[[#This Row],[JUMLAH]]*NOTA[[#This Row],[DISC 1]])</f>
        <v>0</v>
      </c>
      <c r="Y152" s="69">
        <f>IF(NOTA[[#This Row],[JUMLAH]]="","",(NOTA[[#This Row],[JUMLAH]]-NOTA[[#This Row],[DISC 1-]])*NOTA[[#This Row],[DISC 2]])</f>
        <v>0</v>
      </c>
      <c r="Z152" s="69">
        <f>IF(NOTA[[#This Row],[JUMLAH]]="","",NOTA[[#This Row],[DISC 1-]]+NOTA[[#This Row],[DISC 2-]])</f>
        <v>0</v>
      </c>
      <c r="AA152" s="69">
        <f>IF(NOTA[[#This Row],[JUMLAH]]="","",NOTA[[#This Row],[JUMLAH]]-NOTA[[#This Row],[DISC]])</f>
        <v>0</v>
      </c>
      <c r="AB152" s="69"/>
      <c r="AC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71">
        <f>IF(OR(NOTA[[#This Row],[QTY]]="",NOTA[[#This Row],[HARGA SATUAN]]="",),"",NOTA[[#This Row],[QTY]]*NOTA[[#This Row],[HARGA SATUAN]])</f>
        <v>0</v>
      </c>
      <c r="AG152" s="64">
        <f ca="1">IF(NOTA[ID_H]="","",INDEX(NOTA[TANGGAL],MATCH(,INDIRECT(ADDRESS(ROW(NOTA[TANGGAL]),COLUMN(NOTA[TANGGAL]))&amp;":"&amp;ADDRESS(ROW(),COLUMN(NOTA[TANGGAL]))),-1)))</f>
        <v>45084</v>
      </c>
      <c r="AH152" s="59" t="str">
        <f ca="1">IF(NOTA[[#This Row],[NAMA BARANG]]="","",INDEX(NOTA[SUPPLIER],MATCH(,INDIRECT(ADDRESS(ROW(NOTA[ID]),COLUMN(NOTA[ID]))&amp;":"&amp;ADDRESS(ROW(),COLUMN(NOTA[ID]))),-1)))</f>
        <v>DB STATIONERY</v>
      </c>
      <c r="AI152" s="59" t="str">
        <f ca="1">IF(NOTA[[#This Row],[ID_H]]="","",IF(NOTA[[#This Row],[FAKTUR]]="",INDIRECT(ADDRESS(ROW()-1,COLUMN())),NOTA[[#This Row],[FAKTUR]]))</f>
        <v>UNTANA</v>
      </c>
      <c r="AJ152" s="60" t="str">
        <f ca="1">IF(NOTA[[#This Row],[ID]]="","",COUNTIF(NOTA[ID_H],NOTA[[#This Row],[ID_H]]))</f>
        <v/>
      </c>
      <c r="AK152" s="60">
        <f ca="1">IF(NOTA[[#This Row],[TGL.NOTA]]="",IF(NOTA[[#This Row],[SUPPLIER_H]]="","",AK151),MONTH(NOTA[[#This Row],[TGL.NOTA]]))</f>
        <v>6</v>
      </c>
      <c r="AL152" s="60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N1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O1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60" t="str">
        <f>IF(NOTA[[#This Row],[CONCAT4]]="","",_xlfn.IFNA(MATCH(NOTA[[#This Row],[CONCAT4]],[2]!RAW[CONCAT_H],0),FALSE))</f>
        <v/>
      </c>
      <c r="AQ152" s="60">
        <f>IF(NOTA[[#This Row],[CONCAT1]]="","",MATCH(NOTA[[#This Row],[CONCAT1]],[3]!db[NB NOTA_C],0)+1)</f>
        <v>865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0" t="str">
        <f>IF(NOTA[[#This Row],[ID_P]]="","",MATCH(NOTA[[#This Row],[ID_P]],[1]!B_MSK[N_ID],0))</f>
        <v/>
      </c>
      <c r="D153" s="60">
        <f ca="1">IF(NOTA[[#This Row],[NAMA BARANG]]="","",INDEX(NOTA[ID],MATCH(,INDIRECT(ADDRESS(ROW(NOTA[ID]),COLUMN(NOTA[ID]))&amp;":"&amp;ADDRESS(ROW(),COLUMN(NOTA[ID]))),-1)))</f>
        <v>26</v>
      </c>
      <c r="E153" s="61"/>
      <c r="F153" s="62"/>
      <c r="G153" s="62"/>
      <c r="H153" s="63"/>
      <c r="I153" s="62"/>
      <c r="J153" s="64"/>
      <c r="K153" s="62"/>
      <c r="L153" s="15" t="s">
        <v>365</v>
      </c>
      <c r="M153" s="65">
        <v>3</v>
      </c>
      <c r="N153" s="60">
        <v>540</v>
      </c>
      <c r="O153" s="15" t="s">
        <v>242</v>
      </c>
      <c r="P153" s="59">
        <v>11500</v>
      </c>
      <c r="Q153" s="58"/>
      <c r="R153" s="21" t="s">
        <v>367</v>
      </c>
      <c r="S153" s="67">
        <v>2.5000000000000001E-2</v>
      </c>
      <c r="T153" s="68"/>
      <c r="U153" s="69"/>
      <c r="V153" s="70"/>
      <c r="W153" s="69">
        <f>IF(NOTA[[#This Row],[HARGA/ CTN]]="",NOTA[[#This Row],[JUMLAH_H]],NOTA[[#This Row],[HARGA/ CTN]]*IF(NOTA[[#This Row],[C]]="",0,NOTA[[#This Row],[C]]))</f>
        <v>6210000</v>
      </c>
      <c r="X153" s="69">
        <f>IF(NOTA[[#This Row],[JUMLAH]]="","",NOTA[[#This Row],[JUMLAH]]*NOTA[[#This Row],[DISC 1]])</f>
        <v>155250</v>
      </c>
      <c r="Y153" s="69">
        <f>IF(NOTA[[#This Row],[JUMLAH]]="","",(NOTA[[#This Row],[JUMLAH]]-NOTA[[#This Row],[DISC 1-]])*NOTA[[#This Row],[DISC 2]])</f>
        <v>0</v>
      </c>
      <c r="Z153" s="69">
        <f>IF(NOTA[[#This Row],[JUMLAH]]="","",NOTA[[#This Row],[DISC 1-]]+NOTA[[#This Row],[DISC 2-]])</f>
        <v>155250</v>
      </c>
      <c r="AA153" s="69">
        <f>IF(NOTA[[#This Row],[JUMLAH]]="","",NOTA[[#This Row],[JUMLAH]]-NOTA[[#This Row],[DISC]])</f>
        <v>6054750</v>
      </c>
      <c r="AB153" s="69"/>
      <c r="AC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71">
        <f>IF(OR(NOTA[[#This Row],[QTY]]="",NOTA[[#This Row],[HARGA SATUAN]]="",),"",NOTA[[#This Row],[QTY]]*NOTA[[#This Row],[HARGA SATUAN]])</f>
        <v>6210000</v>
      </c>
      <c r="AG153" s="64">
        <f ca="1">IF(NOTA[ID_H]="","",INDEX(NOTA[TANGGAL],MATCH(,INDIRECT(ADDRESS(ROW(NOTA[TANGGAL]),COLUMN(NOTA[TANGGAL]))&amp;":"&amp;ADDRESS(ROW(),COLUMN(NOTA[TANGGAL]))),-1)))</f>
        <v>45084</v>
      </c>
      <c r="AH153" s="59" t="str">
        <f ca="1">IF(NOTA[[#This Row],[NAMA BARANG]]="","",INDEX(NOTA[SUPPLIER],MATCH(,INDIRECT(ADDRESS(ROW(NOTA[ID]),COLUMN(NOTA[ID]))&amp;":"&amp;ADDRESS(ROW(),COLUMN(NOTA[ID]))),-1)))</f>
        <v>DB STATIONERY</v>
      </c>
      <c r="AI153" s="59" t="str">
        <f ca="1">IF(NOTA[[#This Row],[ID_H]]="","",IF(NOTA[[#This Row],[FAKTUR]]="",INDIRECT(ADDRESS(ROW()-1,COLUMN())),NOTA[[#This Row],[FAKTUR]]))</f>
        <v>UNTANA</v>
      </c>
      <c r="AJ153" s="60" t="str">
        <f ca="1">IF(NOTA[[#This Row],[ID]]="","",COUNTIF(NOTA[ID_H],NOTA[[#This Row],[ID_H]]))</f>
        <v/>
      </c>
      <c r="AK153" s="60">
        <f ca="1">IF(NOTA[[#This Row],[TGL.NOTA]]="",IF(NOTA[[#This Row],[SUPPLIER_H]]="","",AK152),MONTH(NOTA[[#This Row],[TGL.NOTA]]))</f>
        <v>6</v>
      </c>
      <c r="AL153" s="60" t="str">
        <f>LOWER(SUBSTITUTE(SUBSTITUTE(SUBSTITUTE(SUBSTITUTE(SUBSTITUTE(SUBSTITUTE(SUBSTITUTE(SUBSTITUTE(SUBSTITUTE(NOTA[NAMA BARANG]," ",),".",""),"-",""),"(",""),")",""),",",""),"/",""),"""",""),"+",""))</f>
        <v>tpbdanimalbd180c</v>
      </c>
      <c r="AM1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60" t="str">
        <f>IF(NOTA[[#This Row],[CONCAT4]]="","",_xlfn.IFNA(MATCH(NOTA[[#This Row],[CONCAT4]],[2]!RAW[CONCAT_H],0),FALSE))</f>
        <v/>
      </c>
      <c r="AQ153" s="60" t="e">
        <f>IF(NOTA[[#This Row],[CONCAT1]]="","",MATCH(NOTA[[#This Row],[CONCAT1]],[3]!db[NB NOTA_C],0)+1)</f>
        <v>#N/A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0" t="str">
        <f>IF(NOTA[[#This Row],[ID_P]]="","",MATCH(NOTA[[#This Row],[ID_P]],[1]!B_MSK[N_ID],0))</f>
        <v/>
      </c>
      <c r="D154" s="60" t="str">
        <f ca="1">IF(NOTA[[#This Row],[NAMA BARANG]]="","",INDEX(NOTA[ID],MATCH(,INDIRECT(ADDRESS(ROW(NOTA[ID]),COLUMN(NOTA[ID]))&amp;":"&amp;ADDRESS(ROW(),COLUMN(NOTA[ID]))),-1)))</f>
        <v/>
      </c>
      <c r="E154" s="61"/>
      <c r="F154" s="62"/>
      <c r="G154" s="62"/>
      <c r="H154" s="63"/>
      <c r="I154" s="62"/>
      <c r="J154" s="64"/>
      <c r="K154" s="62"/>
      <c r="M154" s="65"/>
      <c r="N154" s="60"/>
      <c r="O154" s="62"/>
      <c r="P154" s="59"/>
      <c r="Q154" s="58"/>
      <c r="R154" s="66"/>
      <c r="S154" s="67"/>
      <c r="T154" s="68"/>
      <c r="U154" s="69"/>
      <c r="V154" s="70"/>
      <c r="W154" s="69" t="str">
        <f>IF(NOTA[[#This Row],[HARGA/ CTN]]="",NOTA[[#This Row],[JUMLAH_H]],NOTA[[#This Row],[HARGA/ CTN]]*IF(NOTA[[#This Row],[C]]="",0,NOTA[[#This Row],[C]]))</f>
        <v/>
      </c>
      <c r="X154" s="69" t="str">
        <f>IF(NOTA[[#This Row],[JUMLAH]]="","",NOTA[[#This Row],[JUMLAH]]*NOTA[[#This Row],[DISC 1]])</f>
        <v/>
      </c>
      <c r="Y154" s="69" t="str">
        <f>IF(NOTA[[#This Row],[JUMLAH]]="","",(NOTA[[#This Row],[JUMLAH]]-NOTA[[#This Row],[DISC 1-]])*NOTA[[#This Row],[DISC 2]])</f>
        <v/>
      </c>
      <c r="Z154" s="69" t="str">
        <f>IF(NOTA[[#This Row],[JUMLAH]]="","",NOTA[[#This Row],[DISC 1-]]+NOTA[[#This Row],[DISC 2-]])</f>
        <v/>
      </c>
      <c r="AA154" s="69" t="str">
        <f>IF(NOTA[[#This Row],[JUMLAH]]="","",NOTA[[#This Row],[JUMLAH]]-NOTA[[#This Row],[DISC]])</f>
        <v/>
      </c>
      <c r="AB154" s="69"/>
      <c r="AC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71" t="str">
        <f>IF(OR(NOTA[[#This Row],[QTY]]="",NOTA[[#This Row],[HARGA SATUAN]]="",),"",NOTA[[#This Row],[QTY]]*NOTA[[#This Row],[HARGA SATUAN]])</f>
        <v/>
      </c>
      <c r="AG154" s="64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60" t="str">
        <f ca="1">IF(NOTA[[#This Row],[ID]]="","",COUNTIF(NOTA[ID_H],NOTA[[#This Row],[ID_H]]))</f>
        <v/>
      </c>
      <c r="AK154" s="60" t="str">
        <f ca="1">IF(NOTA[[#This Row],[TGL.NOTA]]="",IF(NOTA[[#This Row],[SUPPLIER_H]]="","",AK153),MONTH(NOTA[[#This Row],[TGL.NOTA]]))</f>
        <v/>
      </c>
      <c r="AL154" s="60" t="str">
        <f>LOWER(SUBSTITUTE(SUBSTITUTE(SUBSTITUTE(SUBSTITUTE(SUBSTITUTE(SUBSTITUTE(SUBSTITUTE(SUBSTITUTE(SUBSTITUTE(NOTA[NAMA BARANG]," ",),".",""),"-",""),"(",""),")",""),",",""),"/",""),"""",""),"+",""))</f>
        <v/>
      </c>
      <c r="AM1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60" t="str">
        <f>IF(NOTA[[#This Row],[CONCAT4]]="","",_xlfn.IFNA(MATCH(NOTA[[#This Row],[CONCAT4]],[2]!RAW[CONCAT_H],0),FALSE))</f>
        <v/>
      </c>
      <c r="AQ154" s="60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60" t="e">
        <f ca="1">IF(NOTA[[#This Row],[ID_P]]="","",MATCH(NOTA[[#This Row],[ID_P]],[1]!B_MSK[N_ID],0))</f>
        <v>#REF!</v>
      </c>
      <c r="D155" s="60">
        <f ca="1">IF(NOTA[[#This Row],[NAMA BARANG]]="","",INDEX(NOTA[ID],MATCH(,INDIRECT(ADDRESS(ROW(NOTA[ID]),COLUMN(NOTA[ID]))&amp;":"&amp;ADDRESS(ROW(),COLUMN(NOTA[ID]))),-1)))</f>
        <v>27</v>
      </c>
      <c r="E155" s="61"/>
      <c r="F155" s="15" t="s">
        <v>368</v>
      </c>
      <c r="G155" s="15" t="s">
        <v>235</v>
      </c>
      <c r="H155" s="63"/>
      <c r="I155" s="62"/>
      <c r="J155" s="64">
        <v>45082</v>
      </c>
      <c r="K155" s="62"/>
      <c r="L155" s="15" t="s">
        <v>369</v>
      </c>
      <c r="M155" s="65">
        <v>5</v>
      </c>
      <c r="N155" s="60">
        <f>240*5</f>
        <v>1200</v>
      </c>
      <c r="O155" s="15" t="s">
        <v>242</v>
      </c>
      <c r="P155" s="59">
        <f>1316400/240</f>
        <v>5485</v>
      </c>
      <c r="Q155" s="58"/>
      <c r="R155" s="21" t="s">
        <v>371</v>
      </c>
      <c r="S155" s="67">
        <v>0.1</v>
      </c>
      <c r="T155" s="68">
        <v>0.1</v>
      </c>
      <c r="U155" s="69"/>
      <c r="V155" s="70"/>
      <c r="W155" s="69">
        <f>IF(NOTA[[#This Row],[HARGA/ CTN]]="",NOTA[[#This Row],[JUMLAH_H]],NOTA[[#This Row],[HARGA/ CTN]]*IF(NOTA[[#This Row],[C]]="",0,NOTA[[#This Row],[C]]))</f>
        <v>6582000</v>
      </c>
      <c r="X155" s="69">
        <f>IF(NOTA[[#This Row],[JUMLAH]]="","",NOTA[[#This Row],[JUMLAH]]*NOTA[[#This Row],[DISC 1]])</f>
        <v>658200</v>
      </c>
      <c r="Y155" s="69">
        <f>IF(NOTA[[#This Row],[JUMLAH]]="","",(NOTA[[#This Row],[JUMLAH]]-NOTA[[#This Row],[DISC 1-]])*NOTA[[#This Row],[DISC 2]])</f>
        <v>592380</v>
      </c>
      <c r="Z155" s="69">
        <f>IF(NOTA[[#This Row],[JUMLAH]]="","",NOTA[[#This Row],[DISC 1-]]+NOTA[[#This Row],[DISC 2-]])</f>
        <v>1250580</v>
      </c>
      <c r="AA155" s="69">
        <f>IF(NOTA[[#This Row],[JUMLAH]]="","",NOTA[[#This Row],[JUMLAH]]-NOTA[[#This Row],[DISC]])</f>
        <v>5331420</v>
      </c>
      <c r="AB155" s="69"/>
      <c r="AC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71">
        <f>IF(OR(NOTA[[#This Row],[QTY]]="",NOTA[[#This Row],[HARGA SATUAN]]="",),"",NOTA[[#This Row],[QTY]]*NOTA[[#This Row],[HARGA SATUAN]])</f>
        <v>6582000</v>
      </c>
      <c r="AG155" s="64">
        <f ca="1">IF(NOTA[ID_H]="","",INDEX(NOTA[TANGGAL],MATCH(,INDIRECT(ADDRESS(ROW(NOTA[TANGGAL]),COLUMN(NOTA[TANGGAL]))&amp;":"&amp;ADDRESS(ROW(),COLUMN(NOTA[TANGGAL]))),-1)))</f>
        <v>45084</v>
      </c>
      <c r="AH155" s="59" t="str">
        <f ca="1">IF(NOTA[[#This Row],[NAMA BARANG]]="","",INDEX(NOTA[SUPPLIER],MATCH(,INDIRECT(ADDRESS(ROW(NOTA[ID]),COLUMN(NOTA[ID]))&amp;":"&amp;ADDRESS(ROW(),COLUMN(NOTA[ID]))),-1)))</f>
        <v>PARAMA</v>
      </c>
      <c r="AI155" s="59" t="str">
        <f ca="1">IF(NOTA[[#This Row],[ID_H]]="","",IF(NOTA[[#This Row],[FAKTUR]]="",INDIRECT(ADDRESS(ROW()-1,COLUMN())),NOTA[[#This Row],[FAKTUR]]))</f>
        <v>UNTANA</v>
      </c>
      <c r="AJ155" s="60">
        <f ca="1">IF(NOTA[[#This Row],[ID]]="","",COUNTIF(NOTA[ID_H],NOTA[[#This Row],[ID_H]]))</f>
        <v>2</v>
      </c>
      <c r="AK155" s="60">
        <f>IF(NOTA[[#This Row],[TGL.NOTA]]="",IF(NOTA[[#This Row],[SUPPLIER_H]]="","",AK154),MONTH(NOTA[[#This Row],[TGL.NOTA]]))</f>
        <v>6</v>
      </c>
      <c r="AL155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P155" s="60" t="e">
        <f>IF(NOTA[[#This Row],[CONCAT4]]="","",_xlfn.IFNA(MATCH(NOTA[[#This Row],[CONCAT4]],[2]!RAW[CONCAT_H],0),FALSE))</f>
        <v>#REF!</v>
      </c>
      <c r="AQ155" s="60">
        <f>IF(NOTA[[#This Row],[CONCAT1]]="","",MATCH(NOTA[[#This Row],[CONCAT1]],[3]!db[NB NOTA_C],0)+1)</f>
        <v>2098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0" t="str">
        <f>IF(NOTA[[#This Row],[ID_P]]="","",MATCH(NOTA[[#This Row],[ID_P]],[1]!B_MSK[N_ID],0))</f>
        <v/>
      </c>
      <c r="D156" s="60">
        <f ca="1">IF(NOTA[[#This Row],[NAMA BARANG]]="","",INDEX(NOTA[ID],MATCH(,INDIRECT(ADDRESS(ROW(NOTA[ID]),COLUMN(NOTA[ID]))&amp;":"&amp;ADDRESS(ROW(),COLUMN(NOTA[ID]))),-1)))</f>
        <v>27</v>
      </c>
      <c r="E156" s="61"/>
      <c r="F156" s="62"/>
      <c r="G156" s="62"/>
      <c r="H156" s="63"/>
      <c r="I156" s="62"/>
      <c r="J156" s="64"/>
      <c r="K156" s="62"/>
      <c r="L156" s="15" t="s">
        <v>370</v>
      </c>
      <c r="M156" s="65">
        <v>5</v>
      </c>
      <c r="N156" s="60">
        <f>180*5</f>
        <v>900</v>
      </c>
      <c r="O156" s="15" t="s">
        <v>242</v>
      </c>
      <c r="P156" s="59">
        <f>1359900/180</f>
        <v>7555</v>
      </c>
      <c r="Q156" s="58"/>
      <c r="R156" s="21" t="s">
        <v>371</v>
      </c>
      <c r="S156" s="67">
        <v>0.1</v>
      </c>
      <c r="T156" s="68">
        <v>0.1</v>
      </c>
      <c r="U156" s="69"/>
      <c r="V156" s="70"/>
      <c r="W156" s="69">
        <f>IF(NOTA[[#This Row],[HARGA/ CTN]]="",NOTA[[#This Row],[JUMLAH_H]],NOTA[[#This Row],[HARGA/ CTN]]*IF(NOTA[[#This Row],[C]]="",0,NOTA[[#This Row],[C]]))</f>
        <v>6799500</v>
      </c>
      <c r="X156" s="69">
        <f>IF(NOTA[[#This Row],[JUMLAH]]="","",NOTA[[#This Row],[JUMLAH]]*NOTA[[#This Row],[DISC 1]])</f>
        <v>679950</v>
      </c>
      <c r="Y156" s="69">
        <f>IF(NOTA[[#This Row],[JUMLAH]]="","",(NOTA[[#This Row],[JUMLAH]]-NOTA[[#This Row],[DISC 1-]])*NOTA[[#This Row],[DISC 2]])</f>
        <v>611955</v>
      </c>
      <c r="Z156" s="69">
        <f>IF(NOTA[[#This Row],[JUMLAH]]="","",NOTA[[#This Row],[DISC 1-]]+NOTA[[#This Row],[DISC 2-]])</f>
        <v>1291905</v>
      </c>
      <c r="AA156" s="69">
        <f>IF(NOTA[[#This Row],[JUMLAH]]="","",NOTA[[#This Row],[JUMLAH]]-NOTA[[#This Row],[DISC]])</f>
        <v>5507595</v>
      </c>
      <c r="AB156" s="69"/>
      <c r="AC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71">
        <f>IF(OR(NOTA[[#This Row],[QTY]]="",NOTA[[#This Row],[HARGA SATUAN]]="",),"",NOTA[[#This Row],[QTY]]*NOTA[[#This Row],[HARGA SATUAN]])</f>
        <v>6799500</v>
      </c>
      <c r="AG156" s="64">
        <f ca="1">IF(NOTA[ID_H]="","",INDEX(NOTA[TANGGAL],MATCH(,INDIRECT(ADDRESS(ROW(NOTA[TANGGAL]),COLUMN(NOTA[TANGGAL]))&amp;":"&amp;ADDRESS(ROW(),COLUMN(NOTA[TANGGAL]))),-1)))</f>
        <v>45084</v>
      </c>
      <c r="AH156" s="59" t="str">
        <f ca="1">IF(NOTA[[#This Row],[NAMA BARANG]]="","",INDEX(NOTA[SUPPLIER],MATCH(,INDIRECT(ADDRESS(ROW(NOTA[ID]),COLUMN(NOTA[ID]))&amp;":"&amp;ADDRESS(ROW(),COLUMN(NOTA[ID]))),-1)))</f>
        <v>PARAMA</v>
      </c>
      <c r="AI156" s="59" t="str">
        <f ca="1">IF(NOTA[[#This Row],[ID_H]]="","",IF(NOTA[[#This Row],[FAKTUR]]="",INDIRECT(ADDRESS(ROW()-1,COLUMN())),NOTA[[#This Row],[FAKTUR]]))</f>
        <v>UNTANA</v>
      </c>
      <c r="AJ156" s="60" t="str">
        <f ca="1">IF(NOTA[[#This Row],[ID]]="","",COUNTIF(NOTA[ID_H],NOTA[[#This Row],[ID_H]]))</f>
        <v/>
      </c>
      <c r="AK156" s="60">
        <f ca="1">IF(NOTA[[#This Row],[TGL.NOTA]]="",IF(NOTA[[#This Row],[SUPPLIER_H]]="","",AK155),MONTH(NOTA[[#This Row],[TGL.NOTA]]))</f>
        <v>6</v>
      </c>
      <c r="AL156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60" t="str">
        <f>IF(NOTA[[#This Row],[CONCAT4]]="","",_xlfn.IFNA(MATCH(NOTA[[#This Row],[CONCAT4]],[2]!RAW[CONCAT_H],0),FALSE))</f>
        <v/>
      </c>
      <c r="AQ156" s="60">
        <f>IF(NOTA[[#This Row],[CONCAT1]]="","",MATCH(NOTA[[#This Row],[CONCAT1]],[3]!db[NB NOTA_C],0)+1)</f>
        <v>2096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0" t="str">
        <f>IF(NOTA[[#This Row],[ID_P]]="","",MATCH(NOTA[[#This Row],[ID_P]],[1]!B_MSK[N_ID],0))</f>
        <v/>
      </c>
      <c r="D157" s="60" t="str">
        <f ca="1">IF(NOTA[[#This Row],[NAMA BARANG]]="","",INDEX(NOTA[ID],MATCH(,INDIRECT(ADDRESS(ROW(NOTA[ID]),COLUMN(NOTA[ID]))&amp;":"&amp;ADDRESS(ROW(),COLUMN(NOTA[ID]))),-1)))</f>
        <v/>
      </c>
      <c r="E157" s="61"/>
      <c r="F157" s="62"/>
      <c r="G157" s="62"/>
      <c r="H157" s="63"/>
      <c r="I157" s="62"/>
      <c r="J157" s="64"/>
      <c r="K157" s="62"/>
      <c r="L157" s="62"/>
      <c r="M157" s="65"/>
      <c r="N157" s="60"/>
      <c r="O157" s="62"/>
      <c r="P157" s="59"/>
      <c r="Q157" s="58"/>
      <c r="R157" s="66"/>
      <c r="S157" s="67"/>
      <c r="T157" s="68"/>
      <c r="U157" s="69"/>
      <c r="V157" s="70"/>
      <c r="W157" s="69" t="str">
        <f>IF(NOTA[[#This Row],[HARGA/ CTN]]="",NOTA[[#This Row],[JUMLAH_H]],NOTA[[#This Row],[HARGA/ CTN]]*IF(NOTA[[#This Row],[C]]="",0,NOTA[[#This Row],[C]]))</f>
        <v/>
      </c>
      <c r="X157" s="69" t="str">
        <f>IF(NOTA[[#This Row],[JUMLAH]]="","",NOTA[[#This Row],[JUMLAH]]*NOTA[[#This Row],[DISC 1]])</f>
        <v/>
      </c>
      <c r="Y157" s="69" t="str">
        <f>IF(NOTA[[#This Row],[JUMLAH]]="","",(NOTA[[#This Row],[JUMLAH]]-NOTA[[#This Row],[DISC 1-]])*NOTA[[#This Row],[DISC 2]])</f>
        <v/>
      </c>
      <c r="Z157" s="69" t="str">
        <f>IF(NOTA[[#This Row],[JUMLAH]]="","",NOTA[[#This Row],[DISC 1-]]+NOTA[[#This Row],[DISC 2-]])</f>
        <v/>
      </c>
      <c r="AA157" s="69" t="str">
        <f>IF(NOTA[[#This Row],[JUMLAH]]="","",NOTA[[#This Row],[JUMLAH]]-NOTA[[#This Row],[DISC]])</f>
        <v/>
      </c>
      <c r="AB157" s="69"/>
      <c r="AC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71" t="str">
        <f>IF(OR(NOTA[[#This Row],[QTY]]="",NOTA[[#This Row],[HARGA SATUAN]]="",),"",NOTA[[#This Row],[QTY]]*NOTA[[#This Row],[HARGA SATUAN]])</f>
        <v/>
      </c>
      <c r="AG157" s="64" t="str">
        <f ca="1">IF(NOTA[ID_H]="","",INDEX(NOTA[TANGGAL],MATCH(,INDIRECT(ADDRESS(ROW(NOTA[TANGGAL]),COLUMN(NOTA[TANGGAL]))&amp;":"&amp;ADDRESS(ROW(),COLUMN(NOTA[TANGGAL]))),-1)))</f>
        <v/>
      </c>
      <c r="AH157" s="59" t="str">
        <f ca="1">IF(NOTA[[#This Row],[NAMA BARANG]]="","",INDEX(NOTA[SUPPLIER],MATCH(,INDIRECT(ADDRESS(ROW(NOTA[ID]),COLUMN(NOTA[ID]))&amp;":"&amp;ADDRESS(ROW(),COLUMN(NOTA[ID]))),-1)))</f>
        <v/>
      </c>
      <c r="AI157" s="59" t="str">
        <f ca="1">IF(NOTA[[#This Row],[ID_H]]="","",IF(NOTA[[#This Row],[FAKTUR]]="",INDIRECT(ADDRESS(ROW()-1,COLUMN())),NOTA[[#This Row],[FAKTUR]]))</f>
        <v/>
      </c>
      <c r="AJ157" s="60" t="str">
        <f ca="1">IF(NOTA[[#This Row],[ID]]="","",COUNTIF(NOTA[ID_H],NOTA[[#This Row],[ID_H]]))</f>
        <v/>
      </c>
      <c r="AK157" s="60" t="str">
        <f ca="1">IF(NOTA[[#This Row],[TGL.NOTA]]="",IF(NOTA[[#This Row],[SUPPLIER_H]]="","",AK156),MONTH(NOTA[[#This Row],[TGL.NOTA]]))</f>
        <v/>
      </c>
      <c r="AL157" s="60" t="str">
        <f>LOWER(SUBSTITUTE(SUBSTITUTE(SUBSTITUTE(SUBSTITUTE(SUBSTITUTE(SUBSTITUTE(SUBSTITUTE(SUBSTITUTE(SUBSTITUTE(NOTA[NAMA BARANG]," ",),".",""),"-",""),"(",""),")",""),",",""),"/",""),"""",""),"+",""))</f>
        <v/>
      </c>
      <c r="AM1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60" t="str">
        <f>IF(NOTA[[#This Row],[CONCAT4]]="","",_xlfn.IFNA(MATCH(NOTA[[#This Row],[CONCAT4]],[2]!RAW[CONCAT_H],0),FALSE))</f>
        <v/>
      </c>
      <c r="AQ157" s="60" t="str">
        <f>IF(NOTA[[#This Row],[CONCAT1]]="","",MATCH(NOTA[[#This Row],[CONCAT1]],[3]!db[NB NOTA_C],0)+1)</f>
        <v/>
      </c>
    </row>
    <row r="158" spans="1:43" ht="20.100000000000001" customHeight="1" x14ac:dyDescent="0.25">
      <c r="A15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60" t="e">
        <f ca="1">IF(NOTA[[#This Row],[ID_P]]="","",MATCH(NOTA[[#This Row],[ID_P]],[1]!B_MSK[N_ID],0))</f>
        <v>#REF!</v>
      </c>
      <c r="D158" s="60">
        <f ca="1">IF(NOTA[[#This Row],[NAMA BARANG]]="","",INDEX(NOTA[ID],MATCH(,INDIRECT(ADDRESS(ROW(NOTA[ID]),COLUMN(NOTA[ID]))&amp;":"&amp;ADDRESS(ROW(),COLUMN(NOTA[ID]))),-1)))</f>
        <v>28</v>
      </c>
      <c r="E158" s="61">
        <v>45085</v>
      </c>
      <c r="F158" s="15" t="s">
        <v>25</v>
      </c>
      <c r="G158" s="15" t="s">
        <v>24</v>
      </c>
      <c r="H158" s="24" t="s">
        <v>372</v>
      </c>
      <c r="I158" s="62"/>
      <c r="J158" s="64">
        <v>45079</v>
      </c>
      <c r="K158" s="62"/>
      <c r="L158" s="15" t="s">
        <v>287</v>
      </c>
      <c r="M158" s="65">
        <v>10</v>
      </c>
      <c r="N158" s="60">
        <v>1440</v>
      </c>
      <c r="O158" s="15" t="s">
        <v>285</v>
      </c>
      <c r="P158" s="59">
        <v>11900</v>
      </c>
      <c r="Q158" s="58"/>
      <c r="R158" s="66"/>
      <c r="S158" s="67">
        <v>0.125</v>
      </c>
      <c r="T158" s="68">
        <v>0.05</v>
      </c>
      <c r="U158" s="69"/>
      <c r="V158" s="70"/>
      <c r="W158" s="69">
        <f>IF(NOTA[[#This Row],[HARGA/ CTN]]="",NOTA[[#This Row],[JUMLAH_H]],NOTA[[#This Row],[HARGA/ CTN]]*IF(NOTA[[#This Row],[C]]="",0,NOTA[[#This Row],[C]]))</f>
        <v>17136000</v>
      </c>
      <c r="X158" s="69">
        <f>IF(NOTA[[#This Row],[JUMLAH]]="","",NOTA[[#This Row],[JUMLAH]]*NOTA[[#This Row],[DISC 1]])</f>
        <v>2142000</v>
      </c>
      <c r="Y158" s="69">
        <f>IF(NOTA[[#This Row],[JUMLAH]]="","",(NOTA[[#This Row],[JUMLAH]]-NOTA[[#This Row],[DISC 1-]])*NOTA[[#This Row],[DISC 2]])</f>
        <v>749700</v>
      </c>
      <c r="Z158" s="69">
        <f>IF(NOTA[[#This Row],[JUMLAH]]="","",NOTA[[#This Row],[DISC 1-]]+NOTA[[#This Row],[DISC 2-]])</f>
        <v>2891700</v>
      </c>
      <c r="AA158" s="69">
        <f>IF(NOTA[[#This Row],[JUMLAH]]="","",NOTA[[#This Row],[JUMLAH]]-NOTA[[#This Row],[DISC]])</f>
        <v>14244300</v>
      </c>
      <c r="AB158" s="69"/>
      <c r="AC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71">
        <f>IF(OR(NOTA[[#This Row],[QTY]]="",NOTA[[#This Row],[HARGA SATUAN]]="",),"",NOTA[[#This Row],[QTY]]*NOTA[[#This Row],[HARGA SATUAN]])</f>
        <v>17136000</v>
      </c>
      <c r="AG158" s="64">
        <f ca="1">IF(NOTA[ID_H]="","",INDEX(NOTA[TANGGAL],MATCH(,INDIRECT(ADDRESS(ROW(NOTA[TANGGAL]),COLUMN(NOTA[TANGGAL]))&amp;":"&amp;ADDRESS(ROW(),COLUMN(NOTA[TANGGAL]))),-1)))</f>
        <v>45085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60">
        <f ca="1">IF(NOTA[[#This Row],[ID]]="","",COUNTIF(NOTA[ID_H],NOTA[[#This Row],[ID_H]]))</f>
        <v>7</v>
      </c>
      <c r="AK158" s="60">
        <f>IF(NOTA[[#This Row],[TGL.NOTA]]="",IF(NOTA[[#This Row],[SUPPLIER_H]]="","",AK157),MONTH(NOTA[[#This Row],[TGL.NOTA]]))</f>
        <v>6</v>
      </c>
      <c r="AL158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P158" s="60" t="e">
        <f>IF(NOTA[[#This Row],[CONCAT4]]="","",_xlfn.IFNA(MATCH(NOTA[[#This Row],[CONCAT4]],[2]!RAW[CONCAT_H],0),FALSE))</f>
        <v>#REF!</v>
      </c>
      <c r="AQ158" s="60">
        <f>IF(NOTA[[#This Row],[CONCAT1]]="","",MATCH(NOTA[[#This Row],[CONCAT1]],[3]!db[NB NOTA_C],0)+1)</f>
        <v>1705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0" t="str">
        <f>IF(NOTA[[#This Row],[ID_P]]="","",MATCH(NOTA[[#This Row],[ID_P]],[1]!B_MSK[N_ID],0))</f>
        <v/>
      </c>
      <c r="D159" s="60">
        <f ca="1">IF(NOTA[[#This Row],[NAMA BARANG]]="","",INDEX(NOTA[ID],MATCH(,INDIRECT(ADDRESS(ROW(NOTA[ID]),COLUMN(NOTA[ID]))&amp;":"&amp;ADDRESS(ROW(),COLUMN(NOTA[ID]))),-1)))</f>
        <v>28</v>
      </c>
      <c r="E159" s="61"/>
      <c r="F159" s="62"/>
      <c r="G159" s="62"/>
      <c r="H159" s="63"/>
      <c r="I159" s="62"/>
      <c r="J159" s="64"/>
      <c r="K159" s="62"/>
      <c r="L159" s="15" t="s">
        <v>288</v>
      </c>
      <c r="M159" s="65">
        <v>5</v>
      </c>
      <c r="N159" s="60">
        <v>360</v>
      </c>
      <c r="O159" s="15" t="s">
        <v>285</v>
      </c>
      <c r="P159" s="59">
        <v>23000</v>
      </c>
      <c r="Q159" s="58"/>
      <c r="R159" s="66"/>
      <c r="S159" s="67">
        <v>0.125</v>
      </c>
      <c r="T159" s="68">
        <v>0.05</v>
      </c>
      <c r="U159" s="69"/>
      <c r="V159" s="70"/>
      <c r="W159" s="69">
        <f>IF(NOTA[[#This Row],[HARGA/ CTN]]="",NOTA[[#This Row],[JUMLAH_H]],NOTA[[#This Row],[HARGA/ CTN]]*IF(NOTA[[#This Row],[C]]="",0,NOTA[[#This Row],[C]]))</f>
        <v>8280000</v>
      </c>
      <c r="X159" s="69">
        <f>IF(NOTA[[#This Row],[JUMLAH]]="","",NOTA[[#This Row],[JUMLAH]]*NOTA[[#This Row],[DISC 1]])</f>
        <v>1035000</v>
      </c>
      <c r="Y159" s="69">
        <f>IF(NOTA[[#This Row],[JUMLAH]]="","",(NOTA[[#This Row],[JUMLAH]]-NOTA[[#This Row],[DISC 1-]])*NOTA[[#This Row],[DISC 2]])</f>
        <v>362250</v>
      </c>
      <c r="Z159" s="69">
        <f>IF(NOTA[[#This Row],[JUMLAH]]="","",NOTA[[#This Row],[DISC 1-]]+NOTA[[#This Row],[DISC 2-]])</f>
        <v>1397250</v>
      </c>
      <c r="AA159" s="69">
        <f>IF(NOTA[[#This Row],[JUMLAH]]="","",NOTA[[#This Row],[JUMLAH]]-NOTA[[#This Row],[DISC]])</f>
        <v>6882750</v>
      </c>
      <c r="AB159" s="69"/>
      <c r="AC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71">
        <f>IF(OR(NOTA[[#This Row],[QTY]]="",NOTA[[#This Row],[HARGA SATUAN]]="",),"",NOTA[[#This Row],[QTY]]*NOTA[[#This Row],[HARGA SATUAN]])</f>
        <v>8280000</v>
      </c>
      <c r="AG159" s="64">
        <f ca="1">IF(NOTA[ID_H]="","",INDEX(NOTA[TANGGAL],MATCH(,INDIRECT(ADDRESS(ROW(NOTA[TANGGAL]),COLUMN(NOTA[TANGGAL]))&amp;":"&amp;ADDRESS(ROW(),COLUMN(NOTA[TANGGAL]))),-1)))</f>
        <v>45085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60" t="str">
        <f ca="1">IF(NOTA[[#This Row],[ID]]="","",COUNTIF(NOTA[ID_H],NOTA[[#This Row],[ID_H]]))</f>
        <v/>
      </c>
      <c r="AK159" s="60">
        <f ca="1">IF(NOTA[[#This Row],[TGL.NOTA]]="",IF(NOTA[[#This Row],[SUPPLIER_H]]="","",AK158),MONTH(NOTA[[#This Row],[TGL.NOTA]]))</f>
        <v>6</v>
      </c>
      <c r="AL159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60" t="str">
        <f>IF(NOTA[[#This Row],[CONCAT4]]="","",_xlfn.IFNA(MATCH(NOTA[[#This Row],[CONCAT4]],[2]!RAW[CONCAT_H],0),FALSE))</f>
        <v/>
      </c>
      <c r="AQ159" s="60">
        <f>IF(NOTA[[#This Row],[CONCAT1]]="","",MATCH(NOTA[[#This Row],[CONCAT1]],[3]!db[NB NOTA_C],0)+1)</f>
        <v>1706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0" t="str">
        <f>IF(NOTA[[#This Row],[ID_P]]="","",MATCH(NOTA[[#This Row],[ID_P]],[1]!B_MSK[N_ID],0))</f>
        <v/>
      </c>
      <c r="D160" s="60">
        <f ca="1">IF(NOTA[[#This Row],[NAMA BARANG]]="","",INDEX(NOTA[ID],MATCH(,INDIRECT(ADDRESS(ROW(NOTA[ID]),COLUMN(NOTA[ID]))&amp;":"&amp;ADDRESS(ROW(),COLUMN(NOTA[ID]))),-1)))</f>
        <v>28</v>
      </c>
      <c r="E160" s="61"/>
      <c r="F160" s="62"/>
      <c r="G160" s="62"/>
      <c r="H160" s="63"/>
      <c r="I160" s="62"/>
      <c r="J160" s="64"/>
      <c r="K160" s="62"/>
      <c r="L160" s="15" t="s">
        <v>289</v>
      </c>
      <c r="M160" s="65">
        <v>10</v>
      </c>
      <c r="N160" s="60">
        <v>480</v>
      </c>
      <c r="O160" s="15" t="s">
        <v>285</v>
      </c>
      <c r="P160" s="59">
        <v>29600</v>
      </c>
      <c r="Q160" s="58"/>
      <c r="R160" s="66"/>
      <c r="S160" s="67">
        <v>0.125</v>
      </c>
      <c r="T160" s="68">
        <v>0.05</v>
      </c>
      <c r="U160" s="69"/>
      <c r="V160" s="70"/>
      <c r="W160" s="69">
        <f>IF(NOTA[[#This Row],[HARGA/ CTN]]="",NOTA[[#This Row],[JUMLAH_H]],NOTA[[#This Row],[HARGA/ CTN]]*IF(NOTA[[#This Row],[C]]="",0,NOTA[[#This Row],[C]]))</f>
        <v>14208000</v>
      </c>
      <c r="X160" s="69">
        <f>IF(NOTA[[#This Row],[JUMLAH]]="","",NOTA[[#This Row],[JUMLAH]]*NOTA[[#This Row],[DISC 1]])</f>
        <v>1776000</v>
      </c>
      <c r="Y160" s="69">
        <f>IF(NOTA[[#This Row],[JUMLAH]]="","",(NOTA[[#This Row],[JUMLAH]]-NOTA[[#This Row],[DISC 1-]])*NOTA[[#This Row],[DISC 2]])</f>
        <v>621600</v>
      </c>
      <c r="Z160" s="69">
        <f>IF(NOTA[[#This Row],[JUMLAH]]="","",NOTA[[#This Row],[DISC 1-]]+NOTA[[#This Row],[DISC 2-]])</f>
        <v>2397600</v>
      </c>
      <c r="AA160" s="69">
        <f>IF(NOTA[[#This Row],[JUMLAH]]="","",NOTA[[#This Row],[JUMLAH]]-NOTA[[#This Row],[DISC]])</f>
        <v>11810400</v>
      </c>
      <c r="AB160" s="69"/>
      <c r="AC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71">
        <f>IF(OR(NOTA[[#This Row],[QTY]]="",NOTA[[#This Row],[HARGA SATUAN]]="",),"",NOTA[[#This Row],[QTY]]*NOTA[[#This Row],[HARGA SATUAN]])</f>
        <v>14208000</v>
      </c>
      <c r="AG160" s="64">
        <f ca="1">IF(NOTA[ID_H]="","",INDEX(NOTA[TANGGAL],MATCH(,INDIRECT(ADDRESS(ROW(NOTA[TANGGAL]),COLUMN(NOTA[TANGGAL]))&amp;":"&amp;ADDRESS(ROW(),COLUMN(NOTA[TANGGAL]))),-1)))</f>
        <v>45085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60" t="str">
        <f ca="1">IF(NOTA[[#This Row],[ID]]="","",COUNTIF(NOTA[ID_H],NOTA[[#This Row],[ID_H]]))</f>
        <v/>
      </c>
      <c r="AK160" s="60">
        <f ca="1">IF(NOTA[[#This Row],[TGL.NOTA]]="",IF(NOTA[[#This Row],[SUPPLIER_H]]="","",AK159),MONTH(NOTA[[#This Row],[TGL.NOTA]]))</f>
        <v>6</v>
      </c>
      <c r="AL160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60" t="str">
        <f>IF(NOTA[[#This Row],[CONCAT4]]="","",_xlfn.IFNA(MATCH(NOTA[[#This Row],[CONCAT4]],[2]!RAW[CONCAT_H],0),FALSE))</f>
        <v/>
      </c>
      <c r="AQ160" s="60">
        <f>IF(NOTA[[#This Row],[CONCAT1]]="","",MATCH(NOTA[[#This Row],[CONCAT1]],[3]!db[NB NOTA_C],0)+1)</f>
        <v>1707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0" t="str">
        <f>IF(NOTA[[#This Row],[ID_P]]="","",MATCH(NOTA[[#This Row],[ID_P]],[1]!B_MSK[N_ID],0))</f>
        <v/>
      </c>
      <c r="D161" s="60">
        <f ca="1">IF(NOTA[[#This Row],[NAMA BARANG]]="","",INDEX(NOTA[ID],MATCH(,INDIRECT(ADDRESS(ROW(NOTA[ID]),COLUMN(NOTA[ID]))&amp;":"&amp;ADDRESS(ROW(),COLUMN(NOTA[ID]))),-1)))</f>
        <v>28</v>
      </c>
      <c r="E161" s="61"/>
      <c r="F161" s="62"/>
      <c r="G161" s="62"/>
      <c r="H161" s="63"/>
      <c r="I161" s="62"/>
      <c r="J161" s="64"/>
      <c r="K161" s="62"/>
      <c r="L161" s="15" t="s">
        <v>290</v>
      </c>
      <c r="M161" s="65">
        <v>5</v>
      </c>
      <c r="N161" s="60">
        <v>180</v>
      </c>
      <c r="O161" s="15" t="s">
        <v>285</v>
      </c>
      <c r="P161" s="59">
        <v>41500</v>
      </c>
      <c r="Q161" s="58"/>
      <c r="R161" s="66"/>
      <c r="S161" s="67">
        <v>0.125</v>
      </c>
      <c r="T161" s="68">
        <v>0.05</v>
      </c>
      <c r="U161" s="69"/>
      <c r="V161" s="70"/>
      <c r="W161" s="69">
        <f>IF(NOTA[[#This Row],[HARGA/ CTN]]="",NOTA[[#This Row],[JUMLAH_H]],NOTA[[#This Row],[HARGA/ CTN]]*IF(NOTA[[#This Row],[C]]="",0,NOTA[[#This Row],[C]]))</f>
        <v>7470000</v>
      </c>
      <c r="X161" s="69">
        <f>IF(NOTA[[#This Row],[JUMLAH]]="","",NOTA[[#This Row],[JUMLAH]]*NOTA[[#This Row],[DISC 1]])</f>
        <v>933750</v>
      </c>
      <c r="Y161" s="69">
        <f>IF(NOTA[[#This Row],[JUMLAH]]="","",(NOTA[[#This Row],[JUMLAH]]-NOTA[[#This Row],[DISC 1-]])*NOTA[[#This Row],[DISC 2]])</f>
        <v>326812.5</v>
      </c>
      <c r="Z161" s="69">
        <f>IF(NOTA[[#This Row],[JUMLAH]]="","",NOTA[[#This Row],[DISC 1-]]+NOTA[[#This Row],[DISC 2-]])</f>
        <v>1260562.5</v>
      </c>
      <c r="AA161" s="69">
        <f>IF(NOTA[[#This Row],[JUMLAH]]="","",NOTA[[#This Row],[JUMLAH]]-NOTA[[#This Row],[DISC]])</f>
        <v>6209437.5</v>
      </c>
      <c r="AB161" s="69"/>
      <c r="AC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71">
        <f>IF(OR(NOTA[[#This Row],[QTY]]="",NOTA[[#This Row],[HARGA SATUAN]]="",),"",NOTA[[#This Row],[QTY]]*NOTA[[#This Row],[HARGA SATUAN]])</f>
        <v>7470000</v>
      </c>
      <c r="AG161" s="64">
        <f ca="1">IF(NOTA[ID_H]="","",INDEX(NOTA[TANGGAL],MATCH(,INDIRECT(ADDRESS(ROW(NOTA[TANGGAL]),COLUMN(NOTA[TANGGAL]))&amp;":"&amp;ADDRESS(ROW(),COLUMN(NOTA[TANGGAL]))),-1)))</f>
        <v>45085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60" t="str">
        <f ca="1">IF(NOTA[[#This Row],[ID]]="","",COUNTIF(NOTA[ID_H],NOTA[[#This Row],[ID_H]]))</f>
        <v/>
      </c>
      <c r="AK161" s="60">
        <f ca="1">IF(NOTA[[#This Row],[TGL.NOTA]]="",IF(NOTA[[#This Row],[SUPPLIER_H]]="","",AK160),MONTH(NOTA[[#This Row],[TGL.NOTA]]))</f>
        <v>6</v>
      </c>
      <c r="AL161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60" t="str">
        <f>IF(NOTA[[#This Row],[CONCAT4]]="","",_xlfn.IFNA(MATCH(NOTA[[#This Row],[CONCAT4]],[2]!RAW[CONCAT_H],0),FALSE))</f>
        <v/>
      </c>
      <c r="AQ161" s="60">
        <f>IF(NOTA[[#This Row],[CONCAT1]]="","",MATCH(NOTA[[#This Row],[CONCAT1]],[3]!db[NB NOTA_C],0)+1)</f>
        <v>1708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0" t="str">
        <f>IF(NOTA[[#This Row],[ID_P]]="","",MATCH(NOTA[[#This Row],[ID_P]],[1]!B_MSK[N_ID],0))</f>
        <v/>
      </c>
      <c r="D162" s="60">
        <f ca="1">IF(NOTA[[#This Row],[NAMA BARANG]]="","",INDEX(NOTA[ID],MATCH(,INDIRECT(ADDRESS(ROW(NOTA[ID]),COLUMN(NOTA[ID]))&amp;":"&amp;ADDRESS(ROW(),COLUMN(NOTA[ID]))),-1)))</f>
        <v>28</v>
      </c>
      <c r="E162" s="61"/>
      <c r="F162" s="62"/>
      <c r="G162" s="62"/>
      <c r="H162" s="63"/>
      <c r="I162" s="62"/>
      <c r="J162" s="64"/>
      <c r="K162" s="62"/>
      <c r="L162" s="15" t="s">
        <v>291</v>
      </c>
      <c r="M162" s="65">
        <v>3</v>
      </c>
      <c r="N162" s="60">
        <v>72</v>
      </c>
      <c r="O162" s="15" t="s">
        <v>285</v>
      </c>
      <c r="P162" s="59">
        <v>58900</v>
      </c>
      <c r="Q162" s="58"/>
      <c r="R162" s="66"/>
      <c r="S162" s="67">
        <v>0.125</v>
      </c>
      <c r="T162" s="68">
        <v>0.05</v>
      </c>
      <c r="U162" s="69"/>
      <c r="V162" s="70"/>
      <c r="W162" s="69">
        <f>IF(NOTA[[#This Row],[HARGA/ CTN]]="",NOTA[[#This Row],[JUMLAH_H]],NOTA[[#This Row],[HARGA/ CTN]]*IF(NOTA[[#This Row],[C]]="",0,NOTA[[#This Row],[C]]))</f>
        <v>4240800</v>
      </c>
      <c r="X162" s="69">
        <f>IF(NOTA[[#This Row],[JUMLAH]]="","",NOTA[[#This Row],[JUMLAH]]*NOTA[[#This Row],[DISC 1]])</f>
        <v>530100</v>
      </c>
      <c r="Y162" s="69">
        <f>IF(NOTA[[#This Row],[JUMLAH]]="","",(NOTA[[#This Row],[JUMLAH]]-NOTA[[#This Row],[DISC 1-]])*NOTA[[#This Row],[DISC 2]])</f>
        <v>185535</v>
      </c>
      <c r="Z162" s="69">
        <f>IF(NOTA[[#This Row],[JUMLAH]]="","",NOTA[[#This Row],[DISC 1-]]+NOTA[[#This Row],[DISC 2-]])</f>
        <v>715635</v>
      </c>
      <c r="AA162" s="69">
        <f>IF(NOTA[[#This Row],[JUMLAH]]="","",NOTA[[#This Row],[JUMLAH]]-NOTA[[#This Row],[DISC]])</f>
        <v>3525165</v>
      </c>
      <c r="AB162" s="69"/>
      <c r="AC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71">
        <f>IF(OR(NOTA[[#This Row],[QTY]]="",NOTA[[#This Row],[HARGA SATUAN]]="",),"",NOTA[[#This Row],[QTY]]*NOTA[[#This Row],[HARGA SATUAN]])</f>
        <v>4240800</v>
      </c>
      <c r="AG162" s="64">
        <f ca="1">IF(NOTA[ID_H]="","",INDEX(NOTA[TANGGAL],MATCH(,INDIRECT(ADDRESS(ROW(NOTA[TANGGAL]),COLUMN(NOTA[TANGGAL]))&amp;":"&amp;ADDRESS(ROW(),COLUMN(NOTA[TANGGAL]))),-1)))</f>
        <v>45085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60" t="str">
        <f ca="1">IF(NOTA[[#This Row],[ID]]="","",COUNTIF(NOTA[ID_H],NOTA[[#This Row],[ID_H]]))</f>
        <v/>
      </c>
      <c r="AK162" s="60">
        <f ca="1">IF(NOTA[[#This Row],[TGL.NOTA]]="",IF(NOTA[[#This Row],[SUPPLIER_H]]="","",AK161),MONTH(NOTA[[#This Row],[TGL.NOTA]]))</f>
        <v>6</v>
      </c>
      <c r="AL162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60" t="str">
        <f>IF(NOTA[[#This Row],[CONCAT4]]="","",_xlfn.IFNA(MATCH(NOTA[[#This Row],[CONCAT4]],[2]!RAW[CONCAT_H],0),FALSE))</f>
        <v/>
      </c>
      <c r="AQ162" s="60">
        <f>IF(NOTA[[#This Row],[CONCAT1]]="","",MATCH(NOTA[[#This Row],[CONCAT1]],[3]!db[NB NOTA_C],0)+1)</f>
        <v>1709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0" t="str">
        <f>IF(NOTA[[#This Row],[ID_P]]="","",MATCH(NOTA[[#This Row],[ID_P]],[1]!B_MSK[N_ID],0))</f>
        <v/>
      </c>
      <c r="D163" s="60">
        <f ca="1">IF(NOTA[[#This Row],[NAMA BARANG]]="","",INDEX(NOTA[ID],MATCH(,INDIRECT(ADDRESS(ROW(NOTA[ID]),COLUMN(NOTA[ID]))&amp;":"&amp;ADDRESS(ROW(),COLUMN(NOTA[ID]))),-1)))</f>
        <v>28</v>
      </c>
      <c r="E163" s="61"/>
      <c r="F163" s="62"/>
      <c r="G163" s="62"/>
      <c r="H163" s="63"/>
      <c r="I163" s="62"/>
      <c r="J163" s="64"/>
      <c r="K163" s="62"/>
      <c r="L163" s="15" t="s">
        <v>292</v>
      </c>
      <c r="M163" s="65">
        <v>3</v>
      </c>
      <c r="N163" s="60">
        <v>72</v>
      </c>
      <c r="O163" s="15" t="s">
        <v>285</v>
      </c>
      <c r="P163" s="59">
        <v>66900</v>
      </c>
      <c r="Q163" s="58"/>
      <c r="R163" s="66"/>
      <c r="S163" s="67">
        <v>0.125</v>
      </c>
      <c r="T163" s="68">
        <v>0.05</v>
      </c>
      <c r="U163" s="69"/>
      <c r="V163" s="70"/>
      <c r="W163" s="69">
        <f>IF(NOTA[[#This Row],[HARGA/ CTN]]="",NOTA[[#This Row],[JUMLAH_H]],NOTA[[#This Row],[HARGA/ CTN]]*IF(NOTA[[#This Row],[C]]="",0,NOTA[[#This Row],[C]]))</f>
        <v>4816800</v>
      </c>
      <c r="X163" s="69">
        <f>IF(NOTA[[#This Row],[JUMLAH]]="","",NOTA[[#This Row],[JUMLAH]]*NOTA[[#This Row],[DISC 1]])</f>
        <v>602100</v>
      </c>
      <c r="Y163" s="69">
        <f>IF(NOTA[[#This Row],[JUMLAH]]="","",(NOTA[[#This Row],[JUMLAH]]-NOTA[[#This Row],[DISC 1-]])*NOTA[[#This Row],[DISC 2]])</f>
        <v>210735</v>
      </c>
      <c r="Z163" s="69">
        <f>IF(NOTA[[#This Row],[JUMLAH]]="","",NOTA[[#This Row],[DISC 1-]]+NOTA[[#This Row],[DISC 2-]])</f>
        <v>812835</v>
      </c>
      <c r="AA163" s="69">
        <f>IF(NOTA[[#This Row],[JUMLAH]]="","",NOTA[[#This Row],[JUMLAH]]-NOTA[[#This Row],[DISC]])</f>
        <v>4003965</v>
      </c>
      <c r="AB163" s="69"/>
      <c r="AC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71">
        <f>IF(OR(NOTA[[#This Row],[QTY]]="",NOTA[[#This Row],[HARGA SATUAN]]="",),"",NOTA[[#This Row],[QTY]]*NOTA[[#This Row],[HARGA SATUAN]])</f>
        <v>4816800</v>
      </c>
      <c r="AG163" s="64">
        <f ca="1">IF(NOTA[ID_H]="","",INDEX(NOTA[TANGGAL],MATCH(,INDIRECT(ADDRESS(ROW(NOTA[TANGGAL]),COLUMN(NOTA[TANGGAL]))&amp;":"&amp;ADDRESS(ROW(),COLUMN(NOTA[TANGGAL]))),-1)))</f>
        <v>45085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60" t="str">
        <f ca="1">IF(NOTA[[#This Row],[ID]]="","",COUNTIF(NOTA[ID_H],NOTA[[#This Row],[ID_H]]))</f>
        <v/>
      </c>
      <c r="AK163" s="60">
        <f ca="1">IF(NOTA[[#This Row],[TGL.NOTA]]="",IF(NOTA[[#This Row],[SUPPLIER_H]]="","",AK162),MONTH(NOTA[[#This Row],[TGL.NOTA]]))</f>
        <v>6</v>
      </c>
      <c r="AL163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60" t="str">
        <f>IF(NOTA[[#This Row],[CONCAT4]]="","",_xlfn.IFNA(MATCH(NOTA[[#This Row],[CONCAT4]],[2]!RAW[CONCAT_H],0),FALSE))</f>
        <v/>
      </c>
      <c r="AQ163" s="60">
        <f>IF(NOTA[[#This Row],[CONCAT1]]="","",MATCH(NOTA[[#This Row],[CONCAT1]],[3]!db[NB NOTA_C],0)+1)</f>
        <v>1710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0" t="str">
        <f>IF(NOTA[[#This Row],[ID_P]]="","",MATCH(NOTA[[#This Row],[ID_P]],[1]!B_MSK[N_ID],0))</f>
        <v/>
      </c>
      <c r="D164" s="60">
        <f ca="1">IF(NOTA[[#This Row],[NAMA BARANG]]="","",INDEX(NOTA[ID],MATCH(,INDIRECT(ADDRESS(ROW(NOTA[ID]),COLUMN(NOTA[ID]))&amp;":"&amp;ADDRESS(ROW(),COLUMN(NOTA[ID]))),-1)))</f>
        <v>28</v>
      </c>
      <c r="E164" s="61"/>
      <c r="F164" s="62"/>
      <c r="G164" s="62"/>
      <c r="H164" s="63"/>
      <c r="I164" s="62"/>
      <c r="J164" s="64"/>
      <c r="K164" s="62"/>
      <c r="L164" s="15" t="s">
        <v>373</v>
      </c>
      <c r="M164" s="65">
        <v>3</v>
      </c>
      <c r="N164" s="60">
        <v>72</v>
      </c>
      <c r="O164" s="15" t="s">
        <v>285</v>
      </c>
      <c r="P164" s="59">
        <v>96000</v>
      </c>
      <c r="Q164" s="58"/>
      <c r="R164" s="66"/>
      <c r="S164" s="67">
        <v>0.125</v>
      </c>
      <c r="T164" s="68">
        <v>0.05</v>
      </c>
      <c r="U164" s="69"/>
      <c r="V164" s="70"/>
      <c r="W164" s="69">
        <f>IF(NOTA[[#This Row],[HARGA/ CTN]]="",NOTA[[#This Row],[JUMLAH_H]],NOTA[[#This Row],[HARGA/ CTN]]*IF(NOTA[[#This Row],[C]]="",0,NOTA[[#This Row],[C]]))</f>
        <v>6912000</v>
      </c>
      <c r="X164" s="69">
        <f>IF(NOTA[[#This Row],[JUMLAH]]="","",NOTA[[#This Row],[JUMLAH]]*NOTA[[#This Row],[DISC 1]])</f>
        <v>864000</v>
      </c>
      <c r="Y164" s="69">
        <f>IF(NOTA[[#This Row],[JUMLAH]]="","",(NOTA[[#This Row],[JUMLAH]]-NOTA[[#This Row],[DISC 1-]])*NOTA[[#This Row],[DISC 2]])</f>
        <v>302400</v>
      </c>
      <c r="Z164" s="69">
        <f>IF(NOTA[[#This Row],[JUMLAH]]="","",NOTA[[#This Row],[DISC 1-]]+NOTA[[#This Row],[DISC 2-]])</f>
        <v>1166400</v>
      </c>
      <c r="AA164" s="69">
        <f>IF(NOTA[[#This Row],[JUMLAH]]="","",NOTA[[#This Row],[JUMLAH]]-NOTA[[#This Row],[DISC]])</f>
        <v>5745600</v>
      </c>
      <c r="AB164" s="69"/>
      <c r="AC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71">
        <f>IF(OR(NOTA[[#This Row],[QTY]]="",NOTA[[#This Row],[HARGA SATUAN]]="",),"",NOTA[[#This Row],[QTY]]*NOTA[[#This Row],[HARGA SATUAN]])</f>
        <v>6912000</v>
      </c>
      <c r="AG164" s="64">
        <f ca="1">IF(NOTA[ID_H]="","",INDEX(NOTA[TANGGAL],MATCH(,INDIRECT(ADDRESS(ROW(NOTA[TANGGAL]),COLUMN(NOTA[TANGGAL]))&amp;":"&amp;ADDRESS(ROW(),COLUMN(NOTA[TANGGAL]))),-1)))</f>
        <v>45085</v>
      </c>
      <c r="AH164" s="59" t="str">
        <f ca="1">IF(NOTA[[#This Row],[NAMA BARANG]]="","",INDEX(NOTA[SUPPLIER],MATCH(,INDIRECT(ADDRESS(ROW(NOTA[ID]),COLUMN(NOTA[ID]))&amp;":"&amp;ADDRESS(ROW(),COLUMN(NOTA[ID]))),-1)))</f>
        <v>ATALI MAKMUR</v>
      </c>
      <c r="AI164" s="59" t="str">
        <f ca="1">IF(NOTA[[#This Row],[ID_H]]="","",IF(NOTA[[#This Row],[FAKTUR]]="",INDIRECT(ADDRESS(ROW()-1,COLUMN())),NOTA[[#This Row],[FAKTUR]]))</f>
        <v>ARTO MORO</v>
      </c>
      <c r="AJ164" s="60" t="str">
        <f ca="1">IF(NOTA[[#This Row],[ID]]="","",COUNTIF(NOTA[ID_H],NOTA[[#This Row],[ID_H]]))</f>
        <v/>
      </c>
      <c r="AK164" s="60">
        <f ca="1">IF(NOTA[[#This Row],[TGL.NOTA]]="",IF(NOTA[[#This Row],[SUPPLIER_H]]="","",AK163),MONTH(NOTA[[#This Row],[TGL.NOTA]]))</f>
        <v>6</v>
      </c>
      <c r="AL164" s="60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60" t="str">
        <f>IF(NOTA[[#This Row],[CONCAT4]]="","",_xlfn.IFNA(MATCH(NOTA[[#This Row],[CONCAT4]],[2]!RAW[CONCAT_H],0),FALSE))</f>
        <v/>
      </c>
      <c r="AQ164" s="60">
        <f>IF(NOTA[[#This Row],[CONCAT1]]="","",MATCH(NOTA[[#This Row],[CONCAT1]],[3]!db[NB NOTA_C],0)+1)</f>
        <v>1711</v>
      </c>
    </row>
    <row r="165" spans="1:43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0" t="str">
        <f>IF(NOTA[[#This Row],[ID_P]]="","",MATCH(NOTA[[#This Row],[ID_P]],[1]!B_MSK[N_ID],0))</f>
        <v/>
      </c>
      <c r="D165" s="60" t="str">
        <f ca="1">IF(NOTA[[#This Row],[NAMA BARANG]]="","",INDEX(NOTA[ID],MATCH(,INDIRECT(ADDRESS(ROW(NOTA[ID]),COLUMN(NOTA[ID]))&amp;":"&amp;ADDRESS(ROW(),COLUMN(NOTA[ID]))),-1)))</f>
        <v/>
      </c>
      <c r="E165" s="61"/>
      <c r="F165" s="62"/>
      <c r="G165" s="62"/>
      <c r="H165" s="63"/>
      <c r="I165" s="62"/>
      <c r="J165" s="64"/>
      <c r="K165" s="62"/>
      <c r="M165" s="65"/>
      <c r="N165" s="60"/>
      <c r="O165" s="62"/>
      <c r="P165" s="59"/>
      <c r="Q165" s="58"/>
      <c r="R165" s="66"/>
      <c r="S165" s="67"/>
      <c r="T165" s="68"/>
      <c r="U165" s="69"/>
      <c r="V165" s="70"/>
      <c r="W165" s="69" t="str">
        <f>IF(NOTA[[#This Row],[HARGA/ CTN]]="",NOTA[[#This Row],[JUMLAH_H]],NOTA[[#This Row],[HARGA/ CTN]]*IF(NOTA[[#This Row],[C]]="",0,NOTA[[#This Row],[C]]))</f>
        <v/>
      </c>
      <c r="X165" s="69" t="str">
        <f>IF(NOTA[[#This Row],[JUMLAH]]="","",NOTA[[#This Row],[JUMLAH]]*NOTA[[#This Row],[DISC 1]])</f>
        <v/>
      </c>
      <c r="Y165" s="69" t="str">
        <f>IF(NOTA[[#This Row],[JUMLAH]]="","",(NOTA[[#This Row],[JUMLAH]]-NOTA[[#This Row],[DISC 1-]])*NOTA[[#This Row],[DISC 2]])</f>
        <v/>
      </c>
      <c r="Z165" s="69" t="str">
        <f>IF(NOTA[[#This Row],[JUMLAH]]="","",NOTA[[#This Row],[DISC 1-]]+NOTA[[#This Row],[DISC 2-]])</f>
        <v/>
      </c>
      <c r="AA165" s="69" t="str">
        <f>IF(NOTA[[#This Row],[JUMLAH]]="","",NOTA[[#This Row],[JUMLAH]]-NOTA[[#This Row],[DISC]])</f>
        <v/>
      </c>
      <c r="AB165" s="69"/>
      <c r="AC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71" t="str">
        <f>IF(OR(NOTA[[#This Row],[QTY]]="",NOTA[[#This Row],[HARGA SATUAN]]="",),"",NOTA[[#This Row],[QTY]]*NOTA[[#This Row],[HARGA SATUAN]])</f>
        <v/>
      </c>
      <c r="AG165" s="64" t="str">
        <f ca="1">IF(NOTA[ID_H]="","",INDEX(NOTA[TANGGAL],MATCH(,INDIRECT(ADDRESS(ROW(NOTA[TANGGAL]),COLUMN(NOTA[TANGGAL]))&amp;":"&amp;ADDRESS(ROW(),COLUMN(NOTA[TANGGAL]))),-1)))</f>
        <v/>
      </c>
      <c r="AH165" s="59" t="str">
        <f ca="1">IF(NOTA[[#This Row],[NAMA BARANG]]="","",INDEX(NOTA[SUPPLIER],MATCH(,INDIRECT(ADDRESS(ROW(NOTA[ID]),COLUMN(NOTA[ID]))&amp;":"&amp;ADDRESS(ROW(),COLUMN(NOTA[ID]))),-1)))</f>
        <v/>
      </c>
      <c r="AI165" s="59" t="str">
        <f ca="1">IF(NOTA[[#This Row],[ID_H]]="","",IF(NOTA[[#This Row],[FAKTUR]]="",INDIRECT(ADDRESS(ROW()-1,COLUMN())),NOTA[[#This Row],[FAKTUR]]))</f>
        <v/>
      </c>
      <c r="AJ165" s="60" t="str">
        <f ca="1">IF(NOTA[[#This Row],[ID]]="","",COUNTIF(NOTA[ID_H],NOTA[[#This Row],[ID_H]]))</f>
        <v/>
      </c>
      <c r="AK165" s="60" t="str">
        <f ca="1">IF(NOTA[[#This Row],[TGL.NOTA]]="",IF(NOTA[[#This Row],[SUPPLIER_H]]="","",AK164),MONTH(NOTA[[#This Row],[TGL.NOTA]]))</f>
        <v/>
      </c>
      <c r="AL165" s="60" t="str">
        <f>LOWER(SUBSTITUTE(SUBSTITUTE(SUBSTITUTE(SUBSTITUTE(SUBSTITUTE(SUBSTITUTE(SUBSTITUTE(SUBSTITUTE(SUBSTITUTE(NOTA[NAMA BARANG]," ",),".",""),"-",""),"(",""),")",""),",",""),"/",""),"""",""),"+",""))</f>
        <v/>
      </c>
      <c r="AM1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60" t="str">
        <f>IF(NOTA[[#This Row],[CONCAT4]]="","",_xlfn.IFNA(MATCH(NOTA[[#This Row],[CONCAT4]],[2]!RAW[CONCAT_H],0),FALSE))</f>
        <v/>
      </c>
      <c r="AQ165" s="60" t="str">
        <f>IF(NOTA[[#This Row],[CONCAT1]]="","",MATCH(NOTA[[#This Row],[CONCAT1]],[3]!db[NB NOTA_C],0)+1)</f>
        <v/>
      </c>
    </row>
    <row r="166" spans="1:43" ht="20.100000000000001" customHeight="1" x14ac:dyDescent="0.25">
      <c r="A166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60" t="e">
        <f ca="1">IF(NOTA[[#This Row],[ID_P]]="","",MATCH(NOTA[[#This Row],[ID_P]],[1]!B_MSK[N_ID],0))</f>
        <v>#REF!</v>
      </c>
      <c r="D166" s="60">
        <f ca="1">IF(NOTA[[#This Row],[NAMA BARANG]]="","",INDEX(NOTA[ID],MATCH(,INDIRECT(ADDRESS(ROW(NOTA[ID]),COLUMN(NOTA[ID]))&amp;":"&amp;ADDRESS(ROW(),COLUMN(NOTA[ID]))),-1)))</f>
        <v>29</v>
      </c>
      <c r="E166" s="61"/>
      <c r="F166" s="15" t="s">
        <v>23</v>
      </c>
      <c r="G166" s="15" t="s">
        <v>24</v>
      </c>
      <c r="H166" s="24" t="s">
        <v>374</v>
      </c>
      <c r="I166" s="62"/>
      <c r="J166" s="64">
        <v>45083</v>
      </c>
      <c r="K166" s="62"/>
      <c r="L166" s="15" t="s">
        <v>375</v>
      </c>
      <c r="M166" s="65">
        <v>1</v>
      </c>
      <c r="N166" s="60"/>
      <c r="O166" s="62"/>
      <c r="P166" s="59"/>
      <c r="Q166" s="58">
        <v>6739200</v>
      </c>
      <c r="R166" s="66"/>
      <c r="S166" s="67">
        <v>0.17</v>
      </c>
      <c r="T166" s="68"/>
      <c r="U166" s="69"/>
      <c r="V166" s="70"/>
      <c r="W166" s="69">
        <f>IF(NOTA[[#This Row],[HARGA/ CTN]]="",NOTA[[#This Row],[JUMLAH_H]],NOTA[[#This Row],[HARGA/ CTN]]*IF(NOTA[[#This Row],[C]]="",0,NOTA[[#This Row],[C]]))</f>
        <v>6739200</v>
      </c>
      <c r="X166" s="69">
        <f>IF(NOTA[[#This Row],[JUMLAH]]="","",NOTA[[#This Row],[JUMLAH]]*NOTA[[#This Row],[DISC 1]])</f>
        <v>1145664</v>
      </c>
      <c r="Y166" s="69">
        <f>IF(NOTA[[#This Row],[JUMLAH]]="","",(NOTA[[#This Row],[JUMLAH]]-NOTA[[#This Row],[DISC 1-]])*NOTA[[#This Row],[DISC 2]])</f>
        <v>0</v>
      </c>
      <c r="Z166" s="69">
        <f>IF(NOTA[[#This Row],[JUMLAH]]="","",NOTA[[#This Row],[DISC 1-]]+NOTA[[#This Row],[DISC 2-]])</f>
        <v>1145664</v>
      </c>
      <c r="AA166" s="69">
        <f>IF(NOTA[[#This Row],[JUMLAH]]="","",NOTA[[#This Row],[JUMLAH]]-NOTA[[#This Row],[DISC]])</f>
        <v>5593536</v>
      </c>
      <c r="AB166" s="69"/>
      <c r="AC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71" t="str">
        <f>IF(OR(NOTA[[#This Row],[QTY]]="",NOTA[[#This Row],[HARGA SATUAN]]="",),"",NOTA[[#This Row],[QTY]]*NOTA[[#This Row],[HARGA SATUAN]])</f>
        <v/>
      </c>
      <c r="AG166" s="64">
        <f ca="1">IF(NOTA[ID_H]="","",INDEX(NOTA[TANGGAL],MATCH(,INDIRECT(ADDRESS(ROW(NOTA[TANGGAL]),COLUMN(NOTA[TANGGAL]))&amp;":"&amp;ADDRESS(ROW(),COLUMN(NOTA[TANGGAL]))),-1)))</f>
        <v>45085</v>
      </c>
      <c r="AH166" s="59" t="str">
        <f ca="1">IF(NOTA[[#This Row],[NAMA BARANG]]="","",INDEX(NOTA[SUPPLIER],MATCH(,INDIRECT(ADDRESS(ROW(NOTA[ID]),COLUMN(NOTA[ID]))&amp;":"&amp;ADDRESS(ROW(),COLUMN(NOTA[ID]))),-1)))</f>
        <v>KENKO SINAR INDONESIA</v>
      </c>
      <c r="AI166" s="59" t="str">
        <f ca="1">IF(NOTA[[#This Row],[ID_H]]="","",IF(NOTA[[#This Row],[FAKTUR]]="",INDIRECT(ADDRESS(ROW()-1,COLUMN())),NOTA[[#This Row],[FAKTUR]]))</f>
        <v>ARTO MORO</v>
      </c>
      <c r="AJ166" s="60">
        <f ca="1">IF(NOTA[[#This Row],[ID]]="","",COUNTIF(NOTA[ID_H],NOTA[[#This Row],[ID_H]]))</f>
        <v>6</v>
      </c>
      <c r="AK166" s="60">
        <f>IF(NOTA[[#This Row],[TGL.NOTA]]="",IF(NOTA[[#This Row],[SUPPLIER_H]]="","",AK165),MONTH(NOTA[[#This Row],[TGL.NOTA]]))</f>
        <v>6</v>
      </c>
      <c r="AL166" s="60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1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1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P166" s="60" t="e">
        <f>IF(NOTA[[#This Row],[CONCAT4]]="","",_xlfn.IFNA(MATCH(NOTA[[#This Row],[CONCAT4]],[2]!RAW[CONCAT_H],0),FALSE))</f>
        <v>#REF!</v>
      </c>
      <c r="AQ166" s="60">
        <f>IF(NOTA[[#This Row],[CONCAT1]]="","",MATCH(NOTA[[#This Row],[CONCAT1]],[3]!db[NB NOTA_C],0)+1)</f>
        <v>1329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0" t="str">
        <f>IF(NOTA[[#This Row],[ID_P]]="","",MATCH(NOTA[[#This Row],[ID_P]],[1]!B_MSK[N_ID],0))</f>
        <v/>
      </c>
      <c r="D167" s="60">
        <f ca="1">IF(NOTA[[#This Row],[NAMA BARANG]]="","",INDEX(NOTA[ID],MATCH(,INDIRECT(ADDRESS(ROW(NOTA[ID]),COLUMN(NOTA[ID]))&amp;":"&amp;ADDRESS(ROW(),COLUMN(NOTA[ID]))),-1)))</f>
        <v>29</v>
      </c>
      <c r="E167" s="61"/>
      <c r="F167" s="62"/>
      <c r="G167" s="62"/>
      <c r="H167" s="63"/>
      <c r="I167" s="62"/>
      <c r="J167" s="64"/>
      <c r="K167" s="62"/>
      <c r="L167" s="15" t="s">
        <v>188</v>
      </c>
      <c r="M167" s="65">
        <v>1</v>
      </c>
      <c r="N167" s="60"/>
      <c r="O167" s="62"/>
      <c r="P167" s="59"/>
      <c r="Q167" s="58">
        <v>1500000</v>
      </c>
      <c r="R167" s="66"/>
      <c r="S167" s="67">
        <v>0.17</v>
      </c>
      <c r="T167" s="68"/>
      <c r="U167" s="69"/>
      <c r="V167" s="70"/>
      <c r="W167" s="69">
        <f>IF(NOTA[[#This Row],[HARGA/ CTN]]="",NOTA[[#This Row],[JUMLAH_H]],NOTA[[#This Row],[HARGA/ CTN]]*IF(NOTA[[#This Row],[C]]="",0,NOTA[[#This Row],[C]]))</f>
        <v>1500000</v>
      </c>
      <c r="X167" s="69">
        <f>IF(NOTA[[#This Row],[JUMLAH]]="","",NOTA[[#This Row],[JUMLAH]]*NOTA[[#This Row],[DISC 1]])</f>
        <v>255000.00000000003</v>
      </c>
      <c r="Y167" s="69">
        <f>IF(NOTA[[#This Row],[JUMLAH]]="","",(NOTA[[#This Row],[JUMLAH]]-NOTA[[#This Row],[DISC 1-]])*NOTA[[#This Row],[DISC 2]])</f>
        <v>0</v>
      </c>
      <c r="Z167" s="69">
        <f>IF(NOTA[[#This Row],[JUMLAH]]="","",NOTA[[#This Row],[DISC 1-]]+NOTA[[#This Row],[DISC 2-]])</f>
        <v>255000.00000000003</v>
      </c>
      <c r="AA167" s="69">
        <f>IF(NOTA[[#This Row],[JUMLAH]]="","",NOTA[[#This Row],[JUMLAH]]-NOTA[[#This Row],[DISC]])</f>
        <v>1245000</v>
      </c>
      <c r="AB167" s="69"/>
      <c r="AC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71" t="str">
        <f>IF(OR(NOTA[[#This Row],[QTY]]="",NOTA[[#This Row],[HARGA SATUAN]]="",),"",NOTA[[#This Row],[QTY]]*NOTA[[#This Row],[HARGA SATUAN]])</f>
        <v/>
      </c>
      <c r="AG167" s="64">
        <f ca="1">IF(NOTA[ID_H]="","",INDEX(NOTA[TANGGAL],MATCH(,INDIRECT(ADDRESS(ROW(NOTA[TANGGAL]),COLUMN(NOTA[TANGGAL]))&amp;":"&amp;ADDRESS(ROW(),COLUMN(NOTA[TANGGAL]))),-1)))</f>
        <v>45085</v>
      </c>
      <c r="AH167" s="59" t="str">
        <f ca="1">IF(NOTA[[#This Row],[NAMA BARANG]]="","",INDEX(NOTA[SUPPLIER],MATCH(,INDIRECT(ADDRESS(ROW(NOTA[ID]),COLUMN(NOTA[ID]))&amp;":"&amp;ADDRESS(ROW(),COLUMN(NOTA[ID]))),-1)))</f>
        <v>KENKO SINAR INDONESIA</v>
      </c>
      <c r="AI167" s="59" t="str">
        <f ca="1">IF(NOTA[[#This Row],[ID_H]]="","",IF(NOTA[[#This Row],[FAKTUR]]="",INDIRECT(ADDRESS(ROW()-1,COLUMN())),NOTA[[#This Row],[FAKTUR]]))</f>
        <v>ARTO MORO</v>
      </c>
      <c r="AJ167" s="60" t="str">
        <f ca="1">IF(NOTA[[#This Row],[ID]]="","",COUNTIF(NOTA[ID_H],NOTA[[#This Row],[ID_H]]))</f>
        <v/>
      </c>
      <c r="AK167" s="60">
        <f ca="1">IF(NOTA[[#This Row],[TGL.NOTA]]="",IF(NOTA[[#This Row],[SUPPLIER_H]]="","",AK166),MONTH(NOTA[[#This Row],[TGL.NOTA]]))</f>
        <v>6</v>
      </c>
      <c r="AL167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1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1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60" t="str">
        <f>IF(NOTA[[#This Row],[CONCAT4]]="","",_xlfn.IFNA(MATCH(NOTA[[#This Row],[CONCAT4]],[2]!RAW[CONCAT_H],0),FALSE))</f>
        <v/>
      </c>
      <c r="AQ167" s="60">
        <f>IF(NOTA[[#This Row],[CONCAT1]]="","",MATCH(NOTA[[#This Row],[CONCAT1]],[3]!db[NB NOTA_C],0)+1)</f>
        <v>1429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0" t="str">
        <f>IF(NOTA[[#This Row],[ID_P]]="","",MATCH(NOTA[[#This Row],[ID_P]],[1]!B_MSK[N_ID],0))</f>
        <v/>
      </c>
      <c r="D168" s="60">
        <f ca="1">IF(NOTA[[#This Row],[NAMA BARANG]]="","",INDEX(NOTA[ID],MATCH(,INDIRECT(ADDRESS(ROW(NOTA[ID]),COLUMN(NOTA[ID]))&amp;":"&amp;ADDRESS(ROW(),COLUMN(NOTA[ID]))),-1)))</f>
        <v>29</v>
      </c>
      <c r="E168" s="61"/>
      <c r="F168" s="62"/>
      <c r="G168" s="62"/>
      <c r="H168" s="63"/>
      <c r="I168" s="62"/>
      <c r="J168" s="64"/>
      <c r="K168" s="62"/>
      <c r="L168" s="15" t="s">
        <v>376</v>
      </c>
      <c r="M168" s="65">
        <v>1</v>
      </c>
      <c r="N168" s="60"/>
      <c r="O168" s="62"/>
      <c r="P168" s="59"/>
      <c r="Q168" s="58">
        <v>1500000</v>
      </c>
      <c r="R168" s="66"/>
      <c r="S168" s="67">
        <v>0.17</v>
      </c>
      <c r="T168" s="68"/>
      <c r="U168" s="69"/>
      <c r="V168" s="70"/>
      <c r="W168" s="69">
        <f>IF(NOTA[[#This Row],[HARGA/ CTN]]="",NOTA[[#This Row],[JUMLAH_H]],NOTA[[#This Row],[HARGA/ CTN]]*IF(NOTA[[#This Row],[C]]="",0,NOTA[[#This Row],[C]]))</f>
        <v>1500000</v>
      </c>
      <c r="X168" s="69">
        <f>IF(NOTA[[#This Row],[JUMLAH]]="","",NOTA[[#This Row],[JUMLAH]]*NOTA[[#This Row],[DISC 1]])</f>
        <v>255000.00000000003</v>
      </c>
      <c r="Y168" s="69">
        <f>IF(NOTA[[#This Row],[JUMLAH]]="","",(NOTA[[#This Row],[JUMLAH]]-NOTA[[#This Row],[DISC 1-]])*NOTA[[#This Row],[DISC 2]])</f>
        <v>0</v>
      </c>
      <c r="Z168" s="69">
        <f>IF(NOTA[[#This Row],[JUMLAH]]="","",NOTA[[#This Row],[DISC 1-]]+NOTA[[#This Row],[DISC 2-]])</f>
        <v>255000.00000000003</v>
      </c>
      <c r="AA168" s="69">
        <f>IF(NOTA[[#This Row],[JUMLAH]]="","",NOTA[[#This Row],[JUMLAH]]-NOTA[[#This Row],[DISC]])</f>
        <v>1245000</v>
      </c>
      <c r="AB168" s="69"/>
      <c r="AC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71" t="str">
        <f>IF(OR(NOTA[[#This Row],[QTY]]="",NOTA[[#This Row],[HARGA SATUAN]]="",),"",NOTA[[#This Row],[QTY]]*NOTA[[#This Row],[HARGA SATUAN]])</f>
        <v/>
      </c>
      <c r="AG168" s="64">
        <f ca="1">IF(NOTA[ID_H]="","",INDEX(NOTA[TANGGAL],MATCH(,INDIRECT(ADDRESS(ROW(NOTA[TANGGAL]),COLUMN(NOTA[TANGGAL]))&amp;":"&amp;ADDRESS(ROW(),COLUMN(NOTA[TANGGAL]))),-1)))</f>
        <v>45085</v>
      </c>
      <c r="AH168" s="59" t="str">
        <f ca="1">IF(NOTA[[#This Row],[NAMA BARANG]]="","",INDEX(NOTA[SUPPLIER],MATCH(,INDIRECT(ADDRESS(ROW(NOTA[ID]),COLUMN(NOTA[ID]))&amp;":"&amp;ADDRESS(ROW(),COLUMN(NOTA[ID]))),-1)))</f>
        <v>KENKO SINAR INDONESIA</v>
      </c>
      <c r="AI168" s="59" t="str">
        <f ca="1">IF(NOTA[[#This Row],[ID_H]]="","",IF(NOTA[[#This Row],[FAKTUR]]="",INDIRECT(ADDRESS(ROW()-1,COLUMN())),NOTA[[#This Row],[FAKTUR]]))</f>
        <v>ARTO MORO</v>
      </c>
      <c r="AJ168" s="60" t="str">
        <f ca="1">IF(NOTA[[#This Row],[ID]]="","",COUNTIF(NOTA[ID_H],NOTA[[#This Row],[ID_H]]))</f>
        <v/>
      </c>
      <c r="AK168" s="60">
        <f ca="1">IF(NOTA[[#This Row],[TGL.NOTA]]="",IF(NOTA[[#This Row],[SUPPLIER_H]]="","",AK167),MONTH(NOTA[[#This Row],[TGL.NOTA]]))</f>
        <v>6</v>
      </c>
      <c r="AL168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M1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N1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60" t="str">
        <f>IF(NOTA[[#This Row],[CONCAT4]]="","",_xlfn.IFNA(MATCH(NOTA[[#This Row],[CONCAT4]],[2]!RAW[CONCAT_H],0),FALSE))</f>
        <v/>
      </c>
      <c r="AQ168" s="60">
        <f>IF(NOTA[[#This Row],[CONCAT1]]="","",MATCH(NOTA[[#This Row],[CONCAT1]],[3]!db[NB NOTA_C],0)+1)</f>
        <v>1250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0" t="str">
        <f>IF(NOTA[[#This Row],[ID_P]]="","",MATCH(NOTA[[#This Row],[ID_P]],[1]!B_MSK[N_ID],0))</f>
        <v/>
      </c>
      <c r="D169" s="60">
        <f ca="1">IF(NOTA[[#This Row],[NAMA BARANG]]="","",INDEX(NOTA[ID],MATCH(,INDIRECT(ADDRESS(ROW(NOTA[ID]),COLUMN(NOTA[ID]))&amp;":"&amp;ADDRESS(ROW(),COLUMN(NOTA[ID]))),-1)))</f>
        <v>29</v>
      </c>
      <c r="E169" s="61"/>
      <c r="F169" s="62"/>
      <c r="G169" s="62"/>
      <c r="H169" s="63"/>
      <c r="I169" s="62"/>
      <c r="J169" s="64"/>
      <c r="K169" s="62"/>
      <c r="L169" s="15" t="s">
        <v>192</v>
      </c>
      <c r="M169" s="65">
        <v>1</v>
      </c>
      <c r="N169" s="60"/>
      <c r="O169" s="62"/>
      <c r="P169" s="59"/>
      <c r="Q169" s="58">
        <v>2008800</v>
      </c>
      <c r="R169" s="66"/>
      <c r="S169" s="67">
        <v>0.17</v>
      </c>
      <c r="T169" s="68"/>
      <c r="U169" s="69"/>
      <c r="V169" s="70"/>
      <c r="W169" s="69">
        <f>IF(NOTA[[#This Row],[HARGA/ CTN]]="",NOTA[[#This Row],[JUMLAH_H]],NOTA[[#This Row],[HARGA/ CTN]]*IF(NOTA[[#This Row],[C]]="",0,NOTA[[#This Row],[C]]))</f>
        <v>2008800</v>
      </c>
      <c r="X169" s="69">
        <f>IF(NOTA[[#This Row],[JUMLAH]]="","",NOTA[[#This Row],[JUMLAH]]*NOTA[[#This Row],[DISC 1]])</f>
        <v>341496</v>
      </c>
      <c r="Y169" s="69">
        <f>IF(NOTA[[#This Row],[JUMLAH]]="","",(NOTA[[#This Row],[JUMLAH]]-NOTA[[#This Row],[DISC 1-]])*NOTA[[#This Row],[DISC 2]])</f>
        <v>0</v>
      </c>
      <c r="Z169" s="69">
        <f>IF(NOTA[[#This Row],[JUMLAH]]="","",NOTA[[#This Row],[DISC 1-]]+NOTA[[#This Row],[DISC 2-]])</f>
        <v>341496</v>
      </c>
      <c r="AA169" s="69">
        <f>IF(NOTA[[#This Row],[JUMLAH]]="","",NOTA[[#This Row],[JUMLAH]]-NOTA[[#This Row],[DISC]])</f>
        <v>1667304</v>
      </c>
      <c r="AB169" s="69"/>
      <c r="AC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71" t="str">
        <f>IF(OR(NOTA[[#This Row],[QTY]]="",NOTA[[#This Row],[HARGA SATUAN]]="",),"",NOTA[[#This Row],[QTY]]*NOTA[[#This Row],[HARGA SATUAN]])</f>
        <v/>
      </c>
      <c r="AG169" s="64">
        <f ca="1">IF(NOTA[ID_H]="","",INDEX(NOTA[TANGGAL],MATCH(,INDIRECT(ADDRESS(ROW(NOTA[TANGGAL]),COLUMN(NOTA[TANGGAL]))&amp;":"&amp;ADDRESS(ROW(),COLUMN(NOTA[TANGGAL]))),-1)))</f>
        <v>45085</v>
      </c>
      <c r="AH169" s="59" t="str">
        <f ca="1">IF(NOTA[[#This Row],[NAMA BARANG]]="","",INDEX(NOTA[SUPPLIER],MATCH(,INDIRECT(ADDRESS(ROW(NOTA[ID]),COLUMN(NOTA[ID]))&amp;":"&amp;ADDRESS(ROW(),COLUMN(NOTA[ID]))),-1)))</f>
        <v>KENKO SINAR INDONESIA</v>
      </c>
      <c r="AI169" s="59" t="str">
        <f ca="1">IF(NOTA[[#This Row],[ID_H]]="","",IF(NOTA[[#This Row],[FAKTUR]]="",INDIRECT(ADDRESS(ROW()-1,COLUMN())),NOTA[[#This Row],[FAKTUR]]))</f>
        <v>ARTO MORO</v>
      </c>
      <c r="AJ169" s="60" t="str">
        <f ca="1">IF(NOTA[[#This Row],[ID]]="","",COUNTIF(NOTA[ID_H],NOTA[[#This Row],[ID_H]]))</f>
        <v/>
      </c>
      <c r="AK169" s="60">
        <f ca="1">IF(NOTA[[#This Row],[TGL.NOTA]]="",IF(NOTA[[#This Row],[SUPPLIER_H]]="","",AK168),MONTH(NOTA[[#This Row],[TGL.NOTA]]))</f>
        <v>6</v>
      </c>
      <c r="AL169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1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1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60" t="str">
        <f>IF(NOTA[[#This Row],[CONCAT4]]="","",_xlfn.IFNA(MATCH(NOTA[[#This Row],[CONCAT4]],[2]!RAW[CONCAT_H],0),FALSE))</f>
        <v/>
      </c>
      <c r="AQ169" s="60">
        <f>IF(NOTA[[#This Row],[CONCAT1]]="","",MATCH(NOTA[[#This Row],[CONCAT1]],[3]!db[NB NOTA_C],0)+1)</f>
        <v>1200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0" t="str">
        <f>IF(NOTA[[#This Row],[ID_P]]="","",MATCH(NOTA[[#This Row],[ID_P]],[1]!B_MSK[N_ID],0))</f>
        <v/>
      </c>
      <c r="D170" s="60">
        <f ca="1">IF(NOTA[[#This Row],[NAMA BARANG]]="","",INDEX(NOTA[ID],MATCH(,INDIRECT(ADDRESS(ROW(NOTA[ID]),COLUMN(NOTA[ID]))&amp;":"&amp;ADDRESS(ROW(),COLUMN(NOTA[ID]))),-1)))</f>
        <v>29</v>
      </c>
      <c r="E170" s="61"/>
      <c r="F170" s="62"/>
      <c r="G170" s="62"/>
      <c r="H170" s="63"/>
      <c r="I170" s="62"/>
      <c r="J170" s="64"/>
      <c r="K170" s="62"/>
      <c r="L170" s="15" t="s">
        <v>377</v>
      </c>
      <c r="M170" s="65">
        <v>1</v>
      </c>
      <c r="N170" s="60"/>
      <c r="O170" s="62"/>
      <c r="P170" s="59"/>
      <c r="Q170" s="58">
        <v>6739200</v>
      </c>
      <c r="R170" s="66"/>
      <c r="S170" s="67">
        <v>0.17</v>
      </c>
      <c r="T170" s="68"/>
      <c r="U170" s="69"/>
      <c r="V170" s="70"/>
      <c r="W170" s="69">
        <f>IF(NOTA[[#This Row],[HARGA/ CTN]]="",NOTA[[#This Row],[JUMLAH_H]],NOTA[[#This Row],[HARGA/ CTN]]*IF(NOTA[[#This Row],[C]]="",0,NOTA[[#This Row],[C]]))</f>
        <v>6739200</v>
      </c>
      <c r="X170" s="69">
        <f>IF(NOTA[[#This Row],[JUMLAH]]="","",NOTA[[#This Row],[JUMLAH]]*NOTA[[#This Row],[DISC 1]])</f>
        <v>1145664</v>
      </c>
      <c r="Y170" s="69">
        <f>IF(NOTA[[#This Row],[JUMLAH]]="","",(NOTA[[#This Row],[JUMLAH]]-NOTA[[#This Row],[DISC 1-]])*NOTA[[#This Row],[DISC 2]])</f>
        <v>0</v>
      </c>
      <c r="Z170" s="69">
        <f>IF(NOTA[[#This Row],[JUMLAH]]="","",NOTA[[#This Row],[DISC 1-]]+NOTA[[#This Row],[DISC 2-]])</f>
        <v>1145664</v>
      </c>
      <c r="AA170" s="69">
        <f>IF(NOTA[[#This Row],[JUMLAH]]="","",NOTA[[#This Row],[JUMLAH]]-NOTA[[#This Row],[DISC]])</f>
        <v>5593536</v>
      </c>
      <c r="AB170" s="69"/>
      <c r="AC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71" t="str">
        <f>IF(OR(NOTA[[#This Row],[QTY]]="",NOTA[[#This Row],[HARGA SATUAN]]="",),"",NOTA[[#This Row],[QTY]]*NOTA[[#This Row],[HARGA SATUAN]])</f>
        <v/>
      </c>
      <c r="AG170" s="64">
        <f ca="1">IF(NOTA[ID_H]="","",INDEX(NOTA[TANGGAL],MATCH(,INDIRECT(ADDRESS(ROW(NOTA[TANGGAL]),COLUMN(NOTA[TANGGAL]))&amp;":"&amp;ADDRESS(ROW(),COLUMN(NOTA[TANGGAL]))),-1)))</f>
        <v>45085</v>
      </c>
      <c r="AH170" s="59" t="str">
        <f ca="1">IF(NOTA[[#This Row],[NAMA BARANG]]="","",INDEX(NOTA[SUPPLIER],MATCH(,INDIRECT(ADDRESS(ROW(NOTA[ID]),COLUMN(NOTA[ID]))&amp;":"&amp;ADDRESS(ROW(),COLUMN(NOTA[ID]))),-1)))</f>
        <v>KENKO SINAR INDONESIA</v>
      </c>
      <c r="AI170" s="59" t="str">
        <f ca="1">IF(NOTA[[#This Row],[ID_H]]="","",IF(NOTA[[#This Row],[FAKTUR]]="",INDIRECT(ADDRESS(ROW()-1,COLUMN())),NOTA[[#This Row],[FAKTUR]]))</f>
        <v>ARTO MORO</v>
      </c>
      <c r="AJ170" s="60" t="str">
        <f ca="1">IF(NOTA[[#This Row],[ID]]="","",COUNTIF(NOTA[ID_H],NOTA[[#This Row],[ID_H]]))</f>
        <v/>
      </c>
      <c r="AK170" s="60">
        <f ca="1">IF(NOTA[[#This Row],[TGL.NOTA]]="",IF(NOTA[[#This Row],[SUPPLIER_H]]="","",AK169),MONTH(NOTA[[#This Row],[TGL.NOTA]]))</f>
        <v>6</v>
      </c>
      <c r="AL170" s="60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M1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N1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60" t="str">
        <f>IF(NOTA[[#This Row],[CONCAT4]]="","",_xlfn.IFNA(MATCH(NOTA[[#This Row],[CONCAT4]],[2]!RAW[CONCAT_H],0),FALSE))</f>
        <v/>
      </c>
      <c r="AQ170" s="60">
        <f>IF(NOTA[[#This Row],[CONCAT1]]="","",MATCH(NOTA[[#This Row],[CONCAT1]],[3]!db[NB NOTA_C],0)+1)</f>
        <v>1288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0" t="str">
        <f>IF(NOTA[[#This Row],[ID_P]]="","",MATCH(NOTA[[#This Row],[ID_P]],[1]!B_MSK[N_ID],0))</f>
        <v/>
      </c>
      <c r="D171" s="60">
        <f ca="1">IF(NOTA[[#This Row],[NAMA BARANG]]="","",INDEX(NOTA[ID],MATCH(,INDIRECT(ADDRESS(ROW(NOTA[ID]),COLUMN(NOTA[ID]))&amp;":"&amp;ADDRESS(ROW(),COLUMN(NOTA[ID]))),-1)))</f>
        <v>29</v>
      </c>
      <c r="E171" s="61"/>
      <c r="F171" s="62"/>
      <c r="G171" s="62"/>
      <c r="H171" s="63"/>
      <c r="I171" s="62"/>
      <c r="J171" s="64"/>
      <c r="K171" s="62"/>
      <c r="L171" s="15" t="s">
        <v>378</v>
      </c>
      <c r="M171" s="65">
        <v>1</v>
      </c>
      <c r="N171" s="60"/>
      <c r="O171" s="62"/>
      <c r="P171" s="59"/>
      <c r="Q171" s="58">
        <v>3758400</v>
      </c>
      <c r="R171" s="66"/>
      <c r="S171" s="67">
        <v>0.17</v>
      </c>
      <c r="T171" s="68"/>
      <c r="U171" s="69"/>
      <c r="V171" s="70"/>
      <c r="W171" s="69">
        <f>IF(NOTA[[#This Row],[HARGA/ CTN]]="",NOTA[[#This Row],[JUMLAH_H]],NOTA[[#This Row],[HARGA/ CTN]]*IF(NOTA[[#This Row],[C]]="",0,NOTA[[#This Row],[C]]))</f>
        <v>3758400</v>
      </c>
      <c r="X171" s="69">
        <f>IF(NOTA[[#This Row],[JUMLAH]]="","",NOTA[[#This Row],[JUMLAH]]*NOTA[[#This Row],[DISC 1]])</f>
        <v>638928</v>
      </c>
      <c r="Y171" s="69">
        <f>IF(NOTA[[#This Row],[JUMLAH]]="","",(NOTA[[#This Row],[JUMLAH]]-NOTA[[#This Row],[DISC 1-]])*NOTA[[#This Row],[DISC 2]])</f>
        <v>0</v>
      </c>
      <c r="Z171" s="69">
        <f>IF(NOTA[[#This Row],[JUMLAH]]="","",NOTA[[#This Row],[DISC 1-]]+NOTA[[#This Row],[DISC 2-]])</f>
        <v>638928</v>
      </c>
      <c r="AA171" s="69">
        <f>IF(NOTA[[#This Row],[JUMLAH]]="","",NOTA[[#This Row],[JUMLAH]]-NOTA[[#This Row],[DISC]])</f>
        <v>3119472</v>
      </c>
      <c r="AB171" s="69"/>
      <c r="AC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71" t="str">
        <f>IF(OR(NOTA[[#This Row],[QTY]]="",NOTA[[#This Row],[HARGA SATUAN]]="",),"",NOTA[[#This Row],[QTY]]*NOTA[[#This Row],[HARGA SATUAN]])</f>
        <v/>
      </c>
      <c r="AG171" s="64">
        <f ca="1">IF(NOTA[ID_H]="","",INDEX(NOTA[TANGGAL],MATCH(,INDIRECT(ADDRESS(ROW(NOTA[TANGGAL]),COLUMN(NOTA[TANGGAL]))&amp;":"&amp;ADDRESS(ROW(),COLUMN(NOTA[TANGGAL]))),-1)))</f>
        <v>45085</v>
      </c>
      <c r="AH171" s="59" t="str">
        <f ca="1">IF(NOTA[[#This Row],[NAMA BARANG]]="","",INDEX(NOTA[SUPPLIER],MATCH(,INDIRECT(ADDRESS(ROW(NOTA[ID]),COLUMN(NOTA[ID]))&amp;":"&amp;ADDRESS(ROW(),COLUMN(NOTA[ID]))),-1)))</f>
        <v>KENKO SINAR INDONESIA</v>
      </c>
      <c r="AI171" s="59" t="str">
        <f ca="1">IF(NOTA[[#This Row],[ID_H]]="","",IF(NOTA[[#This Row],[FAKTUR]]="",INDIRECT(ADDRESS(ROW()-1,COLUMN())),NOTA[[#This Row],[FAKTUR]]))</f>
        <v>ARTO MORO</v>
      </c>
      <c r="AJ171" s="60" t="str">
        <f ca="1">IF(NOTA[[#This Row],[ID]]="","",COUNTIF(NOTA[ID_H],NOTA[[#This Row],[ID_H]]))</f>
        <v/>
      </c>
      <c r="AK171" s="60">
        <f ca="1">IF(NOTA[[#This Row],[TGL.NOTA]]="",IF(NOTA[[#This Row],[SUPPLIER_H]]="","",AK170),MONTH(NOTA[[#This Row],[TGL.NOTA]]))</f>
        <v>6</v>
      </c>
      <c r="AL171" s="60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1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1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60" t="str">
        <f>IF(NOTA[[#This Row],[CONCAT4]]="","",_xlfn.IFNA(MATCH(NOTA[[#This Row],[CONCAT4]],[2]!RAW[CONCAT_H],0),FALSE))</f>
        <v/>
      </c>
      <c r="AQ171" s="60">
        <f>IF(NOTA[[#This Row],[CONCAT1]]="","",MATCH(NOTA[[#This Row],[CONCAT1]],[3]!db[NB NOTA_C],0)+1)</f>
        <v>1295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0" t="str">
        <f>IF(NOTA[[#This Row],[ID_P]]="","",MATCH(NOTA[[#This Row],[ID_P]],[1]!B_MSK[N_ID],0))</f>
        <v/>
      </c>
      <c r="D172" s="60" t="str">
        <f ca="1">IF(NOTA[[#This Row],[NAMA BARANG]]="","",INDEX(NOTA[ID],MATCH(,INDIRECT(ADDRESS(ROW(NOTA[ID]),COLUMN(NOTA[ID]))&amp;":"&amp;ADDRESS(ROW(),COLUMN(NOTA[ID]))),-1)))</f>
        <v/>
      </c>
      <c r="E172" s="61"/>
      <c r="F172" s="62"/>
      <c r="G172" s="62"/>
      <c r="H172" s="63"/>
      <c r="I172" s="62"/>
      <c r="J172" s="64"/>
      <c r="K172" s="62"/>
      <c r="L172" s="62"/>
      <c r="M172" s="65"/>
      <c r="N172" s="60"/>
      <c r="O172" s="62"/>
      <c r="P172" s="59"/>
      <c r="Q172" s="58"/>
      <c r="R172" s="66"/>
      <c r="S172" s="67"/>
      <c r="T172" s="68"/>
      <c r="U172" s="69"/>
      <c r="V172" s="70"/>
      <c r="W172" s="69" t="str">
        <f>IF(NOTA[[#This Row],[HARGA/ CTN]]="",NOTA[[#This Row],[JUMLAH_H]],NOTA[[#This Row],[HARGA/ CTN]]*IF(NOTA[[#This Row],[C]]="",0,NOTA[[#This Row],[C]]))</f>
        <v/>
      </c>
      <c r="X172" s="69" t="str">
        <f>IF(NOTA[[#This Row],[JUMLAH]]="","",NOTA[[#This Row],[JUMLAH]]*NOTA[[#This Row],[DISC 1]])</f>
        <v/>
      </c>
      <c r="Y172" s="69" t="str">
        <f>IF(NOTA[[#This Row],[JUMLAH]]="","",(NOTA[[#This Row],[JUMLAH]]-NOTA[[#This Row],[DISC 1-]])*NOTA[[#This Row],[DISC 2]])</f>
        <v/>
      </c>
      <c r="Z172" s="69" t="str">
        <f>IF(NOTA[[#This Row],[JUMLAH]]="","",NOTA[[#This Row],[DISC 1-]]+NOTA[[#This Row],[DISC 2-]])</f>
        <v/>
      </c>
      <c r="AA172" s="69" t="str">
        <f>IF(NOTA[[#This Row],[JUMLAH]]="","",NOTA[[#This Row],[JUMLAH]]-NOTA[[#This Row],[DISC]])</f>
        <v/>
      </c>
      <c r="AB172" s="69"/>
      <c r="AC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71" t="str">
        <f>IF(OR(NOTA[[#This Row],[QTY]]="",NOTA[[#This Row],[HARGA SATUAN]]="",),"",NOTA[[#This Row],[QTY]]*NOTA[[#This Row],[HARGA SATUAN]])</f>
        <v/>
      </c>
      <c r="AG172" s="64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60" t="str">
        <f ca="1">IF(NOTA[[#This Row],[ID]]="","",COUNTIF(NOTA[ID_H],NOTA[[#This Row],[ID_H]]))</f>
        <v/>
      </c>
      <c r="AK172" s="60" t="str">
        <f ca="1">IF(NOTA[[#This Row],[TGL.NOTA]]="",IF(NOTA[[#This Row],[SUPPLIER_H]]="","",AK171),MONTH(NOTA[[#This Row],[TGL.NOTA]]))</f>
        <v/>
      </c>
      <c r="AL172" s="60" t="str">
        <f>LOWER(SUBSTITUTE(SUBSTITUTE(SUBSTITUTE(SUBSTITUTE(SUBSTITUTE(SUBSTITUTE(SUBSTITUTE(SUBSTITUTE(SUBSTITUTE(NOTA[NAMA BARANG]," ",),".",""),"-",""),"(",""),")",""),",",""),"/",""),"""",""),"+",""))</f>
        <v/>
      </c>
      <c r="AM1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60" t="str">
        <f>IF(NOTA[[#This Row],[CONCAT4]]="","",_xlfn.IFNA(MATCH(NOTA[[#This Row],[CONCAT4]],[2]!RAW[CONCAT_H],0),FALSE))</f>
        <v/>
      </c>
      <c r="AQ172" s="60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60" t="e">
        <f ca="1">IF(NOTA[[#This Row],[ID_P]]="","",MATCH(NOTA[[#This Row],[ID_P]],[1]!B_MSK[N_ID],0))</f>
        <v>#REF!</v>
      </c>
      <c r="D173" s="60">
        <f ca="1">IF(NOTA[[#This Row],[NAMA BARANG]]="","",INDEX(NOTA[ID],MATCH(,INDIRECT(ADDRESS(ROW(NOTA[ID]),COLUMN(NOTA[ID]))&amp;":"&amp;ADDRESS(ROW(),COLUMN(NOTA[ID]))),-1)))</f>
        <v>30</v>
      </c>
      <c r="E173" s="61"/>
      <c r="F173" s="15" t="s">
        <v>23</v>
      </c>
      <c r="G173" s="15" t="s">
        <v>24</v>
      </c>
      <c r="H173" s="24" t="s">
        <v>379</v>
      </c>
      <c r="I173" s="62"/>
      <c r="J173" s="64">
        <v>45083</v>
      </c>
      <c r="K173" s="62"/>
      <c r="L173" s="15" t="s">
        <v>222</v>
      </c>
      <c r="M173" s="65">
        <v>2</v>
      </c>
      <c r="N173" s="60"/>
      <c r="O173" s="62"/>
      <c r="P173" s="59"/>
      <c r="Q173" s="58">
        <v>2304000</v>
      </c>
      <c r="R173" s="66"/>
      <c r="S173" s="67">
        <v>0.17</v>
      </c>
      <c r="T173" s="68"/>
      <c r="U173" s="69"/>
      <c r="V173" s="70"/>
      <c r="W173" s="69">
        <f>IF(NOTA[[#This Row],[HARGA/ CTN]]="",NOTA[[#This Row],[JUMLAH_H]],NOTA[[#This Row],[HARGA/ CTN]]*IF(NOTA[[#This Row],[C]]="",0,NOTA[[#This Row],[C]]))</f>
        <v>4608000</v>
      </c>
      <c r="X173" s="69">
        <f>IF(NOTA[[#This Row],[JUMLAH]]="","",NOTA[[#This Row],[JUMLAH]]*NOTA[[#This Row],[DISC 1]])</f>
        <v>783360</v>
      </c>
      <c r="Y173" s="69">
        <f>IF(NOTA[[#This Row],[JUMLAH]]="","",(NOTA[[#This Row],[JUMLAH]]-NOTA[[#This Row],[DISC 1-]])*NOTA[[#This Row],[DISC 2]])</f>
        <v>0</v>
      </c>
      <c r="Z173" s="69">
        <f>IF(NOTA[[#This Row],[JUMLAH]]="","",NOTA[[#This Row],[DISC 1-]]+NOTA[[#This Row],[DISC 2-]])</f>
        <v>783360</v>
      </c>
      <c r="AA173" s="69">
        <f>IF(NOTA[[#This Row],[JUMLAH]]="","",NOTA[[#This Row],[JUMLAH]]-NOTA[[#This Row],[DISC]])</f>
        <v>3824640</v>
      </c>
      <c r="AB173" s="69"/>
      <c r="AC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71" t="str">
        <f>IF(OR(NOTA[[#This Row],[QTY]]="",NOTA[[#This Row],[HARGA SATUAN]]="",),"",NOTA[[#This Row],[QTY]]*NOTA[[#This Row],[HARGA SATUAN]])</f>
        <v/>
      </c>
      <c r="AG173" s="64">
        <f ca="1">IF(NOTA[ID_H]="","",INDEX(NOTA[TANGGAL],MATCH(,INDIRECT(ADDRESS(ROW(NOTA[TANGGAL]),COLUMN(NOTA[TANGGAL]))&amp;":"&amp;ADDRESS(ROW(),COLUMN(NOTA[TANGGAL]))),-1)))</f>
        <v>45085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60">
        <f ca="1">IF(NOTA[[#This Row],[ID]]="","",COUNTIF(NOTA[ID_H],NOTA[[#This Row],[ID_H]]))</f>
        <v>8</v>
      </c>
      <c r="AK173" s="60">
        <f>IF(NOTA[[#This Row],[TGL.NOTA]]="",IF(NOTA[[#This Row],[SUPPLIER_H]]="","",AK172),MONTH(NOTA[[#This Row],[TGL.NOTA]]))</f>
        <v>6</v>
      </c>
      <c r="AL173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1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1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P173" s="60" t="e">
        <f>IF(NOTA[[#This Row],[CONCAT4]]="","",_xlfn.IFNA(MATCH(NOTA[[#This Row],[CONCAT4]],[2]!RAW[CONCAT_H],0),FALSE))</f>
        <v>#REF!</v>
      </c>
      <c r="AQ173" s="60">
        <f>IF(NOTA[[#This Row],[CONCAT1]]="","",MATCH(NOTA[[#This Row],[CONCAT1]],[3]!db[NB NOTA_C],0)+1)</f>
        <v>1342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0" t="str">
        <f>IF(NOTA[[#This Row],[ID_P]]="","",MATCH(NOTA[[#This Row],[ID_P]],[1]!B_MSK[N_ID],0))</f>
        <v/>
      </c>
      <c r="D174" s="60">
        <f ca="1">IF(NOTA[[#This Row],[NAMA BARANG]]="","",INDEX(NOTA[ID],MATCH(,INDIRECT(ADDRESS(ROW(NOTA[ID]),COLUMN(NOTA[ID]))&amp;":"&amp;ADDRESS(ROW(),COLUMN(NOTA[ID]))),-1)))</f>
        <v>30</v>
      </c>
      <c r="E174" s="61"/>
      <c r="F174" s="62"/>
      <c r="G174" s="62"/>
      <c r="H174" s="63"/>
      <c r="I174" s="62"/>
      <c r="J174" s="64"/>
      <c r="K174" s="62"/>
      <c r="L174" s="15" t="s">
        <v>380</v>
      </c>
      <c r="M174" s="65">
        <v>1</v>
      </c>
      <c r="N174" s="60"/>
      <c r="O174" s="62"/>
      <c r="P174" s="59"/>
      <c r="Q174" s="58">
        <v>2256000</v>
      </c>
      <c r="R174" s="21" t="s">
        <v>109</v>
      </c>
      <c r="S174" s="67">
        <v>0.17</v>
      </c>
      <c r="T174" s="68"/>
      <c r="U174" s="69"/>
      <c r="V174" s="70"/>
      <c r="W174" s="69">
        <f>IF(NOTA[[#This Row],[HARGA/ CTN]]="",NOTA[[#This Row],[JUMLAH_H]],NOTA[[#This Row],[HARGA/ CTN]]*IF(NOTA[[#This Row],[C]]="",0,NOTA[[#This Row],[C]]))</f>
        <v>2256000</v>
      </c>
      <c r="X174" s="69">
        <f>IF(NOTA[[#This Row],[JUMLAH]]="","",NOTA[[#This Row],[JUMLAH]]*NOTA[[#This Row],[DISC 1]])</f>
        <v>383520</v>
      </c>
      <c r="Y174" s="69">
        <f>IF(NOTA[[#This Row],[JUMLAH]]="","",(NOTA[[#This Row],[JUMLAH]]-NOTA[[#This Row],[DISC 1-]])*NOTA[[#This Row],[DISC 2]])</f>
        <v>0</v>
      </c>
      <c r="Z174" s="69">
        <f>IF(NOTA[[#This Row],[JUMLAH]]="","",NOTA[[#This Row],[DISC 1-]]+NOTA[[#This Row],[DISC 2-]])</f>
        <v>383520</v>
      </c>
      <c r="AA174" s="69">
        <f>IF(NOTA[[#This Row],[JUMLAH]]="","",NOTA[[#This Row],[JUMLAH]]-NOTA[[#This Row],[DISC]])</f>
        <v>1872480</v>
      </c>
      <c r="AB174" s="69"/>
      <c r="AC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71" t="str">
        <f>IF(OR(NOTA[[#This Row],[QTY]]="",NOTA[[#This Row],[HARGA SATUAN]]="",),"",NOTA[[#This Row],[QTY]]*NOTA[[#This Row],[HARGA SATUAN]])</f>
        <v/>
      </c>
      <c r="AG174" s="64">
        <f ca="1">IF(NOTA[ID_H]="","",INDEX(NOTA[TANGGAL],MATCH(,INDIRECT(ADDRESS(ROW(NOTA[TANGGAL]),COLUMN(NOTA[TANGGAL]))&amp;":"&amp;ADDRESS(ROW(),COLUMN(NOTA[TANGGAL]))),-1)))</f>
        <v>45085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60" t="str">
        <f ca="1">IF(NOTA[[#This Row],[ID]]="","",COUNTIF(NOTA[ID_H],NOTA[[#This Row],[ID_H]]))</f>
        <v/>
      </c>
      <c r="AK174" s="60">
        <f ca="1">IF(NOTA[[#This Row],[TGL.NOTA]]="",IF(NOTA[[#This Row],[SUPPLIER_H]]="","",AK173),MONTH(NOTA[[#This Row],[TGL.NOTA]]))</f>
        <v>6</v>
      </c>
      <c r="AL174" s="60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M1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N1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60" t="str">
        <f>IF(NOTA[[#This Row],[CONCAT4]]="","",_xlfn.IFNA(MATCH(NOTA[[#This Row],[CONCAT4]],[2]!RAW[CONCAT_H],0),FALSE))</f>
        <v/>
      </c>
      <c r="AQ174" s="60" t="e">
        <f>IF(NOTA[[#This Row],[CONCAT1]]="","",MATCH(NOTA[[#This Row],[CONCAT1]],[3]!db[NB NOTA_C],0)+1)</f>
        <v>#N/A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0" t="str">
        <f>IF(NOTA[[#This Row],[ID_P]]="","",MATCH(NOTA[[#This Row],[ID_P]],[1]!B_MSK[N_ID],0))</f>
        <v/>
      </c>
      <c r="D175" s="60">
        <f ca="1">IF(NOTA[[#This Row],[NAMA BARANG]]="","",INDEX(NOTA[ID],MATCH(,INDIRECT(ADDRESS(ROW(NOTA[ID]),COLUMN(NOTA[ID]))&amp;":"&amp;ADDRESS(ROW(),COLUMN(NOTA[ID]))),-1)))</f>
        <v>30</v>
      </c>
      <c r="E175" s="61"/>
      <c r="F175" s="62"/>
      <c r="G175" s="62"/>
      <c r="H175" s="63"/>
      <c r="I175" s="62"/>
      <c r="J175" s="64"/>
      <c r="K175" s="62"/>
      <c r="L175" s="15" t="s">
        <v>223</v>
      </c>
      <c r="M175" s="65">
        <v>2</v>
      </c>
      <c r="N175" s="60"/>
      <c r="O175" s="62"/>
      <c r="P175" s="59"/>
      <c r="Q175" s="58">
        <v>2016000</v>
      </c>
      <c r="R175" s="66"/>
      <c r="S175" s="67">
        <v>0.17</v>
      </c>
      <c r="T175" s="68"/>
      <c r="U175" s="69"/>
      <c r="V175" s="70"/>
      <c r="W175" s="69">
        <f>IF(NOTA[[#This Row],[HARGA/ CTN]]="",NOTA[[#This Row],[JUMLAH_H]],NOTA[[#This Row],[HARGA/ CTN]]*IF(NOTA[[#This Row],[C]]="",0,NOTA[[#This Row],[C]]))</f>
        <v>4032000</v>
      </c>
      <c r="X175" s="69">
        <f>IF(NOTA[[#This Row],[JUMLAH]]="","",NOTA[[#This Row],[JUMLAH]]*NOTA[[#This Row],[DISC 1]])</f>
        <v>685440</v>
      </c>
      <c r="Y175" s="69">
        <f>IF(NOTA[[#This Row],[JUMLAH]]="","",(NOTA[[#This Row],[JUMLAH]]-NOTA[[#This Row],[DISC 1-]])*NOTA[[#This Row],[DISC 2]])</f>
        <v>0</v>
      </c>
      <c r="Z175" s="69">
        <f>IF(NOTA[[#This Row],[JUMLAH]]="","",NOTA[[#This Row],[DISC 1-]]+NOTA[[#This Row],[DISC 2-]])</f>
        <v>685440</v>
      </c>
      <c r="AA175" s="69">
        <f>IF(NOTA[[#This Row],[JUMLAH]]="","",NOTA[[#This Row],[JUMLAH]]-NOTA[[#This Row],[DISC]])</f>
        <v>3346560</v>
      </c>
      <c r="AB175" s="69"/>
      <c r="AC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71" t="str">
        <f>IF(OR(NOTA[[#This Row],[QTY]]="",NOTA[[#This Row],[HARGA SATUAN]]="",),"",NOTA[[#This Row],[QTY]]*NOTA[[#This Row],[HARGA SATUAN]])</f>
        <v/>
      </c>
      <c r="AG175" s="64">
        <f ca="1">IF(NOTA[ID_H]="","",INDEX(NOTA[TANGGAL],MATCH(,INDIRECT(ADDRESS(ROW(NOTA[TANGGAL]),COLUMN(NOTA[TANGGAL]))&amp;":"&amp;ADDRESS(ROW(),COLUMN(NOTA[TANGGAL]))),-1)))</f>
        <v>45085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60" t="str">
        <f ca="1">IF(NOTA[[#This Row],[ID]]="","",COUNTIF(NOTA[ID_H],NOTA[[#This Row],[ID_H]]))</f>
        <v/>
      </c>
      <c r="AK175" s="60">
        <f ca="1">IF(NOTA[[#This Row],[TGL.NOTA]]="",IF(NOTA[[#This Row],[SUPPLIER_H]]="","",AK174),MONTH(NOTA[[#This Row],[TGL.NOTA]]))</f>
        <v>6</v>
      </c>
      <c r="AL175" s="60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60" t="str">
        <f>IF(NOTA[[#This Row],[CONCAT4]]="","",_xlfn.IFNA(MATCH(NOTA[[#This Row],[CONCAT4]],[2]!RAW[CONCAT_H],0),FALSE))</f>
        <v/>
      </c>
      <c r="AQ175" s="60">
        <f>IF(NOTA[[#This Row],[CONCAT1]]="","",MATCH(NOTA[[#This Row],[CONCAT1]],[3]!db[NB NOTA_C],0)+1)</f>
        <v>1188</v>
      </c>
    </row>
    <row r="176" spans="1:43" ht="20.100000000000001" customHeight="1" x14ac:dyDescent="0.25">
      <c r="A1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60" t="str">
        <f>IF(NOTA[[#This Row],[ID_P]]="","",MATCH(NOTA[[#This Row],[ID_P]],[1]!B_MSK[N_ID],0))</f>
        <v/>
      </c>
      <c r="D176" s="60">
        <f ca="1">IF(NOTA[[#This Row],[NAMA BARANG]]="","",INDEX(NOTA[ID],MATCH(,INDIRECT(ADDRESS(ROW(NOTA[ID]),COLUMN(NOTA[ID]))&amp;":"&amp;ADDRESS(ROW(),COLUMN(NOTA[ID]))),-1)))</f>
        <v>30</v>
      </c>
      <c r="E176" s="61"/>
      <c r="F176" s="62"/>
      <c r="G176" s="62"/>
      <c r="H176" s="63"/>
      <c r="I176" s="62"/>
      <c r="J176" s="64"/>
      <c r="K176" s="62"/>
      <c r="L176" s="15" t="s">
        <v>221</v>
      </c>
      <c r="M176" s="65">
        <v>1</v>
      </c>
      <c r="N176" s="60"/>
      <c r="O176" s="62"/>
      <c r="P176" s="59"/>
      <c r="Q176" s="58">
        <v>2112000</v>
      </c>
      <c r="R176" s="66"/>
      <c r="S176" s="67">
        <v>0.17</v>
      </c>
      <c r="T176" s="68"/>
      <c r="U176" s="69"/>
      <c r="V176" s="70"/>
      <c r="W176" s="69">
        <f>IF(NOTA[[#This Row],[HARGA/ CTN]]="",NOTA[[#This Row],[JUMLAH_H]],NOTA[[#This Row],[HARGA/ CTN]]*IF(NOTA[[#This Row],[C]]="",0,NOTA[[#This Row],[C]]))</f>
        <v>2112000</v>
      </c>
      <c r="X176" s="69">
        <f>IF(NOTA[[#This Row],[JUMLAH]]="","",NOTA[[#This Row],[JUMLAH]]*NOTA[[#This Row],[DISC 1]])</f>
        <v>359040</v>
      </c>
      <c r="Y176" s="69">
        <f>IF(NOTA[[#This Row],[JUMLAH]]="","",(NOTA[[#This Row],[JUMLAH]]-NOTA[[#This Row],[DISC 1-]])*NOTA[[#This Row],[DISC 2]])</f>
        <v>0</v>
      </c>
      <c r="Z176" s="69">
        <f>IF(NOTA[[#This Row],[JUMLAH]]="","",NOTA[[#This Row],[DISC 1-]]+NOTA[[#This Row],[DISC 2-]])</f>
        <v>359040</v>
      </c>
      <c r="AA176" s="69">
        <f>IF(NOTA[[#This Row],[JUMLAH]]="","",NOTA[[#This Row],[JUMLAH]]-NOTA[[#This Row],[DISC]])</f>
        <v>1752960</v>
      </c>
      <c r="AB176" s="69"/>
      <c r="AC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71" t="str">
        <f>IF(OR(NOTA[[#This Row],[QTY]]="",NOTA[[#This Row],[HARGA SATUAN]]="",),"",NOTA[[#This Row],[QTY]]*NOTA[[#This Row],[HARGA SATUAN]])</f>
        <v/>
      </c>
      <c r="AG176" s="64">
        <f ca="1">IF(NOTA[ID_H]="","",INDEX(NOTA[TANGGAL],MATCH(,INDIRECT(ADDRESS(ROW(NOTA[TANGGAL]),COLUMN(NOTA[TANGGAL]))&amp;":"&amp;ADDRESS(ROW(),COLUMN(NOTA[TANGGAL]))),-1)))</f>
        <v>45085</v>
      </c>
      <c r="AH176" s="59" t="str">
        <f ca="1">IF(NOTA[[#This Row],[NAMA BARANG]]="","",INDEX(NOTA[SUPPLIER],MATCH(,INDIRECT(ADDRESS(ROW(NOTA[ID]),COLUMN(NOTA[ID]))&amp;":"&amp;ADDRESS(ROW(),COLUMN(NOTA[ID]))),-1)))</f>
        <v>KENKO SINAR INDONESIA</v>
      </c>
      <c r="AI176" s="59" t="str">
        <f ca="1">IF(NOTA[[#This Row],[ID_H]]="","",IF(NOTA[[#This Row],[FAKTUR]]="",INDIRECT(ADDRESS(ROW()-1,COLUMN())),NOTA[[#This Row],[FAKTUR]]))</f>
        <v>ARTO MORO</v>
      </c>
      <c r="AJ176" s="60" t="str">
        <f ca="1">IF(NOTA[[#This Row],[ID]]="","",COUNTIF(NOTA[ID_H],NOTA[[#This Row],[ID_H]]))</f>
        <v/>
      </c>
      <c r="AK176" s="60">
        <f ca="1">IF(NOTA[[#This Row],[TGL.NOTA]]="",IF(NOTA[[#This Row],[SUPPLIER_H]]="","",AK175),MONTH(NOTA[[#This Row],[TGL.NOTA]]))</f>
        <v>6</v>
      </c>
      <c r="AL176" s="60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M1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N1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60" t="str">
        <f>IF(NOTA[[#This Row],[CONCAT4]]="","",_xlfn.IFNA(MATCH(NOTA[[#This Row],[CONCAT4]],[2]!RAW[CONCAT_H],0),FALSE))</f>
        <v/>
      </c>
      <c r="AQ176" s="60">
        <f>IF(NOTA[[#This Row],[CONCAT1]]="","",MATCH(NOTA[[#This Row],[CONCAT1]],[3]!db[NB NOTA_C],0)+1)</f>
        <v>1345</v>
      </c>
    </row>
    <row r="177" spans="1:43" ht="20.100000000000001" customHeight="1" x14ac:dyDescent="0.25">
      <c r="A1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60" t="str">
        <f>IF(NOTA[[#This Row],[ID_P]]="","",MATCH(NOTA[[#This Row],[ID_P]],[1]!B_MSK[N_ID],0))</f>
        <v/>
      </c>
      <c r="D177" s="60">
        <f ca="1">IF(NOTA[[#This Row],[NAMA BARANG]]="","",INDEX(NOTA[ID],MATCH(,INDIRECT(ADDRESS(ROW(NOTA[ID]),COLUMN(NOTA[ID]))&amp;":"&amp;ADDRESS(ROW(),COLUMN(NOTA[ID]))),-1)))</f>
        <v>30</v>
      </c>
      <c r="E177" s="61"/>
      <c r="F177" s="62"/>
      <c r="G177" s="62"/>
      <c r="H177" s="63"/>
      <c r="I177" s="62"/>
      <c r="J177" s="64"/>
      <c r="K177" s="62"/>
      <c r="L177" s="15" t="s">
        <v>381</v>
      </c>
      <c r="M177" s="65">
        <v>1</v>
      </c>
      <c r="N177" s="60"/>
      <c r="O177" s="62"/>
      <c r="P177" s="59"/>
      <c r="Q177" s="58">
        <v>5702400</v>
      </c>
      <c r="R177" s="66"/>
      <c r="S177" s="67">
        <v>0.17</v>
      </c>
      <c r="T177" s="68"/>
      <c r="U177" s="69"/>
      <c r="V177" s="70"/>
      <c r="W177" s="69">
        <f>IF(NOTA[[#This Row],[HARGA/ CTN]]="",NOTA[[#This Row],[JUMLAH_H]],NOTA[[#This Row],[HARGA/ CTN]]*IF(NOTA[[#This Row],[C]]="",0,NOTA[[#This Row],[C]]))</f>
        <v>5702400</v>
      </c>
      <c r="X177" s="69">
        <f>IF(NOTA[[#This Row],[JUMLAH]]="","",NOTA[[#This Row],[JUMLAH]]*NOTA[[#This Row],[DISC 1]])</f>
        <v>969408.00000000012</v>
      </c>
      <c r="Y177" s="69">
        <f>IF(NOTA[[#This Row],[JUMLAH]]="","",(NOTA[[#This Row],[JUMLAH]]-NOTA[[#This Row],[DISC 1-]])*NOTA[[#This Row],[DISC 2]])</f>
        <v>0</v>
      </c>
      <c r="Z177" s="69">
        <f>IF(NOTA[[#This Row],[JUMLAH]]="","",NOTA[[#This Row],[DISC 1-]]+NOTA[[#This Row],[DISC 2-]])</f>
        <v>969408.00000000012</v>
      </c>
      <c r="AA177" s="69">
        <f>IF(NOTA[[#This Row],[JUMLAH]]="","",NOTA[[#This Row],[JUMLAH]]-NOTA[[#This Row],[DISC]])</f>
        <v>4732992</v>
      </c>
      <c r="AB177" s="69"/>
      <c r="AC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71" t="str">
        <f>IF(OR(NOTA[[#This Row],[QTY]]="",NOTA[[#This Row],[HARGA SATUAN]]="",),"",NOTA[[#This Row],[QTY]]*NOTA[[#This Row],[HARGA SATUAN]])</f>
        <v/>
      </c>
      <c r="AG177" s="64">
        <f ca="1">IF(NOTA[ID_H]="","",INDEX(NOTA[TANGGAL],MATCH(,INDIRECT(ADDRESS(ROW(NOTA[TANGGAL]),COLUMN(NOTA[TANGGAL]))&amp;":"&amp;ADDRESS(ROW(),COLUMN(NOTA[TANGGAL]))),-1)))</f>
        <v>45085</v>
      </c>
      <c r="AH177" s="59" t="str">
        <f ca="1">IF(NOTA[[#This Row],[NAMA BARANG]]="","",INDEX(NOTA[SUPPLIER],MATCH(,INDIRECT(ADDRESS(ROW(NOTA[ID]),COLUMN(NOTA[ID]))&amp;":"&amp;ADDRESS(ROW(),COLUMN(NOTA[ID]))),-1)))</f>
        <v>KENKO SINAR INDONESIA</v>
      </c>
      <c r="AI177" s="59" t="str">
        <f ca="1">IF(NOTA[[#This Row],[ID_H]]="","",IF(NOTA[[#This Row],[FAKTUR]]="",INDIRECT(ADDRESS(ROW()-1,COLUMN())),NOTA[[#This Row],[FAKTUR]]))</f>
        <v>ARTO MORO</v>
      </c>
      <c r="AJ177" s="60" t="str">
        <f ca="1">IF(NOTA[[#This Row],[ID]]="","",COUNTIF(NOTA[ID_H],NOTA[[#This Row],[ID_H]]))</f>
        <v/>
      </c>
      <c r="AK177" s="60">
        <f ca="1">IF(NOTA[[#This Row],[TGL.NOTA]]="",IF(NOTA[[#This Row],[SUPPLIER_H]]="","",AK176),MONTH(NOTA[[#This Row],[TGL.NOTA]]))</f>
        <v>6</v>
      </c>
      <c r="AL177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1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1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1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60" t="str">
        <f>IF(NOTA[[#This Row],[CONCAT4]]="","",_xlfn.IFNA(MATCH(NOTA[[#This Row],[CONCAT4]],[2]!RAW[CONCAT_H],0),FALSE))</f>
        <v/>
      </c>
      <c r="AQ177" s="60">
        <f>IF(NOTA[[#This Row],[CONCAT1]]="","",MATCH(NOTA[[#This Row],[CONCAT1]],[3]!db[NB NOTA_C],0)+1)</f>
        <v>1272</v>
      </c>
    </row>
    <row r="178" spans="1:43" ht="20.100000000000001" customHeight="1" x14ac:dyDescent="0.25">
      <c r="A1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60" t="str">
        <f>IF(NOTA[[#This Row],[ID_P]]="","",MATCH(NOTA[[#This Row],[ID_P]],[1]!B_MSK[N_ID],0))</f>
        <v/>
      </c>
      <c r="D178" s="60">
        <f ca="1">IF(NOTA[[#This Row],[NAMA BARANG]]="","",INDEX(NOTA[ID],MATCH(,INDIRECT(ADDRESS(ROW(NOTA[ID]),COLUMN(NOTA[ID]))&amp;":"&amp;ADDRESS(ROW(),COLUMN(NOTA[ID]))),-1)))</f>
        <v>30</v>
      </c>
      <c r="E178" s="61"/>
      <c r="F178" s="62"/>
      <c r="G178" s="62"/>
      <c r="H178" s="63"/>
      <c r="I178" s="62"/>
      <c r="J178" s="64"/>
      <c r="K178" s="62"/>
      <c r="L178" s="15" t="s">
        <v>100</v>
      </c>
      <c r="M178" s="65">
        <v>5</v>
      </c>
      <c r="N178" s="60"/>
      <c r="O178" s="62"/>
      <c r="P178" s="59"/>
      <c r="Q178" s="58">
        <v>3110400</v>
      </c>
      <c r="R178" s="66"/>
      <c r="S178" s="67">
        <v>0.17</v>
      </c>
      <c r="T178" s="68"/>
      <c r="U178" s="69"/>
      <c r="V178" s="70"/>
      <c r="W178" s="69">
        <f>IF(NOTA[[#This Row],[HARGA/ CTN]]="",NOTA[[#This Row],[JUMLAH_H]],NOTA[[#This Row],[HARGA/ CTN]]*IF(NOTA[[#This Row],[C]]="",0,NOTA[[#This Row],[C]]))</f>
        <v>15552000</v>
      </c>
      <c r="X178" s="69">
        <f>IF(NOTA[[#This Row],[JUMLAH]]="","",NOTA[[#This Row],[JUMLAH]]*NOTA[[#This Row],[DISC 1]])</f>
        <v>2643840</v>
      </c>
      <c r="Y178" s="69">
        <f>IF(NOTA[[#This Row],[JUMLAH]]="","",(NOTA[[#This Row],[JUMLAH]]-NOTA[[#This Row],[DISC 1-]])*NOTA[[#This Row],[DISC 2]])</f>
        <v>0</v>
      </c>
      <c r="Z178" s="69">
        <f>IF(NOTA[[#This Row],[JUMLAH]]="","",NOTA[[#This Row],[DISC 1-]]+NOTA[[#This Row],[DISC 2-]])</f>
        <v>2643840</v>
      </c>
      <c r="AA178" s="69">
        <f>IF(NOTA[[#This Row],[JUMLAH]]="","",NOTA[[#This Row],[JUMLAH]]-NOTA[[#This Row],[DISC]])</f>
        <v>12908160</v>
      </c>
      <c r="AB178" s="69"/>
      <c r="AC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71" t="str">
        <f>IF(OR(NOTA[[#This Row],[QTY]]="",NOTA[[#This Row],[HARGA SATUAN]]="",),"",NOTA[[#This Row],[QTY]]*NOTA[[#This Row],[HARGA SATUAN]])</f>
        <v/>
      </c>
      <c r="AG178" s="64">
        <f ca="1">IF(NOTA[ID_H]="","",INDEX(NOTA[TANGGAL],MATCH(,INDIRECT(ADDRESS(ROW(NOTA[TANGGAL]),COLUMN(NOTA[TANGGAL]))&amp;":"&amp;ADDRESS(ROW(),COLUMN(NOTA[TANGGAL]))),-1)))</f>
        <v>45085</v>
      </c>
      <c r="AH178" s="59" t="str">
        <f ca="1">IF(NOTA[[#This Row],[NAMA BARANG]]="","",INDEX(NOTA[SUPPLIER],MATCH(,INDIRECT(ADDRESS(ROW(NOTA[ID]),COLUMN(NOTA[ID]))&amp;":"&amp;ADDRESS(ROW(),COLUMN(NOTA[ID]))),-1)))</f>
        <v>KENKO SINAR INDONESIA</v>
      </c>
      <c r="AI178" s="59" t="str">
        <f ca="1">IF(NOTA[[#This Row],[ID_H]]="","",IF(NOTA[[#This Row],[FAKTUR]]="",INDIRECT(ADDRESS(ROW()-1,COLUMN())),NOTA[[#This Row],[FAKTUR]]))</f>
        <v>ARTO MORO</v>
      </c>
      <c r="AJ178" s="60" t="str">
        <f ca="1">IF(NOTA[[#This Row],[ID]]="","",COUNTIF(NOTA[ID_H],NOTA[[#This Row],[ID_H]]))</f>
        <v/>
      </c>
      <c r="AK178" s="60">
        <f ca="1">IF(NOTA[[#This Row],[TGL.NOTA]]="",IF(NOTA[[#This Row],[SUPPLIER_H]]="","",AK177),MONTH(NOTA[[#This Row],[TGL.NOTA]]))</f>
        <v>6</v>
      </c>
      <c r="AL178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60" t="str">
        <f>IF(NOTA[[#This Row],[CONCAT4]]="","",_xlfn.IFNA(MATCH(NOTA[[#This Row],[CONCAT4]],[2]!RAW[CONCAT_H],0),FALSE))</f>
        <v/>
      </c>
      <c r="AQ178" s="60">
        <f>IF(NOTA[[#This Row],[CONCAT1]]="","",MATCH(NOTA[[#This Row],[CONCAT1]],[3]!db[NB NOTA_C],0)+1)</f>
        <v>1281</v>
      </c>
    </row>
    <row r="179" spans="1:43" ht="20.100000000000001" customHeight="1" x14ac:dyDescent="0.25">
      <c r="A1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60" t="str">
        <f>IF(NOTA[[#This Row],[ID_P]]="","",MATCH(NOTA[[#This Row],[ID_P]],[1]!B_MSK[N_ID],0))</f>
        <v/>
      </c>
      <c r="D179" s="60">
        <f ca="1">IF(NOTA[[#This Row],[NAMA BARANG]]="","",INDEX(NOTA[ID],MATCH(,INDIRECT(ADDRESS(ROW(NOTA[ID]),COLUMN(NOTA[ID]))&amp;":"&amp;ADDRESS(ROW(),COLUMN(NOTA[ID]))),-1)))</f>
        <v>30</v>
      </c>
      <c r="E179" s="61"/>
      <c r="F179" s="62"/>
      <c r="G179" s="62"/>
      <c r="H179" s="63"/>
      <c r="I179" s="62"/>
      <c r="J179" s="64"/>
      <c r="K179" s="62"/>
      <c r="L179" s="15" t="s">
        <v>195</v>
      </c>
      <c r="M179" s="65">
        <v>10</v>
      </c>
      <c r="N179" s="60"/>
      <c r="O179" s="62"/>
      <c r="P179" s="59"/>
      <c r="Q179" s="58">
        <v>5616000</v>
      </c>
      <c r="R179" s="66"/>
      <c r="S179" s="67">
        <v>0.17</v>
      </c>
      <c r="T179" s="68"/>
      <c r="U179" s="69"/>
      <c r="V179" s="70"/>
      <c r="W179" s="69">
        <f>IF(NOTA[[#This Row],[HARGA/ CTN]]="",NOTA[[#This Row],[JUMLAH_H]],NOTA[[#This Row],[HARGA/ CTN]]*IF(NOTA[[#This Row],[C]]="",0,NOTA[[#This Row],[C]]))</f>
        <v>56160000</v>
      </c>
      <c r="X179" s="69">
        <f>IF(NOTA[[#This Row],[JUMLAH]]="","",NOTA[[#This Row],[JUMLAH]]*NOTA[[#This Row],[DISC 1]])</f>
        <v>9547200</v>
      </c>
      <c r="Y179" s="69">
        <f>IF(NOTA[[#This Row],[JUMLAH]]="","",(NOTA[[#This Row],[JUMLAH]]-NOTA[[#This Row],[DISC 1-]])*NOTA[[#This Row],[DISC 2]])</f>
        <v>0</v>
      </c>
      <c r="Z179" s="69">
        <f>IF(NOTA[[#This Row],[JUMLAH]]="","",NOTA[[#This Row],[DISC 1-]]+NOTA[[#This Row],[DISC 2-]])</f>
        <v>9547200</v>
      </c>
      <c r="AA179" s="69">
        <f>IF(NOTA[[#This Row],[JUMLAH]]="","",NOTA[[#This Row],[JUMLAH]]-NOTA[[#This Row],[DISC]])</f>
        <v>46612800</v>
      </c>
      <c r="AB179" s="69"/>
      <c r="AC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71" t="str">
        <f>IF(OR(NOTA[[#This Row],[QTY]]="",NOTA[[#This Row],[HARGA SATUAN]]="",),"",NOTA[[#This Row],[QTY]]*NOTA[[#This Row],[HARGA SATUAN]])</f>
        <v/>
      </c>
      <c r="AG179" s="64">
        <f ca="1">IF(NOTA[ID_H]="","",INDEX(NOTA[TANGGAL],MATCH(,INDIRECT(ADDRESS(ROW(NOTA[TANGGAL]),COLUMN(NOTA[TANGGAL]))&amp;":"&amp;ADDRESS(ROW(),COLUMN(NOTA[TANGGAL]))),-1)))</f>
        <v>45085</v>
      </c>
      <c r="AH179" s="59" t="str">
        <f ca="1">IF(NOTA[[#This Row],[NAMA BARANG]]="","",INDEX(NOTA[SUPPLIER],MATCH(,INDIRECT(ADDRESS(ROW(NOTA[ID]),COLUMN(NOTA[ID]))&amp;":"&amp;ADDRESS(ROW(),COLUMN(NOTA[ID]))),-1)))</f>
        <v>KENKO SINAR INDONESIA</v>
      </c>
      <c r="AI179" s="59" t="str">
        <f ca="1">IF(NOTA[[#This Row],[ID_H]]="","",IF(NOTA[[#This Row],[FAKTUR]]="",INDIRECT(ADDRESS(ROW()-1,COLUMN())),NOTA[[#This Row],[FAKTUR]]))</f>
        <v>ARTO MORO</v>
      </c>
      <c r="AJ179" s="60" t="str">
        <f ca="1">IF(NOTA[[#This Row],[ID]]="","",COUNTIF(NOTA[ID_H],NOTA[[#This Row],[ID_H]]))</f>
        <v/>
      </c>
      <c r="AK179" s="60">
        <f ca="1">IF(NOTA[[#This Row],[TGL.NOTA]]="",IF(NOTA[[#This Row],[SUPPLIER_H]]="","",AK178),MONTH(NOTA[[#This Row],[TGL.NOTA]]))</f>
        <v>6</v>
      </c>
      <c r="AL179" s="60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1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1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60" t="str">
        <f>IF(NOTA[[#This Row],[CONCAT4]]="","",_xlfn.IFNA(MATCH(NOTA[[#This Row],[CONCAT4]],[2]!RAW[CONCAT_H],0),FALSE))</f>
        <v/>
      </c>
      <c r="AQ179" s="60">
        <f>IF(NOTA[[#This Row],[CONCAT1]]="","",MATCH(NOTA[[#This Row],[CONCAT1]],[3]!db[NB NOTA_C],0)+1)</f>
        <v>1259</v>
      </c>
    </row>
    <row r="180" spans="1:43" ht="20.100000000000001" customHeight="1" x14ac:dyDescent="0.25">
      <c r="A1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60" t="str">
        <f>IF(NOTA[[#This Row],[ID_P]]="","",MATCH(NOTA[[#This Row],[ID_P]],[1]!B_MSK[N_ID],0))</f>
        <v/>
      </c>
      <c r="D180" s="60">
        <f ca="1">IF(NOTA[[#This Row],[NAMA BARANG]]="","",INDEX(NOTA[ID],MATCH(,INDIRECT(ADDRESS(ROW(NOTA[ID]),COLUMN(NOTA[ID]))&amp;":"&amp;ADDRESS(ROW(),COLUMN(NOTA[ID]))),-1)))</f>
        <v>30</v>
      </c>
      <c r="E180" s="61"/>
      <c r="F180" s="62"/>
      <c r="G180" s="62"/>
      <c r="H180" s="63"/>
      <c r="I180" s="62"/>
      <c r="J180" s="64"/>
      <c r="K180" s="62"/>
      <c r="L180" s="15" t="s">
        <v>382</v>
      </c>
      <c r="M180" s="65">
        <v>3</v>
      </c>
      <c r="N180" s="60"/>
      <c r="O180" s="62"/>
      <c r="P180" s="59"/>
      <c r="Q180" s="58">
        <v>5616000</v>
      </c>
      <c r="R180" s="66"/>
      <c r="S180" s="67">
        <v>0.17</v>
      </c>
      <c r="T180" s="68"/>
      <c r="U180" s="69"/>
      <c r="V180" s="70"/>
      <c r="W180" s="69">
        <f>IF(NOTA[[#This Row],[HARGA/ CTN]]="",NOTA[[#This Row],[JUMLAH_H]],NOTA[[#This Row],[HARGA/ CTN]]*IF(NOTA[[#This Row],[C]]="",0,NOTA[[#This Row],[C]]))</f>
        <v>16848000</v>
      </c>
      <c r="X180" s="69">
        <f>IF(NOTA[[#This Row],[JUMLAH]]="","",NOTA[[#This Row],[JUMLAH]]*NOTA[[#This Row],[DISC 1]])</f>
        <v>2864160</v>
      </c>
      <c r="Y180" s="69">
        <f>IF(NOTA[[#This Row],[JUMLAH]]="","",(NOTA[[#This Row],[JUMLAH]]-NOTA[[#This Row],[DISC 1-]])*NOTA[[#This Row],[DISC 2]])</f>
        <v>0</v>
      </c>
      <c r="Z180" s="69">
        <f>IF(NOTA[[#This Row],[JUMLAH]]="","",NOTA[[#This Row],[DISC 1-]]+NOTA[[#This Row],[DISC 2-]])</f>
        <v>2864160</v>
      </c>
      <c r="AA180" s="69">
        <f>IF(NOTA[[#This Row],[JUMLAH]]="","",NOTA[[#This Row],[JUMLAH]]-NOTA[[#This Row],[DISC]])</f>
        <v>13983840</v>
      </c>
      <c r="AB180" s="69"/>
      <c r="AC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71" t="str">
        <f>IF(OR(NOTA[[#This Row],[QTY]]="",NOTA[[#This Row],[HARGA SATUAN]]="",),"",NOTA[[#This Row],[QTY]]*NOTA[[#This Row],[HARGA SATUAN]])</f>
        <v/>
      </c>
      <c r="AG180" s="64">
        <f ca="1">IF(NOTA[ID_H]="","",INDEX(NOTA[TANGGAL],MATCH(,INDIRECT(ADDRESS(ROW(NOTA[TANGGAL]),COLUMN(NOTA[TANGGAL]))&amp;":"&amp;ADDRESS(ROW(),COLUMN(NOTA[TANGGAL]))),-1)))</f>
        <v>45085</v>
      </c>
      <c r="AH180" s="59" t="str">
        <f ca="1">IF(NOTA[[#This Row],[NAMA BARANG]]="","",INDEX(NOTA[SUPPLIER],MATCH(,INDIRECT(ADDRESS(ROW(NOTA[ID]),COLUMN(NOTA[ID]))&amp;":"&amp;ADDRESS(ROW(),COLUMN(NOTA[ID]))),-1)))</f>
        <v>KENKO SINAR INDONESIA</v>
      </c>
      <c r="AI180" s="59" t="str">
        <f ca="1">IF(NOTA[[#This Row],[ID_H]]="","",IF(NOTA[[#This Row],[FAKTUR]]="",INDIRECT(ADDRESS(ROW()-1,COLUMN())),NOTA[[#This Row],[FAKTUR]]))</f>
        <v>ARTO MORO</v>
      </c>
      <c r="AJ180" s="60" t="str">
        <f ca="1">IF(NOTA[[#This Row],[ID]]="","",COUNTIF(NOTA[ID_H],NOTA[[#This Row],[ID_H]]))</f>
        <v/>
      </c>
      <c r="AK180" s="60">
        <f ca="1">IF(NOTA[[#This Row],[TGL.NOTA]]="",IF(NOTA[[#This Row],[SUPPLIER_H]]="","",AK179),MONTH(NOTA[[#This Row],[TGL.NOTA]]))</f>
        <v>6</v>
      </c>
      <c r="AL180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60" t="str">
        <f>IF(NOTA[[#This Row],[CONCAT4]]="","",_xlfn.IFNA(MATCH(NOTA[[#This Row],[CONCAT4]],[2]!RAW[CONCAT_H],0),FALSE))</f>
        <v/>
      </c>
      <c r="AQ180" s="60">
        <f>IF(NOTA[[#This Row],[CONCAT1]]="","",MATCH(NOTA[[#This Row],[CONCAT1]],[3]!db[NB NOTA_C],0)+1)</f>
        <v>1260</v>
      </c>
    </row>
    <row r="181" spans="1:43" ht="20.100000000000001" customHeight="1" x14ac:dyDescent="0.25">
      <c r="A1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60" t="str">
        <f>IF(NOTA[[#This Row],[ID_P]]="","",MATCH(NOTA[[#This Row],[ID_P]],[1]!B_MSK[N_ID],0))</f>
        <v/>
      </c>
      <c r="D181" s="60" t="str">
        <f ca="1">IF(NOTA[[#This Row],[NAMA BARANG]]="","",INDEX(NOTA[ID],MATCH(,INDIRECT(ADDRESS(ROW(NOTA[ID]),COLUMN(NOTA[ID]))&amp;":"&amp;ADDRESS(ROW(),COLUMN(NOTA[ID]))),-1)))</f>
        <v/>
      </c>
      <c r="E181" s="61"/>
      <c r="F181" s="62"/>
      <c r="G181" s="62"/>
      <c r="H181" s="63"/>
      <c r="I181" s="62"/>
      <c r="J181" s="64"/>
      <c r="K181" s="62"/>
      <c r="L181" s="62"/>
      <c r="M181" s="65"/>
      <c r="N181" s="60"/>
      <c r="O181" s="62"/>
      <c r="P181" s="59"/>
      <c r="Q181" s="58"/>
      <c r="R181" s="66"/>
      <c r="S181" s="67"/>
      <c r="T181" s="68"/>
      <c r="U181" s="69"/>
      <c r="V181" s="70"/>
      <c r="W181" s="69" t="str">
        <f>IF(NOTA[[#This Row],[HARGA/ CTN]]="",NOTA[[#This Row],[JUMLAH_H]],NOTA[[#This Row],[HARGA/ CTN]]*IF(NOTA[[#This Row],[C]]="",0,NOTA[[#This Row],[C]]))</f>
        <v/>
      </c>
      <c r="X181" s="69" t="str">
        <f>IF(NOTA[[#This Row],[JUMLAH]]="","",NOTA[[#This Row],[JUMLAH]]*NOTA[[#This Row],[DISC 1]])</f>
        <v/>
      </c>
      <c r="Y181" s="69" t="str">
        <f>IF(NOTA[[#This Row],[JUMLAH]]="","",(NOTA[[#This Row],[JUMLAH]]-NOTA[[#This Row],[DISC 1-]])*NOTA[[#This Row],[DISC 2]])</f>
        <v/>
      </c>
      <c r="Z181" s="69" t="str">
        <f>IF(NOTA[[#This Row],[JUMLAH]]="","",NOTA[[#This Row],[DISC 1-]]+NOTA[[#This Row],[DISC 2-]])</f>
        <v/>
      </c>
      <c r="AA181" s="69" t="str">
        <f>IF(NOTA[[#This Row],[JUMLAH]]="","",NOTA[[#This Row],[JUMLAH]]-NOTA[[#This Row],[DISC]])</f>
        <v/>
      </c>
      <c r="AB181" s="69"/>
      <c r="AC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71" t="str">
        <f>IF(OR(NOTA[[#This Row],[QTY]]="",NOTA[[#This Row],[HARGA SATUAN]]="",),"",NOTA[[#This Row],[QTY]]*NOTA[[#This Row],[HARGA SATUAN]])</f>
        <v/>
      </c>
      <c r="AG181" s="64" t="str">
        <f ca="1">IF(NOTA[ID_H]="","",INDEX(NOTA[TANGGAL],MATCH(,INDIRECT(ADDRESS(ROW(NOTA[TANGGAL]),COLUMN(NOTA[TANGGAL]))&amp;":"&amp;ADDRESS(ROW(),COLUMN(NOTA[TANGGAL]))),-1)))</f>
        <v/>
      </c>
      <c r="AH181" s="59" t="str">
        <f ca="1">IF(NOTA[[#This Row],[NAMA BARANG]]="","",INDEX(NOTA[SUPPLIER],MATCH(,INDIRECT(ADDRESS(ROW(NOTA[ID]),COLUMN(NOTA[ID]))&amp;":"&amp;ADDRESS(ROW(),COLUMN(NOTA[ID]))),-1)))</f>
        <v/>
      </c>
      <c r="AI181" s="59" t="str">
        <f ca="1">IF(NOTA[[#This Row],[ID_H]]="","",IF(NOTA[[#This Row],[FAKTUR]]="",INDIRECT(ADDRESS(ROW()-1,COLUMN())),NOTA[[#This Row],[FAKTUR]]))</f>
        <v/>
      </c>
      <c r="AJ181" s="60" t="str">
        <f ca="1">IF(NOTA[[#This Row],[ID]]="","",COUNTIF(NOTA[ID_H],NOTA[[#This Row],[ID_H]]))</f>
        <v/>
      </c>
      <c r="AK181" s="60" t="str">
        <f ca="1">IF(NOTA[[#This Row],[TGL.NOTA]]="",IF(NOTA[[#This Row],[SUPPLIER_H]]="","",AK180),MONTH(NOTA[[#This Row],[TGL.NOTA]]))</f>
        <v/>
      </c>
      <c r="AL181" s="60" t="str">
        <f>LOWER(SUBSTITUTE(SUBSTITUTE(SUBSTITUTE(SUBSTITUTE(SUBSTITUTE(SUBSTITUTE(SUBSTITUTE(SUBSTITUTE(SUBSTITUTE(NOTA[NAMA BARANG]," ",),".",""),"-",""),"(",""),")",""),",",""),"/",""),"""",""),"+",""))</f>
        <v/>
      </c>
      <c r="AM1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60" t="str">
        <f>IF(NOTA[[#This Row],[CONCAT4]]="","",_xlfn.IFNA(MATCH(NOTA[[#This Row],[CONCAT4]],[2]!RAW[CONCAT_H],0),FALSE))</f>
        <v/>
      </c>
      <c r="AQ181" s="60" t="str">
        <f>IF(NOTA[[#This Row],[CONCAT1]]="","",MATCH(NOTA[[#This Row],[CONCAT1]],[3]!db[NB NOTA_C],0)+1)</f>
        <v/>
      </c>
    </row>
    <row r="182" spans="1:43" ht="20.100000000000001" customHeight="1" x14ac:dyDescent="0.25">
      <c r="A182" s="59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60" t="e">
        <f ca="1">IF(NOTA[[#This Row],[ID_P]]="","",MATCH(NOTA[[#This Row],[ID_P]],[1]!B_MSK[N_ID],0))</f>
        <v>#REF!</v>
      </c>
      <c r="D182" s="60">
        <f ca="1">IF(NOTA[[#This Row],[NAMA BARANG]]="","",INDEX(NOTA[ID],MATCH(,INDIRECT(ADDRESS(ROW(NOTA[ID]),COLUMN(NOTA[ID]))&amp;":"&amp;ADDRESS(ROW(),COLUMN(NOTA[ID]))),-1)))</f>
        <v>31</v>
      </c>
      <c r="E182" s="61"/>
      <c r="F182" s="15" t="s">
        <v>23</v>
      </c>
      <c r="G182" s="15" t="s">
        <v>24</v>
      </c>
      <c r="H182" s="24" t="s">
        <v>383</v>
      </c>
      <c r="I182" s="62"/>
      <c r="J182" s="64">
        <v>45084</v>
      </c>
      <c r="K182" s="62"/>
      <c r="L182" s="15" t="s">
        <v>384</v>
      </c>
      <c r="M182" s="65">
        <v>6</v>
      </c>
      <c r="N182" s="60"/>
      <c r="O182" s="62"/>
      <c r="P182" s="59"/>
      <c r="Q182" s="58">
        <v>504000</v>
      </c>
      <c r="R182" s="66"/>
      <c r="S182" s="67">
        <v>0.17</v>
      </c>
      <c r="T182" s="68"/>
      <c r="U182" s="69"/>
      <c r="V182" s="70"/>
      <c r="W182" s="69">
        <f>IF(NOTA[[#This Row],[HARGA/ CTN]]="",NOTA[[#This Row],[JUMLAH_H]],NOTA[[#This Row],[HARGA/ CTN]]*IF(NOTA[[#This Row],[C]]="",0,NOTA[[#This Row],[C]]))</f>
        <v>3024000</v>
      </c>
      <c r="X182" s="69">
        <f>IF(NOTA[[#This Row],[JUMLAH]]="","",NOTA[[#This Row],[JUMLAH]]*NOTA[[#This Row],[DISC 1]])</f>
        <v>514080.00000000006</v>
      </c>
      <c r="Y182" s="69">
        <f>IF(NOTA[[#This Row],[JUMLAH]]="","",(NOTA[[#This Row],[JUMLAH]]-NOTA[[#This Row],[DISC 1-]])*NOTA[[#This Row],[DISC 2]])</f>
        <v>0</v>
      </c>
      <c r="Z182" s="69">
        <f>IF(NOTA[[#This Row],[JUMLAH]]="","",NOTA[[#This Row],[DISC 1-]]+NOTA[[#This Row],[DISC 2-]])</f>
        <v>514080.00000000006</v>
      </c>
      <c r="AA182" s="69">
        <f>IF(NOTA[[#This Row],[JUMLAH]]="","",NOTA[[#This Row],[JUMLAH]]-NOTA[[#This Row],[DISC]])</f>
        <v>2509920</v>
      </c>
      <c r="AB182" s="69"/>
      <c r="AC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71" t="str">
        <f>IF(OR(NOTA[[#This Row],[QTY]]="",NOTA[[#This Row],[HARGA SATUAN]]="",),"",NOTA[[#This Row],[QTY]]*NOTA[[#This Row],[HARGA SATUAN]])</f>
        <v/>
      </c>
      <c r="AG182" s="64">
        <f ca="1">IF(NOTA[ID_H]="","",INDEX(NOTA[TANGGAL],MATCH(,INDIRECT(ADDRESS(ROW(NOTA[TANGGAL]),COLUMN(NOTA[TANGGAL]))&amp;":"&amp;ADDRESS(ROW(),COLUMN(NOTA[TANGGAL]))),-1)))</f>
        <v>45085</v>
      </c>
      <c r="AH182" s="59" t="str">
        <f ca="1">IF(NOTA[[#This Row],[NAMA BARANG]]="","",INDEX(NOTA[SUPPLIER],MATCH(,INDIRECT(ADDRESS(ROW(NOTA[ID]),COLUMN(NOTA[ID]))&amp;":"&amp;ADDRESS(ROW(),COLUMN(NOTA[ID]))),-1)))</f>
        <v>KENKO SINAR INDONESIA</v>
      </c>
      <c r="AI182" s="59" t="str">
        <f ca="1">IF(NOTA[[#This Row],[ID_H]]="","",IF(NOTA[[#This Row],[FAKTUR]]="",INDIRECT(ADDRESS(ROW()-1,COLUMN())),NOTA[[#This Row],[FAKTUR]]))</f>
        <v>ARTO MORO</v>
      </c>
      <c r="AJ182" s="60">
        <f ca="1">IF(NOTA[[#This Row],[ID]]="","",COUNTIF(NOTA[ID_H],NOTA[[#This Row],[ID_H]]))</f>
        <v>4</v>
      </c>
      <c r="AK182" s="60">
        <f>IF(NOTA[[#This Row],[TGL.NOTA]]="",IF(NOTA[[#This Row],[SUPPLIER_H]]="","",AK181),MONTH(NOTA[[#This Row],[TGL.NOTA]]))</f>
        <v>6</v>
      </c>
      <c r="AL182" s="60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1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1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P182" s="60" t="e">
        <f>IF(NOTA[[#This Row],[CONCAT4]]="","",_xlfn.IFNA(MATCH(NOTA[[#This Row],[CONCAT4]],[2]!RAW[CONCAT_H],0),FALSE))</f>
        <v>#REF!</v>
      </c>
      <c r="AQ182" s="60">
        <f>IF(NOTA[[#This Row],[CONCAT1]]="","",MATCH(NOTA[[#This Row],[CONCAT1]],[3]!db[NB NOTA_C],0)+1)</f>
        <v>1324</v>
      </c>
    </row>
    <row r="183" spans="1:43" ht="20.100000000000001" customHeight="1" x14ac:dyDescent="0.25">
      <c r="A1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60" t="str">
        <f>IF(NOTA[[#This Row],[ID_P]]="","",MATCH(NOTA[[#This Row],[ID_P]],[1]!B_MSK[N_ID],0))</f>
        <v/>
      </c>
      <c r="D183" s="60">
        <f ca="1">IF(NOTA[[#This Row],[NAMA BARANG]]="","",INDEX(NOTA[ID],MATCH(,INDIRECT(ADDRESS(ROW(NOTA[ID]),COLUMN(NOTA[ID]))&amp;":"&amp;ADDRESS(ROW(),COLUMN(NOTA[ID]))),-1)))</f>
        <v>31</v>
      </c>
      <c r="E183" s="61"/>
      <c r="F183" s="62"/>
      <c r="G183" s="62"/>
      <c r="H183" s="63"/>
      <c r="I183" s="62"/>
      <c r="J183" s="64"/>
      <c r="K183" s="62"/>
      <c r="L183" s="15" t="s">
        <v>385</v>
      </c>
      <c r="M183" s="65">
        <v>2</v>
      </c>
      <c r="N183" s="60"/>
      <c r="O183" s="62"/>
      <c r="P183" s="59"/>
      <c r="Q183" s="58">
        <v>2952000</v>
      </c>
      <c r="R183" s="66"/>
      <c r="S183" s="67">
        <v>0.17</v>
      </c>
      <c r="T183" s="68"/>
      <c r="U183" s="69"/>
      <c r="V183" s="70"/>
      <c r="W183" s="69">
        <f>IF(NOTA[[#This Row],[HARGA/ CTN]]="",NOTA[[#This Row],[JUMLAH_H]],NOTA[[#This Row],[HARGA/ CTN]]*IF(NOTA[[#This Row],[C]]="",0,NOTA[[#This Row],[C]]))</f>
        <v>5904000</v>
      </c>
      <c r="X183" s="69">
        <f>IF(NOTA[[#This Row],[JUMLAH]]="","",NOTA[[#This Row],[JUMLAH]]*NOTA[[#This Row],[DISC 1]])</f>
        <v>1003680.0000000001</v>
      </c>
      <c r="Y183" s="69">
        <f>IF(NOTA[[#This Row],[JUMLAH]]="","",(NOTA[[#This Row],[JUMLAH]]-NOTA[[#This Row],[DISC 1-]])*NOTA[[#This Row],[DISC 2]])</f>
        <v>0</v>
      </c>
      <c r="Z183" s="69">
        <f>IF(NOTA[[#This Row],[JUMLAH]]="","",NOTA[[#This Row],[DISC 1-]]+NOTA[[#This Row],[DISC 2-]])</f>
        <v>1003680.0000000001</v>
      </c>
      <c r="AA183" s="69">
        <f>IF(NOTA[[#This Row],[JUMLAH]]="","",NOTA[[#This Row],[JUMLAH]]-NOTA[[#This Row],[DISC]])</f>
        <v>4900320</v>
      </c>
      <c r="AB183" s="69"/>
      <c r="AC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71" t="str">
        <f>IF(OR(NOTA[[#This Row],[QTY]]="",NOTA[[#This Row],[HARGA SATUAN]]="",),"",NOTA[[#This Row],[QTY]]*NOTA[[#This Row],[HARGA SATUAN]])</f>
        <v/>
      </c>
      <c r="AG183" s="64">
        <f ca="1">IF(NOTA[ID_H]="","",INDEX(NOTA[TANGGAL],MATCH(,INDIRECT(ADDRESS(ROW(NOTA[TANGGAL]),COLUMN(NOTA[TANGGAL]))&amp;":"&amp;ADDRESS(ROW(),COLUMN(NOTA[TANGGAL]))),-1)))</f>
        <v>45085</v>
      </c>
      <c r="AH183" s="59" t="str">
        <f ca="1">IF(NOTA[[#This Row],[NAMA BARANG]]="","",INDEX(NOTA[SUPPLIER],MATCH(,INDIRECT(ADDRESS(ROW(NOTA[ID]),COLUMN(NOTA[ID]))&amp;":"&amp;ADDRESS(ROW(),COLUMN(NOTA[ID]))),-1)))</f>
        <v>KENKO SINAR INDONESIA</v>
      </c>
      <c r="AI183" s="59" t="str">
        <f ca="1">IF(NOTA[[#This Row],[ID_H]]="","",IF(NOTA[[#This Row],[FAKTUR]]="",INDIRECT(ADDRESS(ROW()-1,COLUMN())),NOTA[[#This Row],[FAKTUR]]))</f>
        <v>ARTO MORO</v>
      </c>
      <c r="AJ183" s="60" t="str">
        <f ca="1">IF(NOTA[[#This Row],[ID]]="","",COUNTIF(NOTA[ID_H],NOTA[[#This Row],[ID_H]]))</f>
        <v/>
      </c>
      <c r="AK183" s="60">
        <f ca="1">IF(NOTA[[#This Row],[TGL.NOTA]]="",IF(NOTA[[#This Row],[SUPPLIER_H]]="","",AK182),MONTH(NOTA[[#This Row],[TGL.NOTA]]))</f>
        <v>6</v>
      </c>
      <c r="AL183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60" t="str">
        <f>IF(NOTA[[#This Row],[CONCAT4]]="","",_xlfn.IFNA(MATCH(NOTA[[#This Row],[CONCAT4]],[2]!RAW[CONCAT_H],0),FALSE))</f>
        <v/>
      </c>
      <c r="AQ183" s="60">
        <f>IF(NOTA[[#This Row],[CONCAT1]]="","",MATCH(NOTA[[#This Row],[CONCAT1]],[3]!db[NB NOTA_C],0)+1)</f>
        <v>1240</v>
      </c>
    </row>
    <row r="184" spans="1:43" ht="20.100000000000001" customHeight="1" x14ac:dyDescent="0.25">
      <c r="A1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60" t="str">
        <f>IF(NOTA[[#This Row],[ID_P]]="","",MATCH(NOTA[[#This Row],[ID_P]],[1]!B_MSK[N_ID],0))</f>
        <v/>
      </c>
      <c r="D184" s="60">
        <f ca="1">IF(NOTA[[#This Row],[NAMA BARANG]]="","",INDEX(NOTA[ID],MATCH(,INDIRECT(ADDRESS(ROW(NOTA[ID]),COLUMN(NOTA[ID]))&amp;":"&amp;ADDRESS(ROW(),COLUMN(NOTA[ID]))),-1)))</f>
        <v>31</v>
      </c>
      <c r="E184" s="61"/>
      <c r="F184" s="62"/>
      <c r="G184" s="62"/>
      <c r="H184" s="63"/>
      <c r="I184" s="62"/>
      <c r="J184" s="64"/>
      <c r="K184" s="62"/>
      <c r="L184" s="15" t="s">
        <v>386</v>
      </c>
      <c r="M184" s="65">
        <v>1</v>
      </c>
      <c r="N184" s="60"/>
      <c r="O184" s="62"/>
      <c r="P184" s="59"/>
      <c r="Q184" s="58">
        <v>4608000</v>
      </c>
      <c r="R184" s="21" t="s">
        <v>387</v>
      </c>
      <c r="S184" s="67">
        <v>0.17</v>
      </c>
      <c r="T184" s="68"/>
      <c r="U184" s="69"/>
      <c r="V184" s="70"/>
      <c r="W184" s="69">
        <f>IF(NOTA[[#This Row],[HARGA/ CTN]]="",NOTA[[#This Row],[JUMLAH_H]],NOTA[[#This Row],[HARGA/ CTN]]*IF(NOTA[[#This Row],[C]]="",0,NOTA[[#This Row],[C]]))</f>
        <v>4608000</v>
      </c>
      <c r="X184" s="69">
        <f>IF(NOTA[[#This Row],[JUMLAH]]="","",NOTA[[#This Row],[JUMLAH]]*NOTA[[#This Row],[DISC 1]])</f>
        <v>783360</v>
      </c>
      <c r="Y184" s="69">
        <f>IF(NOTA[[#This Row],[JUMLAH]]="","",(NOTA[[#This Row],[JUMLAH]]-NOTA[[#This Row],[DISC 1-]])*NOTA[[#This Row],[DISC 2]])</f>
        <v>0</v>
      </c>
      <c r="Z184" s="69">
        <f>IF(NOTA[[#This Row],[JUMLAH]]="","",NOTA[[#This Row],[DISC 1-]]+NOTA[[#This Row],[DISC 2-]])</f>
        <v>783360</v>
      </c>
      <c r="AA184" s="69">
        <f>IF(NOTA[[#This Row],[JUMLAH]]="","",NOTA[[#This Row],[JUMLAH]]-NOTA[[#This Row],[DISC]])</f>
        <v>3824640</v>
      </c>
      <c r="AB184" s="69"/>
      <c r="AC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9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71" t="str">
        <f>IF(OR(NOTA[[#This Row],[QTY]]="",NOTA[[#This Row],[HARGA SATUAN]]="",),"",NOTA[[#This Row],[QTY]]*NOTA[[#This Row],[HARGA SATUAN]])</f>
        <v/>
      </c>
      <c r="AG184" s="64">
        <f ca="1">IF(NOTA[ID_H]="","",INDEX(NOTA[TANGGAL],MATCH(,INDIRECT(ADDRESS(ROW(NOTA[TANGGAL]),COLUMN(NOTA[TANGGAL]))&amp;":"&amp;ADDRESS(ROW(),COLUMN(NOTA[TANGGAL]))),-1)))</f>
        <v>45085</v>
      </c>
      <c r="AH184" s="59" t="str">
        <f ca="1">IF(NOTA[[#This Row],[NAMA BARANG]]="","",INDEX(NOTA[SUPPLIER],MATCH(,INDIRECT(ADDRESS(ROW(NOTA[ID]),COLUMN(NOTA[ID]))&amp;":"&amp;ADDRESS(ROW(),COLUMN(NOTA[ID]))),-1)))</f>
        <v>KENKO SINAR INDONESIA</v>
      </c>
      <c r="AI184" s="59" t="str">
        <f ca="1">IF(NOTA[[#This Row],[ID_H]]="","",IF(NOTA[[#This Row],[FAKTUR]]="",INDIRECT(ADDRESS(ROW()-1,COLUMN())),NOTA[[#This Row],[FAKTUR]]))</f>
        <v>ARTO MORO</v>
      </c>
      <c r="AJ184" s="60" t="str">
        <f ca="1">IF(NOTA[[#This Row],[ID]]="","",COUNTIF(NOTA[ID_H],NOTA[[#This Row],[ID_H]]))</f>
        <v/>
      </c>
      <c r="AK184" s="60">
        <f ca="1">IF(NOTA[[#This Row],[TGL.NOTA]]="",IF(NOTA[[#This Row],[SUPPLIER_H]]="","",AK183),MONTH(NOTA[[#This Row],[TGL.NOTA]]))</f>
        <v>6</v>
      </c>
      <c r="AL184" s="60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M1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N1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60" t="str">
        <f>IF(NOTA[[#This Row],[CONCAT4]]="","",_xlfn.IFNA(MATCH(NOTA[[#This Row],[CONCAT4]],[2]!RAW[CONCAT_H],0),FALSE))</f>
        <v/>
      </c>
      <c r="AQ184" s="60" t="e">
        <f>IF(NOTA[[#This Row],[CONCAT1]]="","",MATCH(NOTA[[#This Row],[CONCAT1]],[3]!db[NB NOTA_C],0)+1)</f>
        <v>#N/A</v>
      </c>
    </row>
    <row r="185" spans="1:43" ht="20.100000000000001" customHeight="1" x14ac:dyDescent="0.25">
      <c r="A1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60" t="str">
        <f>IF(NOTA[[#This Row],[ID_P]]="","",MATCH(NOTA[[#This Row],[ID_P]],[1]!B_MSK[N_ID],0))</f>
        <v/>
      </c>
      <c r="D185" s="60">
        <f ca="1">IF(NOTA[[#This Row],[NAMA BARANG]]="","",INDEX(NOTA[ID],MATCH(,INDIRECT(ADDRESS(ROW(NOTA[ID]),COLUMN(NOTA[ID]))&amp;":"&amp;ADDRESS(ROW(),COLUMN(NOTA[ID]))),-1)))</f>
        <v>31</v>
      </c>
      <c r="E185" s="61"/>
      <c r="F185" s="62"/>
      <c r="G185" s="62"/>
      <c r="H185" s="63"/>
      <c r="I185" s="62"/>
      <c r="J185" s="64"/>
      <c r="K185" s="62"/>
      <c r="L185" s="15" t="s">
        <v>222</v>
      </c>
      <c r="M185" s="65">
        <v>2</v>
      </c>
      <c r="N185" s="60"/>
      <c r="O185" s="62"/>
      <c r="P185" s="59"/>
      <c r="Q185" s="58">
        <v>2304000</v>
      </c>
      <c r="R185" s="66"/>
      <c r="S185" s="67">
        <v>0.17</v>
      </c>
      <c r="T185" s="68"/>
      <c r="U185" s="69"/>
      <c r="V185" s="70"/>
      <c r="W185" s="69">
        <f>IF(NOTA[[#This Row],[HARGA/ CTN]]="",NOTA[[#This Row],[JUMLAH_H]],NOTA[[#This Row],[HARGA/ CTN]]*IF(NOTA[[#This Row],[C]]="",0,NOTA[[#This Row],[C]]))</f>
        <v>4608000</v>
      </c>
      <c r="X185" s="69">
        <f>IF(NOTA[[#This Row],[JUMLAH]]="","",NOTA[[#This Row],[JUMLAH]]*NOTA[[#This Row],[DISC 1]])</f>
        <v>783360</v>
      </c>
      <c r="Y185" s="69">
        <f>IF(NOTA[[#This Row],[JUMLAH]]="","",(NOTA[[#This Row],[JUMLAH]]-NOTA[[#This Row],[DISC 1-]])*NOTA[[#This Row],[DISC 2]])</f>
        <v>0</v>
      </c>
      <c r="Z185" s="69">
        <f>IF(NOTA[[#This Row],[JUMLAH]]="","",NOTA[[#This Row],[DISC 1-]]+NOTA[[#This Row],[DISC 2-]])</f>
        <v>783360</v>
      </c>
      <c r="AA185" s="69">
        <f>IF(NOTA[[#This Row],[JUMLAH]]="","",NOTA[[#This Row],[JUMLAH]]-NOTA[[#This Row],[DISC]])</f>
        <v>3824640</v>
      </c>
      <c r="AB185" s="69"/>
      <c r="AC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71" t="str">
        <f>IF(OR(NOTA[[#This Row],[QTY]]="",NOTA[[#This Row],[HARGA SATUAN]]="",),"",NOTA[[#This Row],[QTY]]*NOTA[[#This Row],[HARGA SATUAN]])</f>
        <v/>
      </c>
      <c r="AG185" s="64">
        <f ca="1">IF(NOTA[ID_H]="","",INDEX(NOTA[TANGGAL],MATCH(,INDIRECT(ADDRESS(ROW(NOTA[TANGGAL]),COLUMN(NOTA[TANGGAL]))&amp;":"&amp;ADDRESS(ROW(),COLUMN(NOTA[TANGGAL]))),-1)))</f>
        <v>45085</v>
      </c>
      <c r="AH185" s="59" t="str">
        <f ca="1">IF(NOTA[[#This Row],[NAMA BARANG]]="","",INDEX(NOTA[SUPPLIER],MATCH(,INDIRECT(ADDRESS(ROW(NOTA[ID]),COLUMN(NOTA[ID]))&amp;":"&amp;ADDRESS(ROW(),COLUMN(NOTA[ID]))),-1)))</f>
        <v>KENKO SINAR INDONESIA</v>
      </c>
      <c r="AI185" s="59" t="str">
        <f ca="1">IF(NOTA[[#This Row],[ID_H]]="","",IF(NOTA[[#This Row],[FAKTUR]]="",INDIRECT(ADDRESS(ROW()-1,COLUMN())),NOTA[[#This Row],[FAKTUR]]))</f>
        <v>ARTO MORO</v>
      </c>
      <c r="AJ185" s="60" t="str">
        <f ca="1">IF(NOTA[[#This Row],[ID]]="","",COUNTIF(NOTA[ID_H],NOTA[[#This Row],[ID_H]]))</f>
        <v/>
      </c>
      <c r="AK185" s="60">
        <f ca="1">IF(NOTA[[#This Row],[TGL.NOTA]]="",IF(NOTA[[#This Row],[SUPPLIER_H]]="","",AK184),MONTH(NOTA[[#This Row],[TGL.NOTA]]))</f>
        <v>6</v>
      </c>
      <c r="AL185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M1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N1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60" t="str">
        <f>IF(NOTA[[#This Row],[CONCAT4]]="","",_xlfn.IFNA(MATCH(NOTA[[#This Row],[CONCAT4]],[2]!RAW[CONCAT_H],0),FALSE))</f>
        <v/>
      </c>
      <c r="AQ185" s="60">
        <f>IF(NOTA[[#This Row],[CONCAT1]]="","",MATCH(NOTA[[#This Row],[CONCAT1]],[3]!db[NB NOTA_C],0)+1)</f>
        <v>1342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60" t="str">
        <f>IF(NOTA[[#This Row],[ID_P]]="","",MATCH(NOTA[[#This Row],[ID_P]],[1]!B_MSK[N_ID],0))</f>
        <v/>
      </c>
      <c r="D186" s="60" t="str">
        <f ca="1">IF(NOTA[[#This Row],[NAMA BARANG]]="","",INDEX(NOTA[ID],MATCH(,INDIRECT(ADDRESS(ROW(NOTA[ID]),COLUMN(NOTA[ID]))&amp;":"&amp;ADDRESS(ROW(),COLUMN(NOTA[ID]))),-1)))</f>
        <v/>
      </c>
      <c r="E186" s="61"/>
      <c r="F186" s="62"/>
      <c r="G186" s="62"/>
      <c r="H186" s="63"/>
      <c r="I186" s="62"/>
      <c r="J186" s="64"/>
      <c r="K186" s="62"/>
      <c r="L186" s="62"/>
      <c r="M186" s="65"/>
      <c r="N186" s="60"/>
      <c r="O186" s="62"/>
      <c r="P186" s="59"/>
      <c r="Q186" s="58"/>
      <c r="R186" s="66"/>
      <c r="S186" s="67"/>
      <c r="T186" s="68"/>
      <c r="U186" s="69"/>
      <c r="V186" s="70"/>
      <c r="W186" s="69" t="str">
        <f>IF(NOTA[[#This Row],[HARGA/ CTN]]="",NOTA[[#This Row],[JUMLAH_H]],NOTA[[#This Row],[HARGA/ CTN]]*IF(NOTA[[#This Row],[C]]="",0,NOTA[[#This Row],[C]]))</f>
        <v/>
      </c>
      <c r="X186" s="69" t="str">
        <f>IF(NOTA[[#This Row],[JUMLAH]]="","",NOTA[[#This Row],[JUMLAH]]*NOTA[[#This Row],[DISC 1]])</f>
        <v/>
      </c>
      <c r="Y186" s="69" t="str">
        <f>IF(NOTA[[#This Row],[JUMLAH]]="","",(NOTA[[#This Row],[JUMLAH]]-NOTA[[#This Row],[DISC 1-]])*NOTA[[#This Row],[DISC 2]])</f>
        <v/>
      </c>
      <c r="Z186" s="69" t="str">
        <f>IF(NOTA[[#This Row],[JUMLAH]]="","",NOTA[[#This Row],[DISC 1-]]+NOTA[[#This Row],[DISC 2-]])</f>
        <v/>
      </c>
      <c r="AA186" s="69" t="str">
        <f>IF(NOTA[[#This Row],[JUMLAH]]="","",NOTA[[#This Row],[JUMLAH]]-NOTA[[#This Row],[DISC]])</f>
        <v/>
      </c>
      <c r="AB186" s="69"/>
      <c r="AC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71" t="str">
        <f>IF(OR(NOTA[[#This Row],[QTY]]="",NOTA[[#This Row],[HARGA SATUAN]]="",),"",NOTA[[#This Row],[QTY]]*NOTA[[#This Row],[HARGA SATUAN]])</f>
        <v/>
      </c>
      <c r="AG186" s="64" t="str">
        <f ca="1">IF(NOTA[ID_H]="","",INDEX(NOTA[TANGGAL],MATCH(,INDIRECT(ADDRESS(ROW(NOTA[TANGGAL]),COLUMN(NOTA[TANGGAL]))&amp;":"&amp;ADDRESS(ROW(),COLUMN(NOTA[TANGGAL]))),-1)))</f>
        <v/>
      </c>
      <c r="AH186" s="59" t="str">
        <f ca="1">IF(NOTA[[#This Row],[NAMA BARANG]]="","",INDEX(NOTA[SUPPLIER],MATCH(,INDIRECT(ADDRESS(ROW(NOTA[ID]),COLUMN(NOTA[ID]))&amp;":"&amp;ADDRESS(ROW(),COLUMN(NOTA[ID]))),-1)))</f>
        <v/>
      </c>
      <c r="AI186" s="59" t="str">
        <f ca="1">IF(NOTA[[#This Row],[ID_H]]="","",IF(NOTA[[#This Row],[FAKTUR]]="",INDIRECT(ADDRESS(ROW()-1,COLUMN())),NOTA[[#This Row],[FAKTUR]]))</f>
        <v/>
      </c>
      <c r="AJ186" s="60" t="str">
        <f ca="1">IF(NOTA[[#This Row],[ID]]="","",COUNTIF(NOTA[ID_H],NOTA[[#This Row],[ID_H]]))</f>
        <v/>
      </c>
      <c r="AK186" s="60" t="str">
        <f ca="1">IF(NOTA[[#This Row],[TGL.NOTA]]="",IF(NOTA[[#This Row],[SUPPLIER_H]]="","",AK185),MONTH(NOTA[[#This Row],[TGL.NOTA]]))</f>
        <v/>
      </c>
      <c r="AL186" s="60" t="str">
        <f>LOWER(SUBSTITUTE(SUBSTITUTE(SUBSTITUTE(SUBSTITUTE(SUBSTITUTE(SUBSTITUTE(SUBSTITUTE(SUBSTITUTE(SUBSTITUTE(NOTA[NAMA BARANG]," ",),".",""),"-",""),"(",""),")",""),",",""),"/",""),"""",""),"+",""))</f>
        <v/>
      </c>
      <c r="AM1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60" t="str">
        <f>IF(NOTA[[#This Row],[CONCAT4]]="","",_xlfn.IFNA(MATCH(NOTA[[#This Row],[CONCAT4]],[2]!RAW[CONCAT_H],0),FALSE))</f>
        <v/>
      </c>
      <c r="AQ186" s="60" t="str">
        <f>IF(NOTA[[#This Row],[CONCAT1]]="","",MATCH(NOTA[[#This Row],[CONCAT1]],[3]!db[NB NOTA_C],0)+1)</f>
        <v/>
      </c>
    </row>
    <row r="187" spans="1:43" ht="20.100000000000001" customHeight="1" x14ac:dyDescent="0.25">
      <c r="A187" s="59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187" s="60" t="e">
        <f ca="1">IF(NOTA[[#This Row],[ID_P]]="","",MATCH(NOTA[[#This Row],[ID_P]],[1]!B_MSK[N_ID],0))</f>
        <v>#REF!</v>
      </c>
      <c r="D187" s="60">
        <f ca="1">IF(NOTA[[#This Row],[NAMA BARANG]]="","",INDEX(NOTA[ID],MATCH(,INDIRECT(ADDRESS(ROW(NOTA[ID]),COLUMN(NOTA[ID]))&amp;":"&amp;ADDRESS(ROW(),COLUMN(NOTA[ID]))),-1)))</f>
        <v>32</v>
      </c>
      <c r="E187" s="61">
        <v>45086</v>
      </c>
      <c r="F187" s="15" t="s">
        <v>25</v>
      </c>
      <c r="G187" s="15" t="s">
        <v>24</v>
      </c>
      <c r="H187" s="24" t="s">
        <v>388</v>
      </c>
      <c r="I187" s="62"/>
      <c r="J187" s="23">
        <v>45083</v>
      </c>
      <c r="K187" s="62"/>
      <c r="L187" s="62" t="s">
        <v>289</v>
      </c>
      <c r="M187" s="65">
        <v>5</v>
      </c>
      <c r="N187" s="60">
        <v>240</v>
      </c>
      <c r="O187" s="15" t="s">
        <v>285</v>
      </c>
      <c r="P187" s="59">
        <v>29600</v>
      </c>
      <c r="Q187" s="58"/>
      <c r="R187" s="66"/>
      <c r="S187" s="67">
        <v>0.125</v>
      </c>
      <c r="T187" s="68">
        <v>0.05</v>
      </c>
      <c r="U187" s="69"/>
      <c r="V187" s="70"/>
      <c r="W187" s="69">
        <f>IF(NOTA[[#This Row],[HARGA/ CTN]]="",NOTA[[#This Row],[JUMLAH_H]],NOTA[[#This Row],[HARGA/ CTN]]*IF(NOTA[[#This Row],[C]]="",0,NOTA[[#This Row],[C]]))</f>
        <v>7104000</v>
      </c>
      <c r="X187" s="69">
        <f>IF(NOTA[[#This Row],[JUMLAH]]="","",NOTA[[#This Row],[JUMLAH]]*NOTA[[#This Row],[DISC 1]])</f>
        <v>888000</v>
      </c>
      <c r="Y187" s="69">
        <f>IF(NOTA[[#This Row],[JUMLAH]]="","",(NOTA[[#This Row],[JUMLAH]]-NOTA[[#This Row],[DISC 1-]])*NOTA[[#This Row],[DISC 2]])</f>
        <v>310800</v>
      </c>
      <c r="Z187" s="69">
        <f>IF(NOTA[[#This Row],[JUMLAH]]="","",NOTA[[#This Row],[DISC 1-]]+NOTA[[#This Row],[DISC 2-]])</f>
        <v>1198800</v>
      </c>
      <c r="AA187" s="69">
        <f>IF(NOTA[[#This Row],[JUMLAH]]="","",NOTA[[#This Row],[JUMLAH]]-NOTA[[#This Row],[DISC]])</f>
        <v>5905200</v>
      </c>
      <c r="AB187" s="69"/>
      <c r="AC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87" s="71">
        <f>IF(OR(NOTA[[#This Row],[QTY]]="",NOTA[[#This Row],[HARGA SATUAN]]="",),"",NOTA[[#This Row],[QTY]]*NOTA[[#This Row],[HARGA SATUAN]])</f>
        <v>7104000</v>
      </c>
      <c r="AG187" s="64">
        <f ca="1">IF(NOTA[ID_H]="","",INDEX(NOTA[TANGGAL],MATCH(,INDIRECT(ADDRESS(ROW(NOTA[TANGGAL]),COLUMN(NOTA[TANGGAL]))&amp;":"&amp;ADDRESS(ROW(),COLUMN(NOTA[TANGGAL]))),-1)))</f>
        <v>45086</v>
      </c>
      <c r="AH187" s="59" t="str">
        <f ca="1">IF(NOTA[[#This Row],[NAMA BARANG]]="","",INDEX(NOTA[SUPPLIER],MATCH(,INDIRECT(ADDRESS(ROW(NOTA[ID]),COLUMN(NOTA[ID]))&amp;":"&amp;ADDRESS(ROW(),COLUMN(NOTA[ID]))),-1)))</f>
        <v>ATALI MAKMUR</v>
      </c>
      <c r="AI187" s="59" t="str">
        <f ca="1">IF(NOTA[[#This Row],[ID_H]]="","",IF(NOTA[[#This Row],[FAKTUR]]="",INDIRECT(ADDRESS(ROW()-1,COLUMN())),NOTA[[#This Row],[FAKTUR]]))</f>
        <v>ARTO MORO</v>
      </c>
      <c r="AJ187" s="60">
        <f ca="1">IF(NOTA[[#This Row],[ID]]="","",COUNTIF(NOTA[ID_H],NOTA[[#This Row],[ID_H]]))</f>
        <v>7</v>
      </c>
      <c r="AK187" s="60">
        <f>IF(NOTA[[#This Row],[TGL.NOTA]]="",IF(NOTA[[#This Row],[SUPPLIER_H]]="","",AK186),MONTH(NOTA[[#This Row],[TGL.NOTA]]))</f>
        <v>6</v>
      </c>
      <c r="AL187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87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P187" s="60" t="e">
        <f>IF(NOTA[[#This Row],[CONCAT4]]="","",_xlfn.IFNA(MATCH(NOTA[[#This Row],[CONCAT4]],[2]!RAW[CONCAT_H],0),FALSE))</f>
        <v>#REF!</v>
      </c>
      <c r="AQ187" s="60">
        <f>IF(NOTA[[#This Row],[CONCAT1]]="","",MATCH(NOTA[[#This Row],[CONCAT1]],[3]!db[NB NOTA_C],0)+1)</f>
        <v>1707</v>
      </c>
    </row>
    <row r="188" spans="1:43" ht="20.100000000000001" customHeight="1" x14ac:dyDescent="0.25">
      <c r="A1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60" t="str">
        <f>IF(NOTA[[#This Row],[ID_P]]="","",MATCH(NOTA[[#This Row],[ID_P]],[1]!B_MSK[N_ID],0))</f>
        <v/>
      </c>
      <c r="D188" s="60">
        <f ca="1">IF(NOTA[[#This Row],[NAMA BARANG]]="","",INDEX(NOTA[ID],MATCH(,INDIRECT(ADDRESS(ROW(NOTA[ID]),COLUMN(NOTA[ID]))&amp;":"&amp;ADDRESS(ROW(),COLUMN(NOTA[ID]))),-1)))</f>
        <v>32</v>
      </c>
      <c r="E188" s="61"/>
      <c r="F188" s="62"/>
      <c r="G188" s="62"/>
      <c r="H188" s="63"/>
      <c r="I188" s="62"/>
      <c r="J188" s="64"/>
      <c r="K188" s="62"/>
      <c r="L188" s="62" t="s">
        <v>290</v>
      </c>
      <c r="M188" s="65">
        <v>5</v>
      </c>
      <c r="N188" s="60">
        <v>180</v>
      </c>
      <c r="O188" s="15" t="s">
        <v>285</v>
      </c>
      <c r="P188" s="59">
        <v>41500</v>
      </c>
      <c r="Q188" s="58"/>
      <c r="R188" s="66"/>
      <c r="S188" s="67">
        <v>0.125</v>
      </c>
      <c r="T188" s="68">
        <v>0.05</v>
      </c>
      <c r="U188" s="69"/>
      <c r="V188" s="70"/>
      <c r="W188" s="69">
        <f>IF(NOTA[[#This Row],[HARGA/ CTN]]="",NOTA[[#This Row],[JUMLAH_H]],NOTA[[#This Row],[HARGA/ CTN]]*IF(NOTA[[#This Row],[C]]="",0,NOTA[[#This Row],[C]]))</f>
        <v>7470000</v>
      </c>
      <c r="X188" s="69">
        <f>IF(NOTA[[#This Row],[JUMLAH]]="","",NOTA[[#This Row],[JUMLAH]]*NOTA[[#This Row],[DISC 1]])</f>
        <v>933750</v>
      </c>
      <c r="Y188" s="69">
        <f>IF(NOTA[[#This Row],[JUMLAH]]="","",(NOTA[[#This Row],[JUMLAH]]-NOTA[[#This Row],[DISC 1-]])*NOTA[[#This Row],[DISC 2]])</f>
        <v>326812.5</v>
      </c>
      <c r="Z188" s="69">
        <f>IF(NOTA[[#This Row],[JUMLAH]]="","",NOTA[[#This Row],[DISC 1-]]+NOTA[[#This Row],[DISC 2-]])</f>
        <v>1260562.5</v>
      </c>
      <c r="AA188" s="69">
        <f>IF(NOTA[[#This Row],[JUMLAH]]="","",NOTA[[#This Row],[JUMLAH]]-NOTA[[#This Row],[DISC]])</f>
        <v>6209437.5</v>
      </c>
      <c r="AB188" s="69"/>
      <c r="AC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88" s="71">
        <f>IF(OR(NOTA[[#This Row],[QTY]]="",NOTA[[#This Row],[HARGA SATUAN]]="",),"",NOTA[[#This Row],[QTY]]*NOTA[[#This Row],[HARGA SATUAN]])</f>
        <v>7470000</v>
      </c>
      <c r="AG188" s="64">
        <f ca="1">IF(NOTA[ID_H]="","",INDEX(NOTA[TANGGAL],MATCH(,INDIRECT(ADDRESS(ROW(NOTA[TANGGAL]),COLUMN(NOTA[TANGGAL]))&amp;":"&amp;ADDRESS(ROW(),COLUMN(NOTA[TANGGAL]))),-1)))</f>
        <v>45086</v>
      </c>
      <c r="AH188" s="59" t="str">
        <f ca="1">IF(NOTA[[#This Row],[NAMA BARANG]]="","",INDEX(NOTA[SUPPLIER],MATCH(,INDIRECT(ADDRESS(ROW(NOTA[ID]),COLUMN(NOTA[ID]))&amp;":"&amp;ADDRESS(ROW(),COLUMN(NOTA[ID]))),-1)))</f>
        <v>ATALI MAKMUR</v>
      </c>
      <c r="AI188" s="59" t="str">
        <f ca="1">IF(NOTA[[#This Row],[ID_H]]="","",IF(NOTA[[#This Row],[FAKTUR]]="",INDIRECT(ADDRESS(ROW()-1,COLUMN())),NOTA[[#This Row],[FAKTUR]]))</f>
        <v>ARTO MORO</v>
      </c>
      <c r="AJ188" s="60" t="str">
        <f ca="1">IF(NOTA[[#This Row],[ID]]="","",COUNTIF(NOTA[ID_H],NOTA[[#This Row],[ID_H]]))</f>
        <v/>
      </c>
      <c r="AK188" s="60">
        <f ca="1">IF(NOTA[[#This Row],[TGL.NOTA]]="",IF(NOTA[[#This Row],[SUPPLIER_H]]="","",AK187),MONTH(NOTA[[#This Row],[TGL.NOTA]]))</f>
        <v>6</v>
      </c>
      <c r="AL188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60" t="str">
        <f>IF(NOTA[[#This Row],[CONCAT4]]="","",_xlfn.IFNA(MATCH(NOTA[[#This Row],[CONCAT4]],[2]!RAW[CONCAT_H],0),FALSE))</f>
        <v/>
      </c>
      <c r="AQ188" s="60">
        <f>IF(NOTA[[#This Row],[CONCAT1]]="","",MATCH(NOTA[[#This Row],[CONCAT1]],[3]!db[NB NOTA_C],0)+1)</f>
        <v>1708</v>
      </c>
    </row>
    <row r="189" spans="1:43" ht="20.100000000000001" customHeight="1" x14ac:dyDescent="0.25">
      <c r="A1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60" t="str">
        <f>IF(NOTA[[#This Row],[ID_P]]="","",MATCH(NOTA[[#This Row],[ID_P]],[1]!B_MSK[N_ID],0))</f>
        <v/>
      </c>
      <c r="D189" s="60">
        <f ca="1">IF(NOTA[[#This Row],[NAMA BARANG]]="","",INDEX(NOTA[ID],MATCH(,INDIRECT(ADDRESS(ROW(NOTA[ID]),COLUMN(NOTA[ID]))&amp;":"&amp;ADDRESS(ROW(),COLUMN(NOTA[ID]))),-1)))</f>
        <v>32</v>
      </c>
      <c r="E189" s="61"/>
      <c r="F189" s="62"/>
      <c r="G189" s="62"/>
      <c r="H189" s="63"/>
      <c r="I189" s="62"/>
      <c r="J189" s="64"/>
      <c r="K189" s="62"/>
      <c r="L189" s="62" t="s">
        <v>291</v>
      </c>
      <c r="M189" s="65">
        <v>5</v>
      </c>
      <c r="N189" s="60">
        <v>120</v>
      </c>
      <c r="O189" s="15" t="s">
        <v>285</v>
      </c>
      <c r="P189" s="59">
        <v>58900</v>
      </c>
      <c r="Q189" s="58"/>
      <c r="R189" s="66"/>
      <c r="S189" s="67">
        <v>0.125</v>
      </c>
      <c r="T189" s="68">
        <v>0.05</v>
      </c>
      <c r="U189" s="69"/>
      <c r="V189" s="70"/>
      <c r="W189" s="69">
        <f>IF(NOTA[[#This Row],[HARGA/ CTN]]="",NOTA[[#This Row],[JUMLAH_H]],NOTA[[#This Row],[HARGA/ CTN]]*IF(NOTA[[#This Row],[C]]="",0,NOTA[[#This Row],[C]]))</f>
        <v>7068000</v>
      </c>
      <c r="X189" s="69">
        <f>IF(NOTA[[#This Row],[JUMLAH]]="","",NOTA[[#This Row],[JUMLAH]]*NOTA[[#This Row],[DISC 1]])</f>
        <v>883500</v>
      </c>
      <c r="Y189" s="69">
        <f>IF(NOTA[[#This Row],[JUMLAH]]="","",(NOTA[[#This Row],[JUMLAH]]-NOTA[[#This Row],[DISC 1-]])*NOTA[[#This Row],[DISC 2]])</f>
        <v>309225</v>
      </c>
      <c r="Z189" s="69">
        <f>IF(NOTA[[#This Row],[JUMLAH]]="","",NOTA[[#This Row],[DISC 1-]]+NOTA[[#This Row],[DISC 2-]])</f>
        <v>1192725</v>
      </c>
      <c r="AA189" s="69">
        <f>IF(NOTA[[#This Row],[JUMLAH]]="","",NOTA[[#This Row],[JUMLAH]]-NOTA[[#This Row],[DISC]])</f>
        <v>5875275</v>
      </c>
      <c r="AB189" s="69"/>
      <c r="AC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89" s="71">
        <f>IF(OR(NOTA[[#This Row],[QTY]]="",NOTA[[#This Row],[HARGA SATUAN]]="",),"",NOTA[[#This Row],[QTY]]*NOTA[[#This Row],[HARGA SATUAN]])</f>
        <v>7068000</v>
      </c>
      <c r="AG189" s="64">
        <f ca="1">IF(NOTA[ID_H]="","",INDEX(NOTA[TANGGAL],MATCH(,INDIRECT(ADDRESS(ROW(NOTA[TANGGAL]),COLUMN(NOTA[TANGGAL]))&amp;":"&amp;ADDRESS(ROW(),COLUMN(NOTA[TANGGAL]))),-1)))</f>
        <v>45086</v>
      </c>
      <c r="AH189" s="59" t="str">
        <f ca="1">IF(NOTA[[#This Row],[NAMA BARANG]]="","",INDEX(NOTA[SUPPLIER],MATCH(,INDIRECT(ADDRESS(ROW(NOTA[ID]),COLUMN(NOTA[ID]))&amp;":"&amp;ADDRESS(ROW(),COLUMN(NOTA[ID]))),-1)))</f>
        <v>ATALI MAKMUR</v>
      </c>
      <c r="AI189" s="59" t="str">
        <f ca="1">IF(NOTA[[#This Row],[ID_H]]="","",IF(NOTA[[#This Row],[FAKTUR]]="",INDIRECT(ADDRESS(ROW()-1,COLUMN())),NOTA[[#This Row],[FAKTUR]]))</f>
        <v>ARTO MORO</v>
      </c>
      <c r="AJ189" s="60" t="str">
        <f ca="1">IF(NOTA[[#This Row],[ID]]="","",COUNTIF(NOTA[ID_H],NOTA[[#This Row],[ID_H]]))</f>
        <v/>
      </c>
      <c r="AK189" s="60">
        <f ca="1">IF(NOTA[[#This Row],[TGL.NOTA]]="",IF(NOTA[[#This Row],[SUPPLIER_H]]="","",AK188),MONTH(NOTA[[#This Row],[TGL.NOTA]]))</f>
        <v>6</v>
      </c>
      <c r="AL189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60" t="str">
        <f>IF(NOTA[[#This Row],[CONCAT4]]="","",_xlfn.IFNA(MATCH(NOTA[[#This Row],[CONCAT4]],[2]!RAW[CONCAT_H],0),FALSE))</f>
        <v/>
      </c>
      <c r="AQ189" s="60">
        <f>IF(NOTA[[#This Row],[CONCAT1]]="","",MATCH(NOTA[[#This Row],[CONCAT1]],[3]!db[NB NOTA_C],0)+1)</f>
        <v>1709</v>
      </c>
    </row>
    <row r="190" spans="1:43" ht="20.100000000000001" customHeight="1" x14ac:dyDescent="0.25">
      <c r="A1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60" t="str">
        <f>IF(NOTA[[#This Row],[ID_P]]="","",MATCH(NOTA[[#This Row],[ID_P]],[1]!B_MSK[N_ID],0))</f>
        <v/>
      </c>
      <c r="D190" s="60">
        <f ca="1">IF(NOTA[[#This Row],[NAMA BARANG]]="","",INDEX(NOTA[ID],MATCH(,INDIRECT(ADDRESS(ROW(NOTA[ID]),COLUMN(NOTA[ID]))&amp;":"&amp;ADDRESS(ROW(),COLUMN(NOTA[ID]))),-1)))</f>
        <v>32</v>
      </c>
      <c r="E190" s="61"/>
      <c r="F190" s="62"/>
      <c r="G190" s="62"/>
      <c r="H190" s="63"/>
      <c r="I190" s="62"/>
      <c r="J190" s="64"/>
      <c r="K190" s="62"/>
      <c r="L190" s="62" t="s">
        <v>292</v>
      </c>
      <c r="M190" s="65">
        <v>2</v>
      </c>
      <c r="N190" s="60">
        <v>48</v>
      </c>
      <c r="O190" s="15" t="s">
        <v>285</v>
      </c>
      <c r="P190" s="59">
        <v>66900</v>
      </c>
      <c r="Q190" s="58"/>
      <c r="R190" s="66"/>
      <c r="S190" s="67">
        <v>0.125</v>
      </c>
      <c r="T190" s="68">
        <v>0.05</v>
      </c>
      <c r="U190" s="69"/>
      <c r="V190" s="70"/>
      <c r="W190" s="69">
        <f>IF(NOTA[[#This Row],[HARGA/ CTN]]="",NOTA[[#This Row],[JUMLAH_H]],NOTA[[#This Row],[HARGA/ CTN]]*IF(NOTA[[#This Row],[C]]="",0,NOTA[[#This Row],[C]]))</f>
        <v>3211200</v>
      </c>
      <c r="X190" s="69">
        <f>IF(NOTA[[#This Row],[JUMLAH]]="","",NOTA[[#This Row],[JUMLAH]]*NOTA[[#This Row],[DISC 1]])</f>
        <v>401400</v>
      </c>
      <c r="Y190" s="69">
        <f>IF(NOTA[[#This Row],[JUMLAH]]="","",(NOTA[[#This Row],[JUMLAH]]-NOTA[[#This Row],[DISC 1-]])*NOTA[[#This Row],[DISC 2]])</f>
        <v>140490</v>
      </c>
      <c r="Z190" s="69">
        <f>IF(NOTA[[#This Row],[JUMLAH]]="","",NOTA[[#This Row],[DISC 1-]]+NOTA[[#This Row],[DISC 2-]])</f>
        <v>541890</v>
      </c>
      <c r="AA190" s="69">
        <f>IF(NOTA[[#This Row],[JUMLAH]]="","",NOTA[[#This Row],[JUMLAH]]-NOTA[[#This Row],[DISC]])</f>
        <v>2669310</v>
      </c>
      <c r="AB190" s="69"/>
      <c r="AC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90" s="71">
        <f>IF(OR(NOTA[[#This Row],[QTY]]="",NOTA[[#This Row],[HARGA SATUAN]]="",),"",NOTA[[#This Row],[QTY]]*NOTA[[#This Row],[HARGA SATUAN]])</f>
        <v>3211200</v>
      </c>
      <c r="AG190" s="64">
        <f ca="1">IF(NOTA[ID_H]="","",INDEX(NOTA[TANGGAL],MATCH(,INDIRECT(ADDRESS(ROW(NOTA[TANGGAL]),COLUMN(NOTA[TANGGAL]))&amp;":"&amp;ADDRESS(ROW(),COLUMN(NOTA[TANGGAL]))),-1)))</f>
        <v>45086</v>
      </c>
      <c r="AH190" s="59" t="str">
        <f ca="1">IF(NOTA[[#This Row],[NAMA BARANG]]="","",INDEX(NOTA[SUPPLIER],MATCH(,INDIRECT(ADDRESS(ROW(NOTA[ID]),COLUMN(NOTA[ID]))&amp;":"&amp;ADDRESS(ROW(),COLUMN(NOTA[ID]))),-1)))</f>
        <v>ATALI MAKMUR</v>
      </c>
      <c r="AI190" s="59" t="str">
        <f ca="1">IF(NOTA[[#This Row],[ID_H]]="","",IF(NOTA[[#This Row],[FAKTUR]]="",INDIRECT(ADDRESS(ROW()-1,COLUMN())),NOTA[[#This Row],[FAKTUR]]))</f>
        <v>ARTO MORO</v>
      </c>
      <c r="AJ190" s="60" t="str">
        <f ca="1">IF(NOTA[[#This Row],[ID]]="","",COUNTIF(NOTA[ID_H],NOTA[[#This Row],[ID_H]]))</f>
        <v/>
      </c>
      <c r="AK190" s="60">
        <f ca="1">IF(NOTA[[#This Row],[TGL.NOTA]]="",IF(NOTA[[#This Row],[SUPPLIER_H]]="","",AK189),MONTH(NOTA[[#This Row],[TGL.NOTA]]))</f>
        <v>6</v>
      </c>
      <c r="AL190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60" t="str">
        <f>IF(NOTA[[#This Row],[CONCAT4]]="","",_xlfn.IFNA(MATCH(NOTA[[#This Row],[CONCAT4]],[2]!RAW[CONCAT_H],0),FALSE))</f>
        <v/>
      </c>
      <c r="AQ190" s="60">
        <f>IF(NOTA[[#This Row],[CONCAT1]]="","",MATCH(NOTA[[#This Row],[CONCAT1]],[3]!db[NB NOTA_C],0)+1)</f>
        <v>1710</v>
      </c>
    </row>
    <row r="191" spans="1:43" ht="20.100000000000001" customHeight="1" x14ac:dyDescent="0.25">
      <c r="A1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60" t="str">
        <f>IF(NOTA[[#This Row],[ID_P]]="","",MATCH(NOTA[[#This Row],[ID_P]],[1]!B_MSK[N_ID],0))</f>
        <v/>
      </c>
      <c r="D191" s="60">
        <f ca="1">IF(NOTA[[#This Row],[NAMA BARANG]]="","",INDEX(NOTA[ID],MATCH(,INDIRECT(ADDRESS(ROW(NOTA[ID]),COLUMN(NOTA[ID]))&amp;":"&amp;ADDRESS(ROW(),COLUMN(NOTA[ID]))),-1)))</f>
        <v>32</v>
      </c>
      <c r="E191" s="61"/>
      <c r="F191" s="62"/>
      <c r="G191" s="62"/>
      <c r="H191" s="63"/>
      <c r="I191" s="62"/>
      <c r="J191" s="64"/>
      <c r="K191" s="62"/>
      <c r="L191" s="15" t="s">
        <v>170</v>
      </c>
      <c r="M191" s="65">
        <v>2</v>
      </c>
      <c r="N191" s="60">
        <v>288</v>
      </c>
      <c r="O191" s="15" t="s">
        <v>242</v>
      </c>
      <c r="P191" s="59">
        <v>4350</v>
      </c>
      <c r="Q191" s="58"/>
      <c r="R191" s="66"/>
      <c r="S191" s="67">
        <v>0.125</v>
      </c>
      <c r="T191" s="68">
        <v>0.05</v>
      </c>
      <c r="U191" s="69"/>
      <c r="V191" s="70"/>
      <c r="W191" s="69">
        <f>IF(NOTA[[#This Row],[HARGA/ CTN]]="",NOTA[[#This Row],[JUMLAH_H]],NOTA[[#This Row],[HARGA/ CTN]]*IF(NOTA[[#This Row],[C]]="",0,NOTA[[#This Row],[C]]))</f>
        <v>1252800</v>
      </c>
      <c r="X191" s="69">
        <f>IF(NOTA[[#This Row],[JUMLAH]]="","",NOTA[[#This Row],[JUMLAH]]*NOTA[[#This Row],[DISC 1]])</f>
        <v>156600</v>
      </c>
      <c r="Y191" s="69">
        <f>IF(NOTA[[#This Row],[JUMLAH]]="","",(NOTA[[#This Row],[JUMLAH]]-NOTA[[#This Row],[DISC 1-]])*NOTA[[#This Row],[DISC 2]])</f>
        <v>54810</v>
      </c>
      <c r="Z191" s="69">
        <f>IF(NOTA[[#This Row],[JUMLAH]]="","",NOTA[[#This Row],[DISC 1-]]+NOTA[[#This Row],[DISC 2-]])</f>
        <v>211410</v>
      </c>
      <c r="AA191" s="69">
        <f>IF(NOTA[[#This Row],[JUMLAH]]="","",NOTA[[#This Row],[JUMLAH]]-NOTA[[#This Row],[DISC]])</f>
        <v>1041390</v>
      </c>
      <c r="AB191" s="69"/>
      <c r="AC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91" s="71">
        <f>IF(OR(NOTA[[#This Row],[QTY]]="",NOTA[[#This Row],[HARGA SATUAN]]="",),"",NOTA[[#This Row],[QTY]]*NOTA[[#This Row],[HARGA SATUAN]])</f>
        <v>1252800</v>
      </c>
      <c r="AG191" s="64">
        <f ca="1">IF(NOTA[ID_H]="","",INDEX(NOTA[TANGGAL],MATCH(,INDIRECT(ADDRESS(ROW(NOTA[TANGGAL]),COLUMN(NOTA[TANGGAL]))&amp;":"&amp;ADDRESS(ROW(),COLUMN(NOTA[TANGGAL]))),-1)))</f>
        <v>45086</v>
      </c>
      <c r="AH191" s="59" t="str">
        <f ca="1">IF(NOTA[[#This Row],[NAMA BARANG]]="","",INDEX(NOTA[SUPPLIER],MATCH(,INDIRECT(ADDRESS(ROW(NOTA[ID]),COLUMN(NOTA[ID]))&amp;":"&amp;ADDRESS(ROW(),COLUMN(NOTA[ID]))),-1)))</f>
        <v>ATALI MAKMUR</v>
      </c>
      <c r="AI191" s="59" t="str">
        <f ca="1">IF(NOTA[[#This Row],[ID_H]]="","",IF(NOTA[[#This Row],[FAKTUR]]="",INDIRECT(ADDRESS(ROW()-1,COLUMN())),NOTA[[#This Row],[FAKTUR]]))</f>
        <v>ARTO MORO</v>
      </c>
      <c r="AJ191" s="60" t="str">
        <f ca="1">IF(NOTA[[#This Row],[ID]]="","",COUNTIF(NOTA[ID_H],NOTA[[#This Row],[ID_H]]))</f>
        <v/>
      </c>
      <c r="AK191" s="60">
        <f ca="1">IF(NOTA[[#This Row],[TGL.NOTA]]="",IF(NOTA[[#This Row],[SUPPLIER_H]]="","",AK190),MONTH(NOTA[[#This Row],[TGL.NOTA]]))</f>
        <v>6</v>
      </c>
      <c r="AL191" s="60" t="str">
        <f>LOWER(SUBSTITUTE(SUBSTITUTE(SUBSTITUTE(SUBSTITUTE(SUBSTITUTE(SUBSTITUTE(SUBSTITUTE(SUBSTITUTE(SUBSTITUTE(NOTA[NAMA BARANG]," ",),".",""),"-",""),"(",""),")",""),",",""),"/",""),"""",""),"+",""))</f>
        <v>scissorssc828jk</v>
      </c>
      <c r="AM1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60" t="str">
        <f>IF(NOTA[[#This Row],[CONCAT4]]="","",_xlfn.IFNA(MATCH(NOTA[[#This Row],[CONCAT4]],[2]!RAW[CONCAT_H],0),FALSE))</f>
        <v/>
      </c>
      <c r="AQ191" s="60">
        <f>IF(NOTA[[#This Row],[CONCAT1]]="","",MATCH(NOTA[[#This Row],[CONCAT1]],[3]!db[NB NOTA_C],0)+1)</f>
        <v>2112</v>
      </c>
    </row>
    <row r="192" spans="1:43" ht="20.100000000000001" customHeight="1" x14ac:dyDescent="0.25">
      <c r="A1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60" t="str">
        <f>IF(NOTA[[#This Row],[ID_P]]="","",MATCH(NOTA[[#This Row],[ID_P]],[1]!B_MSK[N_ID],0))</f>
        <v/>
      </c>
      <c r="D192" s="60">
        <f ca="1">IF(NOTA[[#This Row],[NAMA BARANG]]="","",INDEX(NOTA[ID],MATCH(,INDIRECT(ADDRESS(ROW(NOTA[ID]),COLUMN(NOTA[ID]))&amp;":"&amp;ADDRESS(ROW(),COLUMN(NOTA[ID]))),-1)))</f>
        <v>32</v>
      </c>
      <c r="E192" s="61"/>
      <c r="F192" s="62"/>
      <c r="G192" s="62"/>
      <c r="H192" s="63"/>
      <c r="I192" s="62"/>
      <c r="J192" s="64"/>
      <c r="K192" s="62"/>
      <c r="L192" s="15" t="s">
        <v>176</v>
      </c>
      <c r="M192" s="65">
        <v>2</v>
      </c>
      <c r="N192" s="60">
        <v>288</v>
      </c>
      <c r="O192" s="15" t="s">
        <v>242</v>
      </c>
      <c r="P192" s="59">
        <v>6500</v>
      </c>
      <c r="Q192" s="58"/>
      <c r="R192" s="66"/>
      <c r="S192" s="67">
        <v>0.125</v>
      </c>
      <c r="T192" s="68">
        <v>0.05</v>
      </c>
      <c r="U192" s="69"/>
      <c r="V192" s="70"/>
      <c r="W192" s="69">
        <f>IF(NOTA[[#This Row],[HARGA/ CTN]]="",NOTA[[#This Row],[JUMLAH_H]],NOTA[[#This Row],[HARGA/ CTN]]*IF(NOTA[[#This Row],[C]]="",0,NOTA[[#This Row],[C]]))</f>
        <v>1872000</v>
      </c>
      <c r="X192" s="69">
        <f>IF(NOTA[[#This Row],[JUMLAH]]="","",NOTA[[#This Row],[JUMLAH]]*NOTA[[#This Row],[DISC 1]])</f>
        <v>234000</v>
      </c>
      <c r="Y192" s="69">
        <f>IF(NOTA[[#This Row],[JUMLAH]]="","",(NOTA[[#This Row],[JUMLAH]]-NOTA[[#This Row],[DISC 1-]])*NOTA[[#This Row],[DISC 2]])</f>
        <v>81900</v>
      </c>
      <c r="Z192" s="69">
        <f>IF(NOTA[[#This Row],[JUMLAH]]="","",NOTA[[#This Row],[DISC 1-]]+NOTA[[#This Row],[DISC 2-]])</f>
        <v>315900</v>
      </c>
      <c r="AA192" s="69">
        <f>IF(NOTA[[#This Row],[JUMLAH]]="","",NOTA[[#This Row],[JUMLAH]]-NOTA[[#This Row],[DISC]])</f>
        <v>1556100</v>
      </c>
      <c r="AB192" s="69"/>
      <c r="AC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92" s="71">
        <f>IF(OR(NOTA[[#This Row],[QTY]]="",NOTA[[#This Row],[HARGA SATUAN]]="",),"",NOTA[[#This Row],[QTY]]*NOTA[[#This Row],[HARGA SATUAN]])</f>
        <v>1872000</v>
      </c>
      <c r="AG192" s="64">
        <f ca="1">IF(NOTA[ID_H]="","",INDEX(NOTA[TANGGAL],MATCH(,INDIRECT(ADDRESS(ROW(NOTA[TANGGAL]),COLUMN(NOTA[TANGGAL]))&amp;":"&amp;ADDRESS(ROW(),COLUMN(NOTA[TANGGAL]))),-1)))</f>
        <v>45086</v>
      </c>
      <c r="AH192" s="59" t="str">
        <f ca="1">IF(NOTA[[#This Row],[NAMA BARANG]]="","",INDEX(NOTA[SUPPLIER],MATCH(,INDIRECT(ADDRESS(ROW(NOTA[ID]),COLUMN(NOTA[ID]))&amp;":"&amp;ADDRESS(ROW(),COLUMN(NOTA[ID]))),-1)))</f>
        <v>ATALI MAKMUR</v>
      </c>
      <c r="AI192" s="59" t="str">
        <f ca="1">IF(NOTA[[#This Row],[ID_H]]="","",IF(NOTA[[#This Row],[FAKTUR]]="",INDIRECT(ADDRESS(ROW()-1,COLUMN())),NOTA[[#This Row],[FAKTUR]]))</f>
        <v>ARTO MORO</v>
      </c>
      <c r="AJ192" s="60" t="str">
        <f ca="1">IF(NOTA[[#This Row],[ID]]="","",COUNTIF(NOTA[ID_H],NOTA[[#This Row],[ID_H]]))</f>
        <v/>
      </c>
      <c r="AK192" s="60">
        <f ca="1">IF(NOTA[[#This Row],[TGL.NOTA]]="",IF(NOTA[[#This Row],[SUPPLIER_H]]="","",AK191),MONTH(NOTA[[#This Row],[TGL.NOTA]]))</f>
        <v>6</v>
      </c>
      <c r="AL192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M1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60" t="str">
        <f>IF(NOTA[[#This Row],[CONCAT4]]="","",_xlfn.IFNA(MATCH(NOTA[[#This Row],[CONCAT4]],[2]!RAW[CONCAT_H],0),FALSE))</f>
        <v/>
      </c>
      <c r="AQ192" s="60">
        <f>IF(NOTA[[#This Row],[CONCAT1]]="","",MATCH(NOTA[[#This Row],[CONCAT1]],[3]!db[NB NOTA_C],0)+1)</f>
        <v>2113</v>
      </c>
    </row>
    <row r="193" spans="1:43" ht="20.100000000000001" customHeight="1" x14ac:dyDescent="0.25">
      <c r="A1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60" t="str">
        <f>IF(NOTA[[#This Row],[ID_P]]="","",MATCH(NOTA[[#This Row],[ID_P]],[1]!B_MSK[N_ID],0))</f>
        <v/>
      </c>
      <c r="D193" s="60">
        <f ca="1">IF(NOTA[[#This Row],[NAMA BARANG]]="","",INDEX(NOTA[ID],MATCH(,INDIRECT(ADDRESS(ROW(NOTA[ID]),COLUMN(NOTA[ID]))&amp;":"&amp;ADDRESS(ROW(),COLUMN(NOTA[ID]))),-1)))</f>
        <v>32</v>
      </c>
      <c r="E193" s="61"/>
      <c r="F193" s="62"/>
      <c r="G193" s="62"/>
      <c r="H193" s="63"/>
      <c r="I193" s="62"/>
      <c r="J193" s="64"/>
      <c r="K193" s="62"/>
      <c r="L193" s="15" t="s">
        <v>389</v>
      </c>
      <c r="M193" s="65">
        <v>4</v>
      </c>
      <c r="N193" s="60">
        <v>288</v>
      </c>
      <c r="O193" s="15" t="s">
        <v>242</v>
      </c>
      <c r="P193" s="59">
        <v>15800</v>
      </c>
      <c r="Q193" s="58"/>
      <c r="R193" s="66"/>
      <c r="S193" s="67">
        <v>0.125</v>
      </c>
      <c r="T193" s="68">
        <v>0.05</v>
      </c>
      <c r="U193" s="69"/>
      <c r="V193" s="70"/>
      <c r="W193" s="69">
        <f>IF(NOTA[[#This Row],[HARGA/ CTN]]="",NOTA[[#This Row],[JUMLAH_H]],NOTA[[#This Row],[HARGA/ CTN]]*IF(NOTA[[#This Row],[C]]="",0,NOTA[[#This Row],[C]]))</f>
        <v>4550400</v>
      </c>
      <c r="X193" s="69">
        <f>IF(NOTA[[#This Row],[JUMLAH]]="","",NOTA[[#This Row],[JUMLAH]]*NOTA[[#This Row],[DISC 1]])</f>
        <v>568800</v>
      </c>
      <c r="Y193" s="69">
        <f>IF(NOTA[[#This Row],[JUMLAH]]="","",(NOTA[[#This Row],[JUMLAH]]-NOTA[[#This Row],[DISC 1-]])*NOTA[[#This Row],[DISC 2]])</f>
        <v>199080</v>
      </c>
      <c r="Z193" s="69">
        <f>IF(NOTA[[#This Row],[JUMLAH]]="","",NOTA[[#This Row],[DISC 1-]]+NOTA[[#This Row],[DISC 2-]])</f>
        <v>767880</v>
      </c>
      <c r="AA193" s="69">
        <f>IF(NOTA[[#This Row],[JUMLAH]]="","",NOTA[[#This Row],[JUMLAH]]-NOTA[[#This Row],[DISC]])</f>
        <v>3782520</v>
      </c>
      <c r="AB193" s="69"/>
      <c r="AC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193" s="5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93" s="71">
        <f>IF(OR(NOTA[[#This Row],[QTY]]="",NOTA[[#This Row],[HARGA SATUAN]]="",),"",NOTA[[#This Row],[QTY]]*NOTA[[#This Row],[HARGA SATUAN]])</f>
        <v>4550400</v>
      </c>
      <c r="AG193" s="64">
        <f ca="1">IF(NOTA[ID_H]="","",INDEX(NOTA[TANGGAL],MATCH(,INDIRECT(ADDRESS(ROW(NOTA[TANGGAL]),COLUMN(NOTA[TANGGAL]))&amp;":"&amp;ADDRESS(ROW(),COLUMN(NOTA[TANGGAL]))),-1)))</f>
        <v>45086</v>
      </c>
      <c r="AH193" s="59" t="str">
        <f ca="1">IF(NOTA[[#This Row],[NAMA BARANG]]="","",INDEX(NOTA[SUPPLIER],MATCH(,INDIRECT(ADDRESS(ROW(NOTA[ID]),COLUMN(NOTA[ID]))&amp;":"&amp;ADDRESS(ROW(),COLUMN(NOTA[ID]))),-1)))</f>
        <v>ATALI MAKMUR</v>
      </c>
      <c r="AI193" s="59" t="str">
        <f ca="1">IF(NOTA[[#This Row],[ID_H]]="","",IF(NOTA[[#This Row],[FAKTUR]]="",INDIRECT(ADDRESS(ROW()-1,COLUMN())),NOTA[[#This Row],[FAKTUR]]))</f>
        <v>ARTO MORO</v>
      </c>
      <c r="AJ193" s="60" t="str">
        <f ca="1">IF(NOTA[[#This Row],[ID]]="","",COUNTIF(NOTA[ID_H],NOTA[[#This Row],[ID_H]]))</f>
        <v/>
      </c>
      <c r="AK193" s="60">
        <f ca="1">IF(NOTA[[#This Row],[TGL.NOTA]]="",IF(NOTA[[#This Row],[SUPPLIER_H]]="","",AK192),MONTH(NOTA[[#This Row],[TGL.NOTA]]))</f>
        <v>6</v>
      </c>
      <c r="AL193" s="60" t="str">
        <f>LOWER(SUBSTITUTE(SUBSTITUTE(SUBSTITUTE(SUBSTITUTE(SUBSTITUTE(SUBSTITUTE(SUBSTITUTE(SUBSTITUTE(SUBSTITUTE(NOTA[NAMA BARANG]," ",),".",""),"-",""),"(",""),")",""),",",""),"/",""),"""",""),"+",""))</f>
        <v>bindera5mhtc518jku</v>
      </c>
      <c r="AM1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N1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O1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60" t="str">
        <f>IF(NOTA[[#This Row],[CONCAT4]]="","",_xlfn.IFNA(MATCH(NOTA[[#This Row],[CONCAT4]],[2]!RAW[CONCAT_H],0),FALSE))</f>
        <v/>
      </c>
      <c r="AQ193" s="60">
        <f>IF(NOTA[[#This Row],[CONCAT1]]="","",MATCH(NOTA[[#This Row],[CONCAT1]],[3]!db[NB NOTA_C],0)+1)</f>
        <v>160</v>
      </c>
    </row>
    <row r="194" spans="1:43" ht="20.100000000000001" customHeight="1" x14ac:dyDescent="0.25">
      <c r="A1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60" t="str">
        <f>IF(NOTA[[#This Row],[ID_P]]="","",MATCH(NOTA[[#This Row],[ID_P]],[1]!B_MSK[N_ID],0))</f>
        <v/>
      </c>
      <c r="D194" s="60" t="str">
        <f ca="1">IF(NOTA[[#This Row],[NAMA BARANG]]="","",INDEX(NOTA[ID],MATCH(,INDIRECT(ADDRESS(ROW(NOTA[ID]),COLUMN(NOTA[ID]))&amp;":"&amp;ADDRESS(ROW(),COLUMN(NOTA[ID]))),-1)))</f>
        <v/>
      </c>
      <c r="E194" s="61"/>
      <c r="F194" s="62"/>
      <c r="G194" s="62"/>
      <c r="H194" s="63"/>
      <c r="I194" s="62"/>
      <c r="J194" s="64"/>
      <c r="K194" s="62"/>
      <c r="L194" s="62"/>
      <c r="M194" s="65"/>
      <c r="N194" s="60"/>
      <c r="O194" s="62"/>
      <c r="P194" s="59"/>
      <c r="Q194" s="58"/>
      <c r="R194" s="66"/>
      <c r="S194" s="67"/>
      <c r="T194" s="68"/>
      <c r="U194" s="69"/>
      <c r="V194" s="70"/>
      <c r="W194" s="69" t="str">
        <f>IF(NOTA[[#This Row],[HARGA/ CTN]]="",NOTA[[#This Row],[JUMLAH_H]],NOTA[[#This Row],[HARGA/ CTN]]*IF(NOTA[[#This Row],[C]]="",0,NOTA[[#This Row],[C]]))</f>
        <v/>
      </c>
      <c r="X194" s="69" t="str">
        <f>IF(NOTA[[#This Row],[JUMLAH]]="","",NOTA[[#This Row],[JUMLAH]]*NOTA[[#This Row],[DISC 1]])</f>
        <v/>
      </c>
      <c r="Y194" s="69" t="str">
        <f>IF(NOTA[[#This Row],[JUMLAH]]="","",(NOTA[[#This Row],[JUMLAH]]-NOTA[[#This Row],[DISC 1-]])*NOTA[[#This Row],[DISC 2]])</f>
        <v/>
      </c>
      <c r="Z194" s="69" t="str">
        <f>IF(NOTA[[#This Row],[JUMLAH]]="","",NOTA[[#This Row],[DISC 1-]]+NOTA[[#This Row],[DISC 2-]])</f>
        <v/>
      </c>
      <c r="AA194" s="69" t="str">
        <f>IF(NOTA[[#This Row],[JUMLAH]]="","",NOTA[[#This Row],[JUMLAH]]-NOTA[[#This Row],[DISC]])</f>
        <v/>
      </c>
      <c r="AB194" s="69"/>
      <c r="AC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71" t="str">
        <f>IF(OR(NOTA[[#This Row],[QTY]]="",NOTA[[#This Row],[HARGA SATUAN]]="",),"",NOTA[[#This Row],[QTY]]*NOTA[[#This Row],[HARGA SATUAN]])</f>
        <v/>
      </c>
      <c r="AG194" s="64" t="str">
        <f ca="1">IF(NOTA[ID_H]="","",INDEX(NOTA[TANGGAL],MATCH(,INDIRECT(ADDRESS(ROW(NOTA[TANGGAL]),COLUMN(NOTA[TANGGAL]))&amp;":"&amp;ADDRESS(ROW(),COLUMN(NOTA[TANGGAL]))),-1)))</f>
        <v/>
      </c>
      <c r="AH194" s="59" t="str">
        <f ca="1">IF(NOTA[[#This Row],[NAMA BARANG]]="","",INDEX(NOTA[SUPPLIER],MATCH(,INDIRECT(ADDRESS(ROW(NOTA[ID]),COLUMN(NOTA[ID]))&amp;":"&amp;ADDRESS(ROW(),COLUMN(NOTA[ID]))),-1)))</f>
        <v/>
      </c>
      <c r="AI194" s="59" t="str">
        <f ca="1">IF(NOTA[[#This Row],[ID_H]]="","",IF(NOTA[[#This Row],[FAKTUR]]="",INDIRECT(ADDRESS(ROW()-1,COLUMN())),NOTA[[#This Row],[FAKTUR]]))</f>
        <v/>
      </c>
      <c r="AJ194" s="60" t="str">
        <f ca="1">IF(NOTA[[#This Row],[ID]]="","",COUNTIF(NOTA[ID_H],NOTA[[#This Row],[ID_H]]))</f>
        <v/>
      </c>
      <c r="AK194" s="60" t="str">
        <f ca="1">IF(NOTA[[#This Row],[TGL.NOTA]]="",IF(NOTA[[#This Row],[SUPPLIER_H]]="","",AK193),MONTH(NOTA[[#This Row],[TGL.NOTA]]))</f>
        <v/>
      </c>
      <c r="AL194" s="60" t="str">
        <f>LOWER(SUBSTITUTE(SUBSTITUTE(SUBSTITUTE(SUBSTITUTE(SUBSTITUTE(SUBSTITUTE(SUBSTITUTE(SUBSTITUTE(SUBSTITUTE(NOTA[NAMA BARANG]," ",),".",""),"-",""),"(",""),")",""),",",""),"/",""),"""",""),"+",""))</f>
        <v/>
      </c>
      <c r="AM1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60" t="str">
        <f>IF(NOTA[[#This Row],[CONCAT4]]="","",_xlfn.IFNA(MATCH(NOTA[[#This Row],[CONCAT4]],[2]!RAW[CONCAT_H],0),FALSE))</f>
        <v/>
      </c>
      <c r="AQ194" s="60" t="str">
        <f>IF(NOTA[[#This Row],[CONCAT1]]="","",MATCH(NOTA[[#This Row],[CONCAT1]],[3]!db[NB NOTA_C],0)+1)</f>
        <v/>
      </c>
    </row>
    <row r="195" spans="1:43" ht="20.100000000000001" customHeight="1" x14ac:dyDescent="0.25">
      <c r="A195" s="59">
        <f ca="1">IF(INDIRECT(ADDRESS(ROW()-1,COLUMN(NOTA[[#Headers],[ID]])))="ID",1,IF(NOTA[[#This Row],[FAKTUR]]="","",COUNT(INDIRECT(ADDRESS(ROW(NOTA[ID]),COLUMN(NOTA[ID]))&amp;":"&amp;ADDRESS(ROW()-1,COLUMN(NOTA[ID]))))+1))</f>
        <v>33</v>
      </c>
      <c r="B19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195" s="60" t="e">
        <f ca="1">IF(NOTA[[#This Row],[ID_P]]="","",MATCH(NOTA[[#This Row],[ID_P]],[1]!B_MSK[N_ID],0))</f>
        <v>#REF!</v>
      </c>
      <c r="D195" s="60">
        <f ca="1">IF(NOTA[[#This Row],[NAMA BARANG]]="","",INDEX(NOTA[ID],MATCH(,INDIRECT(ADDRESS(ROW(NOTA[ID]),COLUMN(NOTA[ID]))&amp;":"&amp;ADDRESS(ROW(),COLUMN(NOTA[ID]))),-1)))</f>
        <v>33</v>
      </c>
      <c r="E195" s="61"/>
      <c r="F195" s="15" t="s">
        <v>25</v>
      </c>
      <c r="G195" s="15" t="s">
        <v>24</v>
      </c>
      <c r="H195" s="24" t="s">
        <v>390</v>
      </c>
      <c r="I195" s="62"/>
      <c r="J195" s="64">
        <v>45084</v>
      </c>
      <c r="K195" s="62"/>
      <c r="L195" s="15" t="s">
        <v>303</v>
      </c>
      <c r="M195" s="65">
        <v>3</v>
      </c>
      <c r="N195" s="60">
        <v>432</v>
      </c>
      <c r="O195" s="15" t="s">
        <v>285</v>
      </c>
      <c r="P195" s="59">
        <v>10600</v>
      </c>
      <c r="Q195" s="58"/>
      <c r="R195" s="66"/>
      <c r="S195" s="67">
        <v>0.125</v>
      </c>
      <c r="T195" s="68">
        <v>0.05</v>
      </c>
      <c r="U195" s="69"/>
      <c r="V195" s="70"/>
      <c r="W195" s="69">
        <f>IF(NOTA[[#This Row],[HARGA/ CTN]]="",NOTA[[#This Row],[JUMLAH_H]],NOTA[[#This Row],[HARGA/ CTN]]*IF(NOTA[[#This Row],[C]]="",0,NOTA[[#This Row],[C]]))</f>
        <v>4579200</v>
      </c>
      <c r="X195" s="69">
        <f>IF(NOTA[[#This Row],[JUMLAH]]="","",NOTA[[#This Row],[JUMLAH]]*NOTA[[#This Row],[DISC 1]])</f>
        <v>572400</v>
      </c>
      <c r="Y195" s="69">
        <f>IF(NOTA[[#This Row],[JUMLAH]]="","",(NOTA[[#This Row],[JUMLAH]]-NOTA[[#This Row],[DISC 1-]])*NOTA[[#This Row],[DISC 2]])</f>
        <v>200340</v>
      </c>
      <c r="Z195" s="69">
        <f>IF(NOTA[[#This Row],[JUMLAH]]="","",NOTA[[#This Row],[DISC 1-]]+NOTA[[#This Row],[DISC 2-]])</f>
        <v>772740</v>
      </c>
      <c r="AA195" s="69">
        <f>IF(NOTA[[#This Row],[JUMLAH]]="","",NOTA[[#This Row],[JUMLAH]]-NOTA[[#This Row],[DISC]])</f>
        <v>3806460</v>
      </c>
      <c r="AB195" s="69"/>
      <c r="AC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95" s="71">
        <f>IF(OR(NOTA[[#This Row],[QTY]]="",NOTA[[#This Row],[HARGA SATUAN]]="",),"",NOTA[[#This Row],[QTY]]*NOTA[[#This Row],[HARGA SATUAN]])</f>
        <v>4579200</v>
      </c>
      <c r="AG195" s="64">
        <f ca="1">IF(NOTA[ID_H]="","",INDEX(NOTA[TANGGAL],MATCH(,INDIRECT(ADDRESS(ROW(NOTA[TANGGAL]),COLUMN(NOTA[TANGGAL]))&amp;":"&amp;ADDRESS(ROW(),COLUMN(NOTA[TANGGAL]))),-1)))</f>
        <v>45086</v>
      </c>
      <c r="AH195" s="59" t="str">
        <f ca="1">IF(NOTA[[#This Row],[NAMA BARANG]]="","",INDEX(NOTA[SUPPLIER],MATCH(,INDIRECT(ADDRESS(ROW(NOTA[ID]),COLUMN(NOTA[ID]))&amp;":"&amp;ADDRESS(ROW(),COLUMN(NOTA[ID]))),-1)))</f>
        <v>ATALI MAKMUR</v>
      </c>
      <c r="AI195" s="59" t="str">
        <f ca="1">IF(NOTA[[#This Row],[ID_H]]="","",IF(NOTA[[#This Row],[FAKTUR]]="",INDIRECT(ADDRESS(ROW()-1,COLUMN())),NOTA[[#This Row],[FAKTUR]]))</f>
        <v>ARTO MORO</v>
      </c>
      <c r="AJ195" s="60">
        <f ca="1">IF(NOTA[[#This Row],[ID]]="","",COUNTIF(NOTA[ID_H],NOTA[[#This Row],[ID_H]]))</f>
        <v>3</v>
      </c>
      <c r="AK195" s="60">
        <f>IF(NOTA[[#This Row],[TGL.NOTA]]="",IF(NOTA[[#This Row],[SUPPLIER_H]]="","",AK194),MONTH(NOTA[[#This Row],[TGL.NOTA]]))</f>
        <v>6</v>
      </c>
      <c r="AL195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95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P195" s="60" t="e">
        <f>IF(NOTA[[#This Row],[CONCAT4]]="","",_xlfn.IFNA(MATCH(NOTA[[#This Row],[CONCAT4]],[2]!RAW[CONCAT_H],0),FALSE))</f>
        <v>#REF!</v>
      </c>
      <c r="AQ195" s="60">
        <f>IF(NOTA[[#This Row],[CONCAT1]]="","",MATCH(NOTA[[#This Row],[CONCAT1]],[3]!db[NB NOTA_C],0)+1)</f>
        <v>530</v>
      </c>
    </row>
    <row r="196" spans="1:43" ht="20.100000000000001" customHeight="1" x14ac:dyDescent="0.25">
      <c r="A1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60" t="str">
        <f>IF(NOTA[[#This Row],[ID_P]]="","",MATCH(NOTA[[#This Row],[ID_P]],[1]!B_MSK[N_ID],0))</f>
        <v/>
      </c>
      <c r="D196" s="60">
        <f ca="1">IF(NOTA[[#This Row],[NAMA BARANG]]="","",INDEX(NOTA[ID],MATCH(,INDIRECT(ADDRESS(ROW(NOTA[ID]),COLUMN(NOTA[ID]))&amp;":"&amp;ADDRESS(ROW(),COLUMN(NOTA[ID]))),-1)))</f>
        <v>33</v>
      </c>
      <c r="E196" s="61"/>
      <c r="F196" s="62"/>
      <c r="G196" s="62"/>
      <c r="H196" s="63"/>
      <c r="I196" s="62"/>
      <c r="J196" s="64"/>
      <c r="K196" s="62"/>
      <c r="L196" s="15" t="s">
        <v>316</v>
      </c>
      <c r="M196" s="65">
        <v>2</v>
      </c>
      <c r="N196" s="60">
        <v>288</v>
      </c>
      <c r="O196" s="15" t="s">
        <v>238</v>
      </c>
      <c r="P196" s="59">
        <v>27600</v>
      </c>
      <c r="Q196" s="58"/>
      <c r="R196" s="66"/>
      <c r="S196" s="67">
        <v>0.125</v>
      </c>
      <c r="T196" s="68">
        <v>0.05</v>
      </c>
      <c r="U196" s="69"/>
      <c r="V196" s="70"/>
      <c r="W196" s="69">
        <f>IF(NOTA[[#This Row],[HARGA/ CTN]]="",NOTA[[#This Row],[JUMLAH_H]],NOTA[[#This Row],[HARGA/ CTN]]*IF(NOTA[[#This Row],[C]]="",0,NOTA[[#This Row],[C]]))</f>
        <v>7948800</v>
      </c>
      <c r="X196" s="69">
        <f>IF(NOTA[[#This Row],[JUMLAH]]="","",NOTA[[#This Row],[JUMLAH]]*NOTA[[#This Row],[DISC 1]])</f>
        <v>993600</v>
      </c>
      <c r="Y196" s="69">
        <f>IF(NOTA[[#This Row],[JUMLAH]]="","",(NOTA[[#This Row],[JUMLAH]]-NOTA[[#This Row],[DISC 1-]])*NOTA[[#This Row],[DISC 2]])</f>
        <v>347760</v>
      </c>
      <c r="Z196" s="69">
        <f>IF(NOTA[[#This Row],[JUMLAH]]="","",NOTA[[#This Row],[DISC 1-]]+NOTA[[#This Row],[DISC 2-]])</f>
        <v>1341360</v>
      </c>
      <c r="AA196" s="69">
        <f>IF(NOTA[[#This Row],[JUMLAH]]="","",NOTA[[#This Row],[JUMLAH]]-NOTA[[#This Row],[DISC]])</f>
        <v>6607440</v>
      </c>
      <c r="AB196" s="69"/>
      <c r="AC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96" s="71">
        <f>IF(OR(NOTA[[#This Row],[QTY]]="",NOTA[[#This Row],[HARGA SATUAN]]="",),"",NOTA[[#This Row],[QTY]]*NOTA[[#This Row],[HARGA SATUAN]])</f>
        <v>7948800</v>
      </c>
      <c r="AG196" s="64">
        <f ca="1">IF(NOTA[ID_H]="","",INDEX(NOTA[TANGGAL],MATCH(,INDIRECT(ADDRESS(ROW(NOTA[TANGGAL]),COLUMN(NOTA[TANGGAL]))&amp;":"&amp;ADDRESS(ROW(),COLUMN(NOTA[TANGGAL]))),-1)))</f>
        <v>45086</v>
      </c>
      <c r="AH196" s="59" t="str">
        <f ca="1">IF(NOTA[[#This Row],[NAMA BARANG]]="","",INDEX(NOTA[SUPPLIER],MATCH(,INDIRECT(ADDRESS(ROW(NOTA[ID]),COLUMN(NOTA[ID]))&amp;":"&amp;ADDRESS(ROW(),COLUMN(NOTA[ID]))),-1)))</f>
        <v>ATALI MAKMUR</v>
      </c>
      <c r="AI196" s="59" t="str">
        <f ca="1">IF(NOTA[[#This Row],[ID_H]]="","",IF(NOTA[[#This Row],[FAKTUR]]="",INDIRECT(ADDRESS(ROW()-1,COLUMN())),NOTA[[#This Row],[FAKTUR]]))</f>
        <v>ARTO MORO</v>
      </c>
      <c r="AJ196" s="60" t="str">
        <f ca="1">IF(NOTA[[#This Row],[ID]]="","",COUNTIF(NOTA[ID_H],NOTA[[#This Row],[ID_H]]))</f>
        <v/>
      </c>
      <c r="AK196" s="60">
        <f ca="1">IF(NOTA[[#This Row],[TGL.NOTA]]="",IF(NOTA[[#This Row],[SUPPLIER_H]]="","",AK195),MONTH(NOTA[[#This Row],[TGL.NOTA]]))</f>
        <v>6</v>
      </c>
      <c r="AL196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60" t="str">
        <f>IF(NOTA[[#This Row],[CONCAT4]]="","",_xlfn.IFNA(MATCH(NOTA[[#This Row],[CONCAT4]],[2]!RAW[CONCAT_H],0),FALSE))</f>
        <v/>
      </c>
      <c r="AQ196" s="60">
        <f>IF(NOTA[[#This Row],[CONCAT1]]="","",MATCH(NOTA[[#This Row],[CONCAT1]],[3]!db[NB NOTA_C],0)+1)</f>
        <v>803</v>
      </c>
    </row>
    <row r="197" spans="1:43" ht="20.100000000000001" customHeight="1" x14ac:dyDescent="0.25">
      <c r="A1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60" t="str">
        <f>IF(NOTA[[#This Row],[ID_P]]="","",MATCH(NOTA[[#This Row],[ID_P]],[1]!B_MSK[N_ID],0))</f>
        <v/>
      </c>
      <c r="D197" s="60">
        <f ca="1">IF(NOTA[[#This Row],[NAMA BARANG]]="","",INDEX(NOTA[ID],MATCH(,INDIRECT(ADDRESS(ROW(NOTA[ID]),COLUMN(NOTA[ID]))&amp;":"&amp;ADDRESS(ROW(),COLUMN(NOTA[ID]))),-1)))</f>
        <v>33</v>
      </c>
      <c r="E197" s="61"/>
      <c r="F197" s="62"/>
      <c r="G197" s="62"/>
      <c r="H197" s="63"/>
      <c r="I197" s="62"/>
      <c r="J197" s="64"/>
      <c r="K197" s="62"/>
      <c r="L197" s="15" t="s">
        <v>391</v>
      </c>
      <c r="M197" s="65">
        <v>1</v>
      </c>
      <c r="N197" s="60">
        <v>144</v>
      </c>
      <c r="O197" s="15" t="s">
        <v>238</v>
      </c>
      <c r="P197" s="59">
        <v>20400</v>
      </c>
      <c r="Q197" s="58"/>
      <c r="R197" s="66"/>
      <c r="S197" s="67">
        <v>0.125</v>
      </c>
      <c r="T197" s="68">
        <v>0.05</v>
      </c>
      <c r="U197" s="69"/>
      <c r="V197" s="70"/>
      <c r="W197" s="69">
        <f>IF(NOTA[[#This Row],[HARGA/ CTN]]="",NOTA[[#This Row],[JUMLAH_H]],NOTA[[#This Row],[HARGA/ CTN]]*IF(NOTA[[#This Row],[C]]="",0,NOTA[[#This Row],[C]]))</f>
        <v>2937600</v>
      </c>
      <c r="X197" s="69">
        <f>IF(NOTA[[#This Row],[JUMLAH]]="","",NOTA[[#This Row],[JUMLAH]]*NOTA[[#This Row],[DISC 1]])</f>
        <v>367200</v>
      </c>
      <c r="Y197" s="69">
        <f>IF(NOTA[[#This Row],[JUMLAH]]="","",(NOTA[[#This Row],[JUMLAH]]-NOTA[[#This Row],[DISC 1-]])*NOTA[[#This Row],[DISC 2]])</f>
        <v>128520</v>
      </c>
      <c r="Z197" s="69">
        <f>IF(NOTA[[#This Row],[JUMLAH]]="","",NOTA[[#This Row],[DISC 1-]]+NOTA[[#This Row],[DISC 2-]])</f>
        <v>495720</v>
      </c>
      <c r="AA197" s="69">
        <f>IF(NOTA[[#This Row],[JUMLAH]]="","",NOTA[[#This Row],[JUMLAH]]-NOTA[[#This Row],[DISC]])</f>
        <v>2441880</v>
      </c>
      <c r="AB197" s="69"/>
      <c r="AC19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19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197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97" s="71">
        <f>IF(OR(NOTA[[#This Row],[QTY]]="",NOTA[[#This Row],[HARGA SATUAN]]="",),"",NOTA[[#This Row],[QTY]]*NOTA[[#This Row],[HARGA SATUAN]])</f>
        <v>2937600</v>
      </c>
      <c r="AG197" s="64">
        <f ca="1">IF(NOTA[ID_H]="","",INDEX(NOTA[TANGGAL],MATCH(,INDIRECT(ADDRESS(ROW(NOTA[TANGGAL]),COLUMN(NOTA[TANGGAL]))&amp;":"&amp;ADDRESS(ROW(),COLUMN(NOTA[TANGGAL]))),-1)))</f>
        <v>45086</v>
      </c>
      <c r="AH197" s="59" t="str">
        <f ca="1">IF(NOTA[[#This Row],[NAMA BARANG]]="","",INDEX(NOTA[SUPPLIER],MATCH(,INDIRECT(ADDRESS(ROW(NOTA[ID]),COLUMN(NOTA[ID]))&amp;":"&amp;ADDRESS(ROW(),COLUMN(NOTA[ID]))),-1)))</f>
        <v>ATALI MAKMUR</v>
      </c>
      <c r="AI197" s="59" t="str">
        <f ca="1">IF(NOTA[[#This Row],[ID_H]]="","",IF(NOTA[[#This Row],[FAKTUR]]="",INDIRECT(ADDRESS(ROW()-1,COLUMN())),NOTA[[#This Row],[FAKTUR]]))</f>
        <v>ARTO MORO</v>
      </c>
      <c r="AJ197" s="60" t="str">
        <f ca="1">IF(NOTA[[#This Row],[ID]]="","",COUNTIF(NOTA[ID_H],NOTA[[#This Row],[ID_H]]))</f>
        <v/>
      </c>
      <c r="AK197" s="60">
        <f ca="1">IF(NOTA[[#This Row],[TGL.NOTA]]="",IF(NOTA[[#This Row],[SUPPLIER_H]]="","",AK196),MONTH(NOTA[[#This Row],[TGL.NOTA]]))</f>
        <v>6</v>
      </c>
      <c r="AL197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60" t="str">
        <f>IF(NOTA[[#This Row],[CONCAT4]]="","",_xlfn.IFNA(MATCH(NOTA[[#This Row],[CONCAT4]],[2]!RAW[CONCAT_H],0),FALSE))</f>
        <v/>
      </c>
      <c r="AQ197" s="60">
        <f>IF(NOTA[[#This Row],[CONCAT1]]="","",MATCH(NOTA[[#This Row],[CONCAT1]],[3]!db[NB NOTA_C],0)+1)</f>
        <v>1446</v>
      </c>
    </row>
    <row r="198" spans="1:43" ht="20.100000000000001" customHeight="1" x14ac:dyDescent="0.25">
      <c r="A1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60" t="str">
        <f>IF(NOTA[[#This Row],[ID_P]]="","",MATCH(NOTA[[#This Row],[ID_P]],[1]!B_MSK[N_ID],0))</f>
        <v/>
      </c>
      <c r="D198" s="60" t="str">
        <f ca="1">IF(NOTA[[#This Row],[NAMA BARANG]]="","",INDEX(NOTA[ID],MATCH(,INDIRECT(ADDRESS(ROW(NOTA[ID]),COLUMN(NOTA[ID]))&amp;":"&amp;ADDRESS(ROW(),COLUMN(NOTA[ID]))),-1)))</f>
        <v/>
      </c>
      <c r="E198" s="61"/>
      <c r="F198" s="62"/>
      <c r="G198" s="62"/>
      <c r="H198" s="63"/>
      <c r="I198" s="62"/>
      <c r="J198" s="64"/>
      <c r="K198" s="62"/>
      <c r="L198" s="62"/>
      <c r="M198" s="65"/>
      <c r="N198" s="60"/>
      <c r="O198" s="62"/>
      <c r="P198" s="59"/>
      <c r="Q198" s="58"/>
      <c r="R198" s="66"/>
      <c r="S198" s="67"/>
      <c r="T198" s="68"/>
      <c r="U198" s="69"/>
      <c r="V198" s="70"/>
      <c r="W198" s="69" t="str">
        <f>IF(NOTA[[#This Row],[HARGA/ CTN]]="",NOTA[[#This Row],[JUMLAH_H]],NOTA[[#This Row],[HARGA/ CTN]]*IF(NOTA[[#This Row],[C]]="",0,NOTA[[#This Row],[C]]))</f>
        <v/>
      </c>
      <c r="X198" s="69" t="str">
        <f>IF(NOTA[[#This Row],[JUMLAH]]="","",NOTA[[#This Row],[JUMLAH]]*NOTA[[#This Row],[DISC 1]])</f>
        <v/>
      </c>
      <c r="Y198" s="69" t="str">
        <f>IF(NOTA[[#This Row],[JUMLAH]]="","",(NOTA[[#This Row],[JUMLAH]]-NOTA[[#This Row],[DISC 1-]])*NOTA[[#This Row],[DISC 2]])</f>
        <v/>
      </c>
      <c r="Z198" s="69" t="str">
        <f>IF(NOTA[[#This Row],[JUMLAH]]="","",NOTA[[#This Row],[DISC 1-]]+NOTA[[#This Row],[DISC 2-]])</f>
        <v/>
      </c>
      <c r="AA198" s="69" t="str">
        <f>IF(NOTA[[#This Row],[JUMLAH]]="","",NOTA[[#This Row],[JUMLAH]]-NOTA[[#This Row],[DISC]])</f>
        <v/>
      </c>
      <c r="AB198" s="69"/>
      <c r="AC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71" t="str">
        <f>IF(OR(NOTA[[#This Row],[QTY]]="",NOTA[[#This Row],[HARGA SATUAN]]="",),"",NOTA[[#This Row],[QTY]]*NOTA[[#This Row],[HARGA SATUAN]])</f>
        <v/>
      </c>
      <c r="AG198" s="64" t="str">
        <f ca="1">IF(NOTA[ID_H]="","",INDEX(NOTA[TANGGAL],MATCH(,INDIRECT(ADDRESS(ROW(NOTA[TANGGAL]),COLUMN(NOTA[TANGGAL]))&amp;":"&amp;ADDRESS(ROW(),COLUMN(NOTA[TANGGAL]))),-1)))</f>
        <v/>
      </c>
      <c r="AH198" s="59" t="str">
        <f ca="1">IF(NOTA[[#This Row],[NAMA BARANG]]="","",INDEX(NOTA[SUPPLIER],MATCH(,INDIRECT(ADDRESS(ROW(NOTA[ID]),COLUMN(NOTA[ID]))&amp;":"&amp;ADDRESS(ROW(),COLUMN(NOTA[ID]))),-1)))</f>
        <v/>
      </c>
      <c r="AI198" s="59" t="str">
        <f ca="1">IF(NOTA[[#This Row],[ID_H]]="","",IF(NOTA[[#This Row],[FAKTUR]]="",INDIRECT(ADDRESS(ROW()-1,COLUMN())),NOTA[[#This Row],[FAKTUR]]))</f>
        <v/>
      </c>
      <c r="AJ198" s="60" t="str">
        <f ca="1">IF(NOTA[[#This Row],[ID]]="","",COUNTIF(NOTA[ID_H],NOTA[[#This Row],[ID_H]]))</f>
        <v/>
      </c>
      <c r="AK198" s="60" t="str">
        <f ca="1">IF(NOTA[[#This Row],[TGL.NOTA]]="",IF(NOTA[[#This Row],[SUPPLIER_H]]="","",AK197),MONTH(NOTA[[#This Row],[TGL.NOTA]]))</f>
        <v/>
      </c>
      <c r="AL198" s="60" t="str">
        <f>LOWER(SUBSTITUTE(SUBSTITUTE(SUBSTITUTE(SUBSTITUTE(SUBSTITUTE(SUBSTITUTE(SUBSTITUTE(SUBSTITUTE(SUBSTITUTE(NOTA[NAMA BARANG]," ",),".",""),"-",""),"(",""),")",""),",",""),"/",""),"""",""),"+",""))</f>
        <v/>
      </c>
      <c r="AM1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60" t="str">
        <f>IF(NOTA[[#This Row],[CONCAT4]]="","",_xlfn.IFNA(MATCH(NOTA[[#This Row],[CONCAT4]],[2]!RAW[CONCAT_H],0),FALSE))</f>
        <v/>
      </c>
      <c r="AQ198" s="60" t="str">
        <f>IF(NOTA[[#This Row],[CONCAT1]]="","",MATCH(NOTA[[#This Row],[CONCAT1]],[3]!db[NB NOTA_C],0)+1)</f>
        <v/>
      </c>
    </row>
    <row r="199" spans="1:43" ht="20.100000000000001" customHeight="1" x14ac:dyDescent="0.25">
      <c r="A199" s="59">
        <f ca="1">IF(INDIRECT(ADDRESS(ROW()-1,COLUMN(NOTA[[#Headers],[ID]])))="ID",1,IF(NOTA[[#This Row],[FAKTUR]]="","",COUNT(INDIRECT(ADDRESS(ROW(NOTA[ID]),COLUMN(NOTA[ID]))&amp;":"&amp;ADDRESS(ROW()-1,COLUMN(NOTA[ID]))))+1))</f>
        <v>34</v>
      </c>
      <c r="B19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199" s="60" t="e">
        <f ca="1">IF(NOTA[[#This Row],[ID_P]]="","",MATCH(NOTA[[#This Row],[ID_P]],[1]!B_MSK[N_ID],0))</f>
        <v>#REF!</v>
      </c>
      <c r="D199" s="60">
        <f ca="1">IF(NOTA[[#This Row],[NAMA BARANG]]="","",INDEX(NOTA[ID],MATCH(,INDIRECT(ADDRESS(ROW(NOTA[ID]),COLUMN(NOTA[ID]))&amp;":"&amp;ADDRESS(ROW(),COLUMN(NOTA[ID]))),-1)))</f>
        <v>34</v>
      </c>
      <c r="E199" s="61"/>
      <c r="F199" s="15" t="s">
        <v>23</v>
      </c>
      <c r="G199" s="15" t="s">
        <v>24</v>
      </c>
      <c r="H199" s="24" t="s">
        <v>453</v>
      </c>
      <c r="I199" s="62"/>
      <c r="J199" s="64">
        <v>45085</v>
      </c>
      <c r="K199" s="62"/>
      <c r="L199" s="15" t="s">
        <v>392</v>
      </c>
      <c r="M199" s="65">
        <v>1</v>
      </c>
      <c r="N199" s="60"/>
      <c r="O199" s="62"/>
      <c r="P199" s="59"/>
      <c r="Q199" s="58">
        <v>1995000</v>
      </c>
      <c r="R199" s="66"/>
      <c r="S199" s="67">
        <v>0.17</v>
      </c>
      <c r="T199" s="68"/>
      <c r="U199" s="69"/>
      <c r="V199" s="70"/>
      <c r="W199" s="69">
        <f>IF(NOTA[[#This Row],[HARGA/ CTN]]="",NOTA[[#This Row],[JUMLAH_H]],NOTA[[#This Row],[HARGA/ CTN]]*IF(NOTA[[#This Row],[C]]="",0,NOTA[[#This Row],[C]]))</f>
        <v>1995000</v>
      </c>
      <c r="X199" s="69">
        <f>IF(NOTA[[#This Row],[JUMLAH]]="","",NOTA[[#This Row],[JUMLAH]]*NOTA[[#This Row],[DISC 1]])</f>
        <v>339150</v>
      </c>
      <c r="Y199" s="69">
        <f>IF(NOTA[[#This Row],[JUMLAH]]="","",(NOTA[[#This Row],[JUMLAH]]-NOTA[[#This Row],[DISC 1-]])*NOTA[[#This Row],[DISC 2]])</f>
        <v>0</v>
      </c>
      <c r="Z199" s="69">
        <f>IF(NOTA[[#This Row],[JUMLAH]]="","",NOTA[[#This Row],[DISC 1-]]+NOTA[[#This Row],[DISC 2-]])</f>
        <v>339150</v>
      </c>
      <c r="AA199" s="69">
        <f>IF(NOTA[[#This Row],[JUMLAH]]="","",NOTA[[#This Row],[JUMLAH]]-NOTA[[#This Row],[DISC]])</f>
        <v>1655850</v>
      </c>
      <c r="AB199" s="69"/>
      <c r="AC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99" s="71" t="str">
        <f>IF(OR(NOTA[[#This Row],[QTY]]="",NOTA[[#This Row],[HARGA SATUAN]]="",),"",NOTA[[#This Row],[QTY]]*NOTA[[#This Row],[HARGA SATUAN]])</f>
        <v/>
      </c>
      <c r="AG199" s="64">
        <f ca="1">IF(NOTA[ID_H]="","",INDEX(NOTA[TANGGAL],MATCH(,INDIRECT(ADDRESS(ROW(NOTA[TANGGAL]),COLUMN(NOTA[TANGGAL]))&amp;":"&amp;ADDRESS(ROW(),COLUMN(NOTA[TANGGAL]))),-1)))</f>
        <v>45086</v>
      </c>
      <c r="AH199" s="59" t="str">
        <f ca="1">IF(NOTA[[#This Row],[NAMA BARANG]]="","",INDEX(NOTA[SUPPLIER],MATCH(,INDIRECT(ADDRESS(ROW(NOTA[ID]),COLUMN(NOTA[ID]))&amp;":"&amp;ADDRESS(ROW(),COLUMN(NOTA[ID]))),-1)))</f>
        <v>KENKO SINAR INDONESIA</v>
      </c>
      <c r="AI199" s="59" t="str">
        <f ca="1">IF(NOTA[[#This Row],[ID_H]]="","",IF(NOTA[[#This Row],[FAKTUR]]="",INDIRECT(ADDRESS(ROW()-1,COLUMN())),NOTA[[#This Row],[FAKTUR]]))</f>
        <v>ARTO MORO</v>
      </c>
      <c r="AJ199" s="60">
        <f ca="1">IF(NOTA[[#This Row],[ID]]="","",COUNTIF(NOTA[ID_H],NOTA[[#This Row],[ID_H]]))</f>
        <v>7</v>
      </c>
      <c r="AK199" s="60">
        <f>IF(NOTA[[#This Row],[TGL.NOTA]]="",IF(NOTA[[#This Row],[SUPPLIER_H]]="","",AK198),MONTH(NOTA[[#This Row],[TGL.NOTA]]))</f>
        <v>6</v>
      </c>
      <c r="AL199" s="60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99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P199" s="60" t="e">
        <f>IF(NOTA[[#This Row],[CONCAT4]]="","",_xlfn.IFNA(MATCH(NOTA[[#This Row],[CONCAT4]],[2]!RAW[CONCAT_H],0),FALSE))</f>
        <v>#REF!</v>
      </c>
      <c r="AQ199" s="60">
        <f>IF(NOTA[[#This Row],[CONCAT1]]="","",MATCH(NOTA[[#This Row],[CONCAT1]],[3]!db[NB NOTA_C],0)+1)</f>
        <v>1382</v>
      </c>
    </row>
    <row r="200" spans="1:43" ht="20.100000000000001" customHeight="1" x14ac:dyDescent="0.25">
      <c r="A2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60" t="str">
        <f>IF(NOTA[[#This Row],[ID_P]]="","",MATCH(NOTA[[#This Row],[ID_P]],[1]!B_MSK[N_ID],0))</f>
        <v/>
      </c>
      <c r="D200" s="60">
        <f ca="1">IF(NOTA[[#This Row],[NAMA BARANG]]="","",INDEX(NOTA[ID],MATCH(,INDIRECT(ADDRESS(ROW(NOTA[ID]),COLUMN(NOTA[ID]))&amp;":"&amp;ADDRESS(ROW(),COLUMN(NOTA[ID]))),-1)))</f>
        <v>34</v>
      </c>
      <c r="E200" s="61"/>
      <c r="F200" s="62"/>
      <c r="G200" s="62"/>
      <c r="H200" s="62"/>
      <c r="I200" s="62"/>
      <c r="J200" s="64"/>
      <c r="K200" s="62"/>
      <c r="L200" s="15" t="s">
        <v>201</v>
      </c>
      <c r="M200" s="65">
        <v>1</v>
      </c>
      <c r="N200" s="60"/>
      <c r="O200" s="62"/>
      <c r="P200" s="59"/>
      <c r="Q200" s="58">
        <v>1987200</v>
      </c>
      <c r="R200" s="66"/>
      <c r="S200" s="67">
        <v>0.17</v>
      </c>
      <c r="T200" s="68"/>
      <c r="U200" s="69"/>
      <c r="V200" s="70"/>
      <c r="W200" s="69">
        <f>IF(NOTA[[#This Row],[HARGA/ CTN]]="",NOTA[[#This Row],[JUMLAH_H]],NOTA[[#This Row],[HARGA/ CTN]]*IF(NOTA[[#This Row],[C]]="",0,NOTA[[#This Row],[C]]))</f>
        <v>1987200</v>
      </c>
      <c r="X200" s="69">
        <f>IF(NOTA[[#This Row],[JUMLAH]]="","",NOTA[[#This Row],[JUMLAH]]*NOTA[[#This Row],[DISC 1]])</f>
        <v>337824</v>
      </c>
      <c r="Y200" s="69">
        <f>IF(NOTA[[#This Row],[JUMLAH]]="","",(NOTA[[#This Row],[JUMLAH]]-NOTA[[#This Row],[DISC 1-]])*NOTA[[#This Row],[DISC 2]])</f>
        <v>0</v>
      </c>
      <c r="Z200" s="69">
        <f>IF(NOTA[[#This Row],[JUMLAH]]="","",NOTA[[#This Row],[DISC 1-]]+NOTA[[#This Row],[DISC 2-]])</f>
        <v>337824</v>
      </c>
      <c r="AA200" s="69">
        <f>IF(NOTA[[#This Row],[JUMLAH]]="","",NOTA[[#This Row],[JUMLAH]]-NOTA[[#This Row],[DISC]])</f>
        <v>1649376</v>
      </c>
      <c r="AB200" s="69"/>
      <c r="AC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00" s="71" t="str">
        <f>IF(OR(NOTA[[#This Row],[QTY]]="",NOTA[[#This Row],[HARGA SATUAN]]="",),"",NOTA[[#This Row],[QTY]]*NOTA[[#This Row],[HARGA SATUAN]])</f>
        <v/>
      </c>
      <c r="AG200" s="64">
        <f ca="1">IF(NOTA[ID_H]="","",INDEX(NOTA[TANGGAL],MATCH(,INDIRECT(ADDRESS(ROW(NOTA[TANGGAL]),COLUMN(NOTA[TANGGAL]))&amp;":"&amp;ADDRESS(ROW(),COLUMN(NOTA[TANGGAL]))),-1)))</f>
        <v>45086</v>
      </c>
      <c r="AH200" s="59" t="str">
        <f ca="1">IF(NOTA[[#This Row],[NAMA BARANG]]="","",INDEX(NOTA[SUPPLIER],MATCH(,INDIRECT(ADDRESS(ROW(NOTA[ID]),COLUMN(NOTA[ID]))&amp;":"&amp;ADDRESS(ROW(),COLUMN(NOTA[ID]))),-1)))</f>
        <v>KENKO SINAR INDONESIA</v>
      </c>
      <c r="AI200" s="59" t="str">
        <f ca="1">IF(NOTA[[#This Row],[ID_H]]="","",IF(NOTA[[#This Row],[FAKTUR]]="",INDIRECT(ADDRESS(ROW()-1,COLUMN())),NOTA[[#This Row],[FAKTUR]]))</f>
        <v>ARTO MORO</v>
      </c>
      <c r="AJ200" s="60" t="str">
        <f ca="1">IF(NOTA[[#This Row],[ID]]="","",COUNTIF(NOTA[ID_H],NOTA[[#This Row],[ID_H]]))</f>
        <v/>
      </c>
      <c r="AK200" s="60">
        <f ca="1">IF(NOTA[[#This Row],[TGL.NOTA]]="",IF(NOTA[[#This Row],[SUPPLIER_H]]="","",AK199),MONTH(NOTA[[#This Row],[TGL.NOTA]]))</f>
        <v>6</v>
      </c>
      <c r="AL200" s="60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60" t="str">
        <f>IF(NOTA[[#This Row],[CONCAT4]]="","",_xlfn.IFNA(MATCH(NOTA[[#This Row],[CONCAT4]],[2]!RAW[CONCAT_H],0),FALSE))</f>
        <v/>
      </c>
      <c r="AQ200" s="60">
        <f>IF(NOTA[[#This Row],[CONCAT1]]="","",MATCH(NOTA[[#This Row],[CONCAT1]],[3]!db[NB NOTA_C],0)+1)</f>
        <v>1187</v>
      </c>
    </row>
    <row r="201" spans="1:43" ht="20.100000000000001" customHeight="1" x14ac:dyDescent="0.25">
      <c r="A2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60" t="str">
        <f>IF(NOTA[[#This Row],[ID_P]]="","",MATCH(NOTA[[#This Row],[ID_P]],[1]!B_MSK[N_ID],0))</f>
        <v/>
      </c>
      <c r="D201" s="60">
        <f ca="1">IF(NOTA[[#This Row],[NAMA BARANG]]="","",INDEX(NOTA[ID],MATCH(,INDIRECT(ADDRESS(ROW(NOTA[ID]),COLUMN(NOTA[ID]))&amp;":"&amp;ADDRESS(ROW(),COLUMN(NOTA[ID]))),-1)))</f>
        <v>34</v>
      </c>
      <c r="E201" s="61"/>
      <c r="F201" s="62"/>
      <c r="G201" s="62"/>
      <c r="H201" s="63"/>
      <c r="I201" s="62"/>
      <c r="J201" s="64"/>
      <c r="K201" s="62"/>
      <c r="L201" s="15" t="s">
        <v>393</v>
      </c>
      <c r="M201" s="65">
        <v>1</v>
      </c>
      <c r="N201" s="60"/>
      <c r="O201" s="62"/>
      <c r="P201" s="59"/>
      <c r="Q201" s="58">
        <v>2040000</v>
      </c>
      <c r="R201" s="66"/>
      <c r="S201" s="67">
        <v>0.17</v>
      </c>
      <c r="T201" s="68"/>
      <c r="U201" s="69"/>
      <c r="V201" s="70"/>
      <c r="W201" s="69">
        <f>IF(NOTA[[#This Row],[HARGA/ CTN]]="",NOTA[[#This Row],[JUMLAH_H]],NOTA[[#This Row],[HARGA/ CTN]]*IF(NOTA[[#This Row],[C]]="",0,NOTA[[#This Row],[C]]))</f>
        <v>2040000</v>
      </c>
      <c r="X201" s="69">
        <f>IF(NOTA[[#This Row],[JUMLAH]]="","",NOTA[[#This Row],[JUMLAH]]*NOTA[[#This Row],[DISC 1]])</f>
        <v>346800</v>
      </c>
      <c r="Y201" s="69">
        <f>IF(NOTA[[#This Row],[JUMLAH]]="","",(NOTA[[#This Row],[JUMLAH]]-NOTA[[#This Row],[DISC 1-]])*NOTA[[#This Row],[DISC 2]])</f>
        <v>0</v>
      </c>
      <c r="Z201" s="69">
        <f>IF(NOTA[[#This Row],[JUMLAH]]="","",NOTA[[#This Row],[DISC 1-]]+NOTA[[#This Row],[DISC 2-]])</f>
        <v>346800</v>
      </c>
      <c r="AA201" s="69">
        <f>IF(NOTA[[#This Row],[JUMLAH]]="","",NOTA[[#This Row],[JUMLAH]]-NOTA[[#This Row],[DISC]])</f>
        <v>1693200</v>
      </c>
      <c r="AB201" s="69"/>
      <c r="AC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01" s="71" t="str">
        <f>IF(OR(NOTA[[#This Row],[QTY]]="",NOTA[[#This Row],[HARGA SATUAN]]="",),"",NOTA[[#This Row],[QTY]]*NOTA[[#This Row],[HARGA SATUAN]])</f>
        <v/>
      </c>
      <c r="AG201" s="64">
        <f ca="1">IF(NOTA[ID_H]="","",INDEX(NOTA[TANGGAL],MATCH(,INDIRECT(ADDRESS(ROW(NOTA[TANGGAL]),COLUMN(NOTA[TANGGAL]))&amp;":"&amp;ADDRESS(ROW(),COLUMN(NOTA[TANGGAL]))),-1)))</f>
        <v>45086</v>
      </c>
      <c r="AH201" s="59" t="str">
        <f ca="1">IF(NOTA[[#This Row],[NAMA BARANG]]="","",INDEX(NOTA[SUPPLIER],MATCH(,INDIRECT(ADDRESS(ROW(NOTA[ID]),COLUMN(NOTA[ID]))&amp;":"&amp;ADDRESS(ROW(),COLUMN(NOTA[ID]))),-1)))</f>
        <v>KENKO SINAR INDONESIA</v>
      </c>
      <c r="AI201" s="59" t="str">
        <f ca="1">IF(NOTA[[#This Row],[ID_H]]="","",IF(NOTA[[#This Row],[FAKTUR]]="",INDIRECT(ADDRESS(ROW()-1,COLUMN())),NOTA[[#This Row],[FAKTUR]]))</f>
        <v>ARTO MORO</v>
      </c>
      <c r="AJ201" s="60" t="str">
        <f ca="1">IF(NOTA[[#This Row],[ID]]="","",COUNTIF(NOTA[ID_H],NOTA[[#This Row],[ID_H]]))</f>
        <v/>
      </c>
      <c r="AK201" s="60">
        <f ca="1">IF(NOTA[[#This Row],[TGL.NOTA]]="",IF(NOTA[[#This Row],[SUPPLIER_H]]="","",AK200),MONTH(NOTA[[#This Row],[TGL.NOTA]]))</f>
        <v>6</v>
      </c>
      <c r="AL201" s="60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M2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N2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60" t="str">
        <f>IF(NOTA[[#This Row],[CONCAT4]]="","",_xlfn.IFNA(MATCH(NOTA[[#This Row],[CONCAT4]],[2]!RAW[CONCAT_H],0),FALSE))</f>
        <v/>
      </c>
      <c r="AQ201" s="60">
        <f>IF(NOTA[[#This Row],[CONCAT1]]="","",MATCH(NOTA[[#This Row],[CONCAT1]],[3]!db[NB NOTA_C],0)+1)</f>
        <v>1133</v>
      </c>
    </row>
    <row r="202" spans="1:43" ht="20.100000000000001" customHeight="1" x14ac:dyDescent="0.25">
      <c r="A2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60" t="str">
        <f>IF(NOTA[[#This Row],[ID_P]]="","",MATCH(NOTA[[#This Row],[ID_P]],[1]!B_MSK[N_ID],0))</f>
        <v/>
      </c>
      <c r="D202" s="60">
        <f ca="1">IF(NOTA[[#This Row],[NAMA BARANG]]="","",INDEX(NOTA[ID],MATCH(,INDIRECT(ADDRESS(ROW(NOTA[ID]),COLUMN(NOTA[ID]))&amp;":"&amp;ADDRESS(ROW(),COLUMN(NOTA[ID]))),-1)))</f>
        <v>34</v>
      </c>
      <c r="E202" s="61"/>
      <c r="F202" s="62"/>
      <c r="G202" s="62"/>
      <c r="H202" s="63"/>
      <c r="I202" s="62"/>
      <c r="J202" s="64"/>
      <c r="K202" s="62"/>
      <c r="L202" s="15" t="s">
        <v>192</v>
      </c>
      <c r="M202" s="65">
        <v>2</v>
      </c>
      <c r="N202" s="60"/>
      <c r="O202" s="62"/>
      <c r="P202" s="59"/>
      <c r="Q202" s="58">
        <v>2008800</v>
      </c>
      <c r="R202" s="66"/>
      <c r="S202" s="67">
        <v>0.17</v>
      </c>
      <c r="T202" s="68"/>
      <c r="U202" s="69"/>
      <c r="V202" s="70"/>
      <c r="W202" s="69">
        <f>IF(NOTA[[#This Row],[HARGA/ CTN]]="",NOTA[[#This Row],[JUMLAH_H]],NOTA[[#This Row],[HARGA/ CTN]]*IF(NOTA[[#This Row],[C]]="",0,NOTA[[#This Row],[C]]))</f>
        <v>4017600</v>
      </c>
      <c r="X202" s="69">
        <f>IF(NOTA[[#This Row],[JUMLAH]]="","",NOTA[[#This Row],[JUMLAH]]*NOTA[[#This Row],[DISC 1]])</f>
        <v>682992</v>
      </c>
      <c r="Y202" s="69">
        <f>IF(NOTA[[#This Row],[JUMLAH]]="","",(NOTA[[#This Row],[JUMLAH]]-NOTA[[#This Row],[DISC 1-]])*NOTA[[#This Row],[DISC 2]])</f>
        <v>0</v>
      </c>
      <c r="Z202" s="69">
        <f>IF(NOTA[[#This Row],[JUMLAH]]="","",NOTA[[#This Row],[DISC 1-]]+NOTA[[#This Row],[DISC 2-]])</f>
        <v>682992</v>
      </c>
      <c r="AA202" s="69">
        <f>IF(NOTA[[#This Row],[JUMLAH]]="","",NOTA[[#This Row],[JUMLAH]]-NOTA[[#This Row],[DISC]])</f>
        <v>3334608</v>
      </c>
      <c r="AB202" s="69"/>
      <c r="AC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02" s="71" t="str">
        <f>IF(OR(NOTA[[#This Row],[QTY]]="",NOTA[[#This Row],[HARGA SATUAN]]="",),"",NOTA[[#This Row],[QTY]]*NOTA[[#This Row],[HARGA SATUAN]])</f>
        <v/>
      </c>
      <c r="AG202" s="64">
        <f ca="1">IF(NOTA[ID_H]="","",INDEX(NOTA[TANGGAL],MATCH(,INDIRECT(ADDRESS(ROW(NOTA[TANGGAL]),COLUMN(NOTA[TANGGAL]))&amp;":"&amp;ADDRESS(ROW(),COLUMN(NOTA[TANGGAL]))),-1)))</f>
        <v>45086</v>
      </c>
      <c r="AH202" s="59" t="str">
        <f ca="1">IF(NOTA[[#This Row],[NAMA BARANG]]="","",INDEX(NOTA[SUPPLIER],MATCH(,INDIRECT(ADDRESS(ROW(NOTA[ID]),COLUMN(NOTA[ID]))&amp;":"&amp;ADDRESS(ROW(),COLUMN(NOTA[ID]))),-1)))</f>
        <v>KENKO SINAR INDONESIA</v>
      </c>
      <c r="AI202" s="59" t="str">
        <f ca="1">IF(NOTA[[#This Row],[ID_H]]="","",IF(NOTA[[#This Row],[FAKTUR]]="",INDIRECT(ADDRESS(ROW()-1,COLUMN())),NOTA[[#This Row],[FAKTUR]]))</f>
        <v>ARTO MORO</v>
      </c>
      <c r="AJ202" s="60" t="str">
        <f ca="1">IF(NOTA[[#This Row],[ID]]="","",COUNTIF(NOTA[ID_H],NOTA[[#This Row],[ID_H]]))</f>
        <v/>
      </c>
      <c r="AK202" s="60">
        <f ca="1">IF(NOTA[[#This Row],[TGL.NOTA]]="",IF(NOTA[[#This Row],[SUPPLIER_H]]="","",AK201),MONTH(NOTA[[#This Row],[TGL.NOTA]]))</f>
        <v>6</v>
      </c>
      <c r="AL202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60" t="str">
        <f>IF(NOTA[[#This Row],[CONCAT4]]="","",_xlfn.IFNA(MATCH(NOTA[[#This Row],[CONCAT4]],[2]!RAW[CONCAT_H],0),FALSE))</f>
        <v/>
      </c>
      <c r="AQ202" s="60">
        <f>IF(NOTA[[#This Row],[CONCAT1]]="","",MATCH(NOTA[[#This Row],[CONCAT1]],[3]!db[NB NOTA_C],0)+1)</f>
        <v>1200</v>
      </c>
    </row>
    <row r="203" spans="1:43" ht="20.100000000000001" customHeight="1" x14ac:dyDescent="0.25">
      <c r="A2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60" t="str">
        <f>IF(NOTA[[#This Row],[ID_P]]="","",MATCH(NOTA[[#This Row],[ID_P]],[1]!B_MSK[N_ID],0))</f>
        <v/>
      </c>
      <c r="D203" s="60">
        <f ca="1">IF(NOTA[[#This Row],[NAMA BARANG]]="","",INDEX(NOTA[ID],MATCH(,INDIRECT(ADDRESS(ROW(NOTA[ID]),COLUMN(NOTA[ID]))&amp;":"&amp;ADDRESS(ROW(),COLUMN(NOTA[ID]))),-1)))</f>
        <v>34</v>
      </c>
      <c r="E203" s="61"/>
      <c r="F203" s="62"/>
      <c r="G203" s="62"/>
      <c r="H203" s="63"/>
      <c r="I203" s="62"/>
      <c r="J203" s="64"/>
      <c r="K203" s="62"/>
      <c r="L203" s="15" t="s">
        <v>381</v>
      </c>
      <c r="M203" s="65">
        <v>1</v>
      </c>
      <c r="N203" s="60"/>
      <c r="O203" s="62"/>
      <c r="P203" s="59"/>
      <c r="Q203" s="58">
        <v>5702400</v>
      </c>
      <c r="R203" s="66"/>
      <c r="S203" s="67">
        <v>0.17</v>
      </c>
      <c r="T203" s="68"/>
      <c r="U203" s="69"/>
      <c r="V203" s="70"/>
      <c r="W203" s="69">
        <f>IF(NOTA[[#This Row],[HARGA/ CTN]]="",NOTA[[#This Row],[JUMLAH_H]],NOTA[[#This Row],[HARGA/ CTN]]*IF(NOTA[[#This Row],[C]]="",0,NOTA[[#This Row],[C]]))</f>
        <v>5702400</v>
      </c>
      <c r="X203" s="69">
        <f>IF(NOTA[[#This Row],[JUMLAH]]="","",NOTA[[#This Row],[JUMLAH]]*NOTA[[#This Row],[DISC 1]])</f>
        <v>969408.00000000012</v>
      </c>
      <c r="Y203" s="69">
        <f>IF(NOTA[[#This Row],[JUMLAH]]="","",(NOTA[[#This Row],[JUMLAH]]-NOTA[[#This Row],[DISC 1-]])*NOTA[[#This Row],[DISC 2]])</f>
        <v>0</v>
      </c>
      <c r="Z203" s="69">
        <f>IF(NOTA[[#This Row],[JUMLAH]]="","",NOTA[[#This Row],[DISC 1-]]+NOTA[[#This Row],[DISC 2-]])</f>
        <v>969408.00000000012</v>
      </c>
      <c r="AA203" s="69">
        <f>IF(NOTA[[#This Row],[JUMLAH]]="","",NOTA[[#This Row],[JUMLAH]]-NOTA[[#This Row],[DISC]])</f>
        <v>4732992</v>
      </c>
      <c r="AB203" s="69"/>
      <c r="AC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3" s="71" t="str">
        <f>IF(OR(NOTA[[#This Row],[QTY]]="",NOTA[[#This Row],[HARGA SATUAN]]="",),"",NOTA[[#This Row],[QTY]]*NOTA[[#This Row],[HARGA SATUAN]])</f>
        <v/>
      </c>
      <c r="AG203" s="64">
        <f ca="1">IF(NOTA[ID_H]="","",INDEX(NOTA[TANGGAL],MATCH(,INDIRECT(ADDRESS(ROW(NOTA[TANGGAL]),COLUMN(NOTA[TANGGAL]))&amp;":"&amp;ADDRESS(ROW(),COLUMN(NOTA[TANGGAL]))),-1)))</f>
        <v>45086</v>
      </c>
      <c r="AH203" s="59" t="str">
        <f ca="1">IF(NOTA[[#This Row],[NAMA BARANG]]="","",INDEX(NOTA[SUPPLIER],MATCH(,INDIRECT(ADDRESS(ROW(NOTA[ID]),COLUMN(NOTA[ID]))&amp;":"&amp;ADDRESS(ROW(),COLUMN(NOTA[ID]))),-1)))</f>
        <v>KENKO SINAR INDONESIA</v>
      </c>
      <c r="AI203" s="59" t="str">
        <f ca="1">IF(NOTA[[#This Row],[ID_H]]="","",IF(NOTA[[#This Row],[FAKTUR]]="",INDIRECT(ADDRESS(ROW()-1,COLUMN())),NOTA[[#This Row],[FAKTUR]]))</f>
        <v>ARTO MORO</v>
      </c>
      <c r="AJ203" s="60" t="str">
        <f ca="1">IF(NOTA[[#This Row],[ID]]="","",COUNTIF(NOTA[ID_H],NOTA[[#This Row],[ID_H]]))</f>
        <v/>
      </c>
      <c r="AK203" s="60">
        <f ca="1">IF(NOTA[[#This Row],[TGL.NOTA]]="",IF(NOTA[[#This Row],[SUPPLIER_H]]="","",AK202),MONTH(NOTA[[#This Row],[TGL.NOTA]]))</f>
        <v>6</v>
      </c>
      <c r="AL203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60" t="str">
        <f>IF(NOTA[[#This Row],[CONCAT4]]="","",_xlfn.IFNA(MATCH(NOTA[[#This Row],[CONCAT4]],[2]!RAW[CONCAT_H],0),FALSE))</f>
        <v/>
      </c>
      <c r="AQ203" s="60">
        <f>IF(NOTA[[#This Row],[CONCAT1]]="","",MATCH(NOTA[[#This Row],[CONCAT1]],[3]!db[NB NOTA_C],0)+1)</f>
        <v>1272</v>
      </c>
    </row>
    <row r="204" spans="1:43" ht="20.100000000000001" customHeight="1" x14ac:dyDescent="0.25">
      <c r="A2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60" t="str">
        <f>IF(NOTA[[#This Row],[ID_P]]="","",MATCH(NOTA[[#This Row],[ID_P]],[1]!B_MSK[N_ID],0))</f>
        <v/>
      </c>
      <c r="D204" s="60">
        <f ca="1">IF(NOTA[[#This Row],[NAMA BARANG]]="","",INDEX(NOTA[ID],MATCH(,INDIRECT(ADDRESS(ROW(NOTA[ID]),COLUMN(NOTA[ID]))&amp;":"&amp;ADDRESS(ROW(),COLUMN(NOTA[ID]))),-1)))</f>
        <v>34</v>
      </c>
      <c r="E204" s="61"/>
      <c r="F204" s="62"/>
      <c r="G204" s="62"/>
      <c r="H204" s="63"/>
      <c r="I204" s="62"/>
      <c r="J204" s="64"/>
      <c r="K204" s="62"/>
      <c r="L204" s="15" t="s">
        <v>394</v>
      </c>
      <c r="M204" s="65">
        <v>1</v>
      </c>
      <c r="N204" s="60"/>
      <c r="O204" s="62"/>
      <c r="P204" s="59"/>
      <c r="Q204" s="58">
        <v>1590000</v>
      </c>
      <c r="R204" s="66"/>
      <c r="S204" s="67">
        <v>0.17</v>
      </c>
      <c r="T204" s="68"/>
      <c r="U204" s="69"/>
      <c r="V204" s="70"/>
      <c r="W204" s="69">
        <f>IF(NOTA[[#This Row],[HARGA/ CTN]]="",NOTA[[#This Row],[JUMLAH_H]],NOTA[[#This Row],[HARGA/ CTN]]*IF(NOTA[[#This Row],[C]]="",0,NOTA[[#This Row],[C]]))</f>
        <v>1590000</v>
      </c>
      <c r="X204" s="69">
        <f>IF(NOTA[[#This Row],[JUMLAH]]="","",NOTA[[#This Row],[JUMLAH]]*NOTA[[#This Row],[DISC 1]])</f>
        <v>270300</v>
      </c>
      <c r="Y204" s="69">
        <f>IF(NOTA[[#This Row],[JUMLAH]]="","",(NOTA[[#This Row],[JUMLAH]]-NOTA[[#This Row],[DISC 1-]])*NOTA[[#This Row],[DISC 2]])</f>
        <v>0</v>
      </c>
      <c r="Z204" s="69">
        <f>IF(NOTA[[#This Row],[JUMLAH]]="","",NOTA[[#This Row],[DISC 1-]]+NOTA[[#This Row],[DISC 2-]])</f>
        <v>270300</v>
      </c>
      <c r="AA204" s="69">
        <f>IF(NOTA[[#This Row],[JUMLAH]]="","",NOTA[[#This Row],[JUMLAH]]-NOTA[[#This Row],[DISC]])</f>
        <v>1319700</v>
      </c>
      <c r="AB204" s="69"/>
      <c r="AC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4" s="71" t="str">
        <f>IF(OR(NOTA[[#This Row],[QTY]]="",NOTA[[#This Row],[HARGA SATUAN]]="",),"",NOTA[[#This Row],[QTY]]*NOTA[[#This Row],[HARGA SATUAN]])</f>
        <v/>
      </c>
      <c r="AG204" s="64">
        <f ca="1">IF(NOTA[ID_H]="","",INDEX(NOTA[TANGGAL],MATCH(,INDIRECT(ADDRESS(ROW(NOTA[TANGGAL]),COLUMN(NOTA[TANGGAL]))&amp;":"&amp;ADDRESS(ROW(),COLUMN(NOTA[TANGGAL]))),-1)))</f>
        <v>45086</v>
      </c>
      <c r="AH204" s="59" t="str">
        <f ca="1">IF(NOTA[[#This Row],[NAMA BARANG]]="","",INDEX(NOTA[SUPPLIER],MATCH(,INDIRECT(ADDRESS(ROW(NOTA[ID]),COLUMN(NOTA[ID]))&amp;":"&amp;ADDRESS(ROW(),COLUMN(NOTA[ID]))),-1)))</f>
        <v>KENKO SINAR INDONESIA</v>
      </c>
      <c r="AI204" s="59" t="str">
        <f ca="1">IF(NOTA[[#This Row],[ID_H]]="","",IF(NOTA[[#This Row],[FAKTUR]]="",INDIRECT(ADDRESS(ROW()-1,COLUMN())),NOTA[[#This Row],[FAKTUR]]))</f>
        <v>ARTO MORO</v>
      </c>
      <c r="AJ204" s="60" t="str">
        <f ca="1">IF(NOTA[[#This Row],[ID]]="","",COUNTIF(NOTA[ID_H],NOTA[[#This Row],[ID_H]]))</f>
        <v/>
      </c>
      <c r="AK204" s="60">
        <f ca="1">IF(NOTA[[#This Row],[TGL.NOTA]]="",IF(NOTA[[#This Row],[SUPPLIER_H]]="","",AK203),MONTH(NOTA[[#This Row],[TGL.NOTA]]))</f>
        <v>6</v>
      </c>
      <c r="AL204" s="60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60" t="str">
        <f>IF(NOTA[[#This Row],[CONCAT4]]="","",_xlfn.IFNA(MATCH(NOTA[[#This Row],[CONCAT4]],[2]!RAW[CONCAT_H],0),FALSE))</f>
        <v/>
      </c>
      <c r="AQ204" s="60">
        <f>IF(NOTA[[#This Row],[CONCAT1]]="","",MATCH(NOTA[[#This Row],[CONCAT1]],[3]!db[NB NOTA_C],0)+1)</f>
        <v>1144</v>
      </c>
    </row>
    <row r="205" spans="1:43" ht="20.100000000000001" customHeight="1" x14ac:dyDescent="0.25">
      <c r="A2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60" t="str">
        <f>IF(NOTA[[#This Row],[ID_P]]="","",MATCH(NOTA[[#This Row],[ID_P]],[1]!B_MSK[N_ID],0))</f>
        <v/>
      </c>
      <c r="D205" s="60">
        <f ca="1">IF(NOTA[[#This Row],[NAMA BARANG]]="","",INDEX(NOTA[ID],MATCH(,INDIRECT(ADDRESS(ROW(NOTA[ID]),COLUMN(NOTA[ID]))&amp;":"&amp;ADDRESS(ROW(),COLUMN(NOTA[ID]))),-1)))</f>
        <v>34</v>
      </c>
      <c r="E205" s="61"/>
      <c r="F205" s="62"/>
      <c r="G205" s="62"/>
      <c r="H205" s="63"/>
      <c r="I205" s="62"/>
      <c r="J205" s="64"/>
      <c r="K205" s="62"/>
      <c r="L205" s="15" t="s">
        <v>395</v>
      </c>
      <c r="M205" s="65">
        <v>1</v>
      </c>
      <c r="N205" s="60"/>
      <c r="O205" s="62"/>
      <c r="P205" s="59"/>
      <c r="Q205" s="58">
        <v>1548000</v>
      </c>
      <c r="R205" s="66"/>
      <c r="S205" s="67">
        <v>0.17</v>
      </c>
      <c r="T205" s="68"/>
      <c r="U205" s="69"/>
      <c r="V205" s="70"/>
      <c r="W205" s="69">
        <f>IF(NOTA[[#This Row],[HARGA/ CTN]]="",NOTA[[#This Row],[JUMLAH_H]],NOTA[[#This Row],[HARGA/ CTN]]*IF(NOTA[[#This Row],[C]]="",0,NOTA[[#This Row],[C]]))</f>
        <v>1548000</v>
      </c>
      <c r="X205" s="69">
        <f>IF(NOTA[[#This Row],[JUMLAH]]="","",NOTA[[#This Row],[JUMLAH]]*NOTA[[#This Row],[DISC 1]])</f>
        <v>263160</v>
      </c>
      <c r="Y205" s="69">
        <f>IF(NOTA[[#This Row],[JUMLAH]]="","",(NOTA[[#This Row],[JUMLAH]]-NOTA[[#This Row],[DISC 1-]])*NOTA[[#This Row],[DISC 2]])</f>
        <v>0</v>
      </c>
      <c r="Z205" s="69">
        <f>IF(NOTA[[#This Row],[JUMLAH]]="","",NOTA[[#This Row],[DISC 1-]]+NOTA[[#This Row],[DISC 2-]])</f>
        <v>263160</v>
      </c>
      <c r="AA205" s="69">
        <f>IF(NOTA[[#This Row],[JUMLAH]]="","",NOTA[[#This Row],[JUMLAH]]-NOTA[[#This Row],[DISC]])</f>
        <v>1284840</v>
      </c>
      <c r="AB205" s="69"/>
      <c r="AC2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05" s="5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05" s="71" t="str">
        <f>IF(OR(NOTA[[#This Row],[QTY]]="",NOTA[[#This Row],[HARGA SATUAN]]="",),"",NOTA[[#This Row],[QTY]]*NOTA[[#This Row],[HARGA SATUAN]])</f>
        <v/>
      </c>
      <c r="AG205" s="64">
        <f ca="1">IF(NOTA[ID_H]="","",INDEX(NOTA[TANGGAL],MATCH(,INDIRECT(ADDRESS(ROW(NOTA[TANGGAL]),COLUMN(NOTA[TANGGAL]))&amp;":"&amp;ADDRESS(ROW(),COLUMN(NOTA[TANGGAL]))),-1)))</f>
        <v>45086</v>
      </c>
      <c r="AH205" s="59" t="str">
        <f ca="1">IF(NOTA[[#This Row],[NAMA BARANG]]="","",INDEX(NOTA[SUPPLIER],MATCH(,INDIRECT(ADDRESS(ROW(NOTA[ID]),COLUMN(NOTA[ID]))&amp;":"&amp;ADDRESS(ROW(),COLUMN(NOTA[ID]))),-1)))</f>
        <v>KENKO SINAR INDONESIA</v>
      </c>
      <c r="AI205" s="59" t="str">
        <f ca="1">IF(NOTA[[#This Row],[ID_H]]="","",IF(NOTA[[#This Row],[FAKTUR]]="",INDIRECT(ADDRESS(ROW()-1,COLUMN())),NOTA[[#This Row],[FAKTUR]]))</f>
        <v>ARTO MORO</v>
      </c>
      <c r="AJ205" s="60" t="str">
        <f ca="1">IF(NOTA[[#This Row],[ID]]="","",COUNTIF(NOTA[ID_H],NOTA[[#This Row],[ID_H]]))</f>
        <v/>
      </c>
      <c r="AK205" s="60">
        <f ca="1">IF(NOTA[[#This Row],[TGL.NOTA]]="",IF(NOTA[[#This Row],[SUPPLIER_H]]="","",AK204),MONTH(NOTA[[#This Row],[TGL.NOTA]]))</f>
        <v>6</v>
      </c>
      <c r="AL205" s="60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2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2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2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60" t="str">
        <f>IF(NOTA[[#This Row],[CONCAT4]]="","",_xlfn.IFNA(MATCH(NOTA[[#This Row],[CONCAT4]],[2]!RAW[CONCAT_H],0),FALSE))</f>
        <v/>
      </c>
      <c r="AQ205" s="60">
        <f>IF(NOTA[[#This Row],[CONCAT1]]="","",MATCH(NOTA[[#This Row],[CONCAT1]],[3]!db[NB NOTA_C],0)+1)</f>
        <v>1151</v>
      </c>
    </row>
    <row r="206" spans="1:43" ht="20.100000000000001" customHeight="1" x14ac:dyDescent="0.25">
      <c r="A2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60" t="str">
        <f>IF(NOTA[[#This Row],[ID_P]]="","",MATCH(NOTA[[#This Row],[ID_P]],[1]!B_MSK[N_ID],0))</f>
        <v/>
      </c>
      <c r="D206" s="60" t="str">
        <f ca="1">IF(NOTA[[#This Row],[NAMA BARANG]]="","",INDEX(NOTA[ID],MATCH(,INDIRECT(ADDRESS(ROW(NOTA[ID]),COLUMN(NOTA[ID]))&amp;":"&amp;ADDRESS(ROW(),COLUMN(NOTA[ID]))),-1)))</f>
        <v/>
      </c>
      <c r="E206" s="61"/>
      <c r="F206" s="62"/>
      <c r="G206" s="62"/>
      <c r="H206" s="63"/>
      <c r="I206" s="62"/>
      <c r="J206" s="64"/>
      <c r="K206" s="62"/>
      <c r="L206" s="62"/>
      <c r="M206" s="65"/>
      <c r="N206" s="60"/>
      <c r="O206" s="62"/>
      <c r="P206" s="59"/>
      <c r="Q206" s="58"/>
      <c r="R206" s="66"/>
      <c r="S206" s="67"/>
      <c r="T206" s="68"/>
      <c r="U206" s="69"/>
      <c r="V206" s="70"/>
      <c r="W206" s="69" t="str">
        <f>IF(NOTA[[#This Row],[HARGA/ CTN]]="",NOTA[[#This Row],[JUMLAH_H]],NOTA[[#This Row],[HARGA/ CTN]]*IF(NOTA[[#This Row],[C]]="",0,NOTA[[#This Row],[C]]))</f>
        <v/>
      </c>
      <c r="X206" s="69" t="str">
        <f>IF(NOTA[[#This Row],[JUMLAH]]="","",NOTA[[#This Row],[JUMLAH]]*NOTA[[#This Row],[DISC 1]])</f>
        <v/>
      </c>
      <c r="Y206" s="69" t="str">
        <f>IF(NOTA[[#This Row],[JUMLAH]]="","",(NOTA[[#This Row],[JUMLAH]]-NOTA[[#This Row],[DISC 1-]])*NOTA[[#This Row],[DISC 2]])</f>
        <v/>
      </c>
      <c r="Z206" s="69" t="str">
        <f>IF(NOTA[[#This Row],[JUMLAH]]="","",NOTA[[#This Row],[DISC 1-]]+NOTA[[#This Row],[DISC 2-]])</f>
        <v/>
      </c>
      <c r="AA206" s="69" t="str">
        <f>IF(NOTA[[#This Row],[JUMLAH]]="","",NOTA[[#This Row],[JUMLAH]]-NOTA[[#This Row],[DISC]])</f>
        <v/>
      </c>
      <c r="AB206" s="69"/>
      <c r="AC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71" t="str">
        <f>IF(OR(NOTA[[#This Row],[QTY]]="",NOTA[[#This Row],[HARGA SATUAN]]="",),"",NOTA[[#This Row],[QTY]]*NOTA[[#This Row],[HARGA SATUAN]])</f>
        <v/>
      </c>
      <c r="AG206" s="64" t="str">
        <f ca="1">IF(NOTA[ID_H]="","",INDEX(NOTA[TANGGAL],MATCH(,INDIRECT(ADDRESS(ROW(NOTA[TANGGAL]),COLUMN(NOTA[TANGGAL]))&amp;":"&amp;ADDRESS(ROW(),COLUMN(NOTA[TANGGAL]))),-1)))</f>
        <v/>
      </c>
      <c r="AH206" s="59" t="str">
        <f ca="1">IF(NOTA[[#This Row],[NAMA BARANG]]="","",INDEX(NOTA[SUPPLIER],MATCH(,INDIRECT(ADDRESS(ROW(NOTA[ID]),COLUMN(NOTA[ID]))&amp;":"&amp;ADDRESS(ROW(),COLUMN(NOTA[ID]))),-1)))</f>
        <v/>
      </c>
      <c r="AI206" s="59" t="str">
        <f ca="1">IF(NOTA[[#This Row],[ID_H]]="","",IF(NOTA[[#This Row],[FAKTUR]]="",INDIRECT(ADDRESS(ROW()-1,COLUMN())),NOTA[[#This Row],[FAKTUR]]))</f>
        <v/>
      </c>
      <c r="AJ206" s="60" t="str">
        <f ca="1">IF(NOTA[[#This Row],[ID]]="","",COUNTIF(NOTA[ID_H],NOTA[[#This Row],[ID_H]]))</f>
        <v/>
      </c>
      <c r="AK206" s="60" t="str">
        <f ca="1">IF(NOTA[[#This Row],[TGL.NOTA]]="",IF(NOTA[[#This Row],[SUPPLIER_H]]="","",AK205),MONTH(NOTA[[#This Row],[TGL.NOTA]]))</f>
        <v/>
      </c>
      <c r="AL206" s="60" t="str">
        <f>LOWER(SUBSTITUTE(SUBSTITUTE(SUBSTITUTE(SUBSTITUTE(SUBSTITUTE(SUBSTITUTE(SUBSTITUTE(SUBSTITUTE(SUBSTITUTE(NOTA[NAMA BARANG]," ",),".",""),"-",""),"(",""),")",""),",",""),"/",""),"""",""),"+",""))</f>
        <v/>
      </c>
      <c r="AM2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60" t="str">
        <f>IF(NOTA[[#This Row],[CONCAT4]]="","",_xlfn.IFNA(MATCH(NOTA[[#This Row],[CONCAT4]],[2]!RAW[CONCAT_H],0),FALSE))</f>
        <v/>
      </c>
      <c r="AQ206" s="60" t="str">
        <f>IF(NOTA[[#This Row],[CONCAT1]]="","",MATCH(NOTA[[#This Row],[CONCAT1]],[3]!db[NB NOTA_C],0)+1)</f>
        <v/>
      </c>
    </row>
    <row r="207" spans="1:43" ht="20.100000000000001" customHeight="1" x14ac:dyDescent="0.25">
      <c r="A207" s="59">
        <f ca="1">IF(INDIRECT(ADDRESS(ROW()-1,COLUMN(NOTA[[#Headers],[ID]])))="ID",1,IF(NOTA[[#This Row],[FAKTUR]]="","",COUNT(INDIRECT(ADDRESS(ROW(NOTA[ID]),COLUMN(NOTA[ID]))&amp;":"&amp;ADDRESS(ROW()-1,COLUMN(NOTA[ID]))))+1))</f>
        <v>35</v>
      </c>
      <c r="B20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07" s="60" t="e">
        <f ca="1">IF(NOTA[[#This Row],[ID_P]]="","",MATCH(NOTA[[#This Row],[ID_P]],[1]!B_MSK[N_ID],0))</f>
        <v>#REF!</v>
      </c>
      <c r="D207" s="60">
        <f ca="1">IF(NOTA[[#This Row],[NAMA BARANG]]="","",INDEX(NOTA[ID],MATCH(,INDIRECT(ADDRESS(ROW(NOTA[ID]),COLUMN(NOTA[ID]))&amp;":"&amp;ADDRESS(ROW(),COLUMN(NOTA[ID]))),-1)))</f>
        <v>35</v>
      </c>
      <c r="E207" s="61">
        <v>45087</v>
      </c>
      <c r="F207" s="15" t="s">
        <v>234</v>
      </c>
      <c r="G207" s="15" t="s">
        <v>235</v>
      </c>
      <c r="H207" s="24" t="s">
        <v>397</v>
      </c>
      <c r="I207" s="62"/>
      <c r="J207" s="64">
        <v>45085</v>
      </c>
      <c r="K207" s="62"/>
      <c r="L207" s="15" t="s">
        <v>396</v>
      </c>
      <c r="M207" s="65">
        <v>8</v>
      </c>
      <c r="N207" s="60">
        <v>1600</v>
      </c>
      <c r="O207" s="15" t="s">
        <v>238</v>
      </c>
      <c r="P207" s="59">
        <v>8750</v>
      </c>
      <c r="Q207" s="28"/>
      <c r="R207" s="21" t="s">
        <v>398</v>
      </c>
      <c r="S207" s="67"/>
      <c r="T207" s="68"/>
      <c r="U207" s="69"/>
      <c r="V207" s="70"/>
      <c r="W207" s="69">
        <f>IF(NOTA[[#This Row],[HARGA/ CTN]]="",NOTA[[#This Row],[JUMLAH_H]],NOTA[[#This Row],[HARGA/ CTN]]*IF(NOTA[[#This Row],[C]]="",0,NOTA[[#This Row],[C]]))</f>
        <v>14000000</v>
      </c>
      <c r="X207" s="69">
        <f>IF(NOTA[[#This Row],[JUMLAH]]="","",NOTA[[#This Row],[JUMLAH]]*NOTA[[#This Row],[DISC 1]])</f>
        <v>0</v>
      </c>
      <c r="Y207" s="69">
        <f>IF(NOTA[[#This Row],[JUMLAH]]="","",(NOTA[[#This Row],[JUMLAH]]-NOTA[[#This Row],[DISC 1-]])*NOTA[[#This Row],[DISC 2]])</f>
        <v>0</v>
      </c>
      <c r="Z207" s="69">
        <f>IF(NOTA[[#This Row],[JUMLAH]]="","",NOTA[[#This Row],[DISC 1-]]+NOTA[[#This Row],[DISC 2-]])</f>
        <v>0</v>
      </c>
      <c r="AA207" s="69">
        <f>IF(NOTA[[#This Row],[JUMLAH]]="","",NOTA[[#This Row],[JUMLAH]]-NOTA[[#This Row],[DISC]])</f>
        <v>14000000</v>
      </c>
      <c r="AB207" s="69"/>
      <c r="AC20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07" s="5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07" s="71">
        <f>IF(OR(NOTA[[#This Row],[QTY]]="",NOTA[[#This Row],[HARGA SATUAN]]="",),"",NOTA[[#This Row],[QTY]]*NOTA[[#This Row],[HARGA SATUAN]])</f>
        <v>14000000</v>
      </c>
      <c r="AG207" s="64">
        <f ca="1">IF(NOTA[ID_H]="","",INDEX(NOTA[TANGGAL],MATCH(,INDIRECT(ADDRESS(ROW(NOTA[TANGGAL]),COLUMN(NOTA[TANGGAL]))&amp;":"&amp;ADDRESS(ROW(),COLUMN(NOTA[TANGGAL]))),-1)))</f>
        <v>45087</v>
      </c>
      <c r="AH207" s="59" t="str">
        <f ca="1">IF(NOTA[[#This Row],[NAMA BARANG]]="","",INDEX(NOTA[SUPPLIER],MATCH(,INDIRECT(ADDRESS(ROW(NOTA[ID]),COLUMN(NOTA[ID]))&amp;":"&amp;ADDRESS(ROW(),COLUMN(NOTA[ID]))),-1)))</f>
        <v>ETJ</v>
      </c>
      <c r="AI207" s="59" t="str">
        <f ca="1">IF(NOTA[[#This Row],[ID_H]]="","",IF(NOTA[[#This Row],[FAKTUR]]="",INDIRECT(ADDRESS(ROW()-1,COLUMN())),NOTA[[#This Row],[FAKTUR]]))</f>
        <v>UNTANA</v>
      </c>
      <c r="AJ207" s="60">
        <f ca="1">IF(NOTA[[#This Row],[ID]]="","",COUNTIF(NOTA[ID_H],NOTA[[#This Row],[ID_H]]))</f>
        <v>1</v>
      </c>
      <c r="AK207" s="60">
        <f>IF(NOTA[[#This Row],[TGL.NOTA]]="",IF(NOTA[[#This Row],[SUPPLIER_H]]="","",AK206),MONTH(NOTA[[#This Row],[TGL.NOTA]]))</f>
        <v>6</v>
      </c>
      <c r="AL207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M2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N2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O207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P207" s="60" t="e">
        <f>IF(NOTA[[#This Row],[CONCAT4]]="","",_xlfn.IFNA(MATCH(NOTA[[#This Row],[CONCAT4]],[2]!RAW[CONCAT_H],0),FALSE))</f>
        <v>#REF!</v>
      </c>
      <c r="AQ207" s="60">
        <f>IF(NOTA[[#This Row],[CONCAT1]]="","",MATCH(NOTA[[#This Row],[CONCAT1]],[3]!db[NB NOTA_C],0)+1)</f>
        <v>721</v>
      </c>
    </row>
    <row r="208" spans="1:43" ht="20.100000000000001" customHeight="1" x14ac:dyDescent="0.25">
      <c r="A2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60" t="str">
        <f>IF(NOTA[[#This Row],[ID_P]]="","",MATCH(NOTA[[#This Row],[ID_P]],[1]!B_MSK[N_ID],0))</f>
        <v/>
      </c>
      <c r="D208" s="60" t="str">
        <f ca="1">IF(NOTA[[#This Row],[NAMA BARANG]]="","",INDEX(NOTA[ID],MATCH(,INDIRECT(ADDRESS(ROW(NOTA[ID]),COLUMN(NOTA[ID]))&amp;":"&amp;ADDRESS(ROW(),COLUMN(NOTA[ID]))),-1)))</f>
        <v/>
      </c>
      <c r="E208" s="61"/>
      <c r="F208" s="62"/>
      <c r="G208" s="62"/>
      <c r="H208" s="63"/>
      <c r="I208" s="62"/>
      <c r="J208" s="64"/>
      <c r="K208" s="62"/>
      <c r="L208" s="62"/>
      <c r="M208" s="65"/>
      <c r="N208" s="60"/>
      <c r="O208" s="62"/>
      <c r="P208" s="59"/>
      <c r="Q208" s="58"/>
      <c r="R208" s="66"/>
      <c r="S208" s="67"/>
      <c r="T208" s="68"/>
      <c r="U208" s="69"/>
      <c r="V208" s="70"/>
      <c r="W208" s="69" t="str">
        <f>IF(NOTA[[#This Row],[HARGA/ CTN]]="",NOTA[[#This Row],[JUMLAH_H]],NOTA[[#This Row],[HARGA/ CTN]]*IF(NOTA[[#This Row],[C]]="",0,NOTA[[#This Row],[C]]))</f>
        <v/>
      </c>
      <c r="X208" s="69" t="str">
        <f>IF(NOTA[[#This Row],[JUMLAH]]="","",NOTA[[#This Row],[JUMLAH]]*NOTA[[#This Row],[DISC 1]])</f>
        <v/>
      </c>
      <c r="Y208" s="69" t="str">
        <f>IF(NOTA[[#This Row],[JUMLAH]]="","",(NOTA[[#This Row],[JUMLAH]]-NOTA[[#This Row],[DISC 1-]])*NOTA[[#This Row],[DISC 2]])</f>
        <v/>
      </c>
      <c r="Z208" s="69" t="str">
        <f>IF(NOTA[[#This Row],[JUMLAH]]="","",NOTA[[#This Row],[DISC 1-]]+NOTA[[#This Row],[DISC 2-]])</f>
        <v/>
      </c>
      <c r="AA208" s="69" t="str">
        <f>IF(NOTA[[#This Row],[JUMLAH]]="","",NOTA[[#This Row],[JUMLAH]]-NOTA[[#This Row],[DISC]])</f>
        <v/>
      </c>
      <c r="AB208" s="69"/>
      <c r="AC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71" t="str">
        <f>IF(OR(NOTA[[#This Row],[QTY]]="",NOTA[[#This Row],[HARGA SATUAN]]="",),"",NOTA[[#This Row],[QTY]]*NOTA[[#This Row],[HARGA SATUAN]])</f>
        <v/>
      </c>
      <c r="AG208" s="64" t="str">
        <f ca="1">IF(NOTA[ID_H]="","",INDEX(NOTA[TANGGAL],MATCH(,INDIRECT(ADDRESS(ROW(NOTA[TANGGAL]),COLUMN(NOTA[TANGGAL]))&amp;":"&amp;ADDRESS(ROW(),COLUMN(NOTA[TANGGAL]))),-1)))</f>
        <v/>
      </c>
      <c r="AH208" s="59" t="str">
        <f ca="1">IF(NOTA[[#This Row],[NAMA BARANG]]="","",INDEX(NOTA[SUPPLIER],MATCH(,INDIRECT(ADDRESS(ROW(NOTA[ID]),COLUMN(NOTA[ID]))&amp;":"&amp;ADDRESS(ROW(),COLUMN(NOTA[ID]))),-1)))</f>
        <v/>
      </c>
      <c r="AI208" s="59" t="str">
        <f ca="1">IF(NOTA[[#This Row],[ID_H]]="","",IF(NOTA[[#This Row],[FAKTUR]]="",INDIRECT(ADDRESS(ROW()-1,COLUMN())),NOTA[[#This Row],[FAKTUR]]))</f>
        <v/>
      </c>
      <c r="AJ208" s="60" t="str">
        <f ca="1">IF(NOTA[[#This Row],[ID]]="","",COUNTIF(NOTA[ID_H],NOTA[[#This Row],[ID_H]]))</f>
        <v/>
      </c>
      <c r="AK208" s="60" t="str">
        <f ca="1">IF(NOTA[[#This Row],[TGL.NOTA]]="",IF(NOTA[[#This Row],[SUPPLIER_H]]="","",AK207),MONTH(NOTA[[#This Row],[TGL.NOTA]]))</f>
        <v/>
      </c>
      <c r="AL208" s="60" t="str">
        <f>LOWER(SUBSTITUTE(SUBSTITUTE(SUBSTITUTE(SUBSTITUTE(SUBSTITUTE(SUBSTITUTE(SUBSTITUTE(SUBSTITUTE(SUBSTITUTE(NOTA[NAMA BARANG]," ",),".",""),"-",""),"(",""),")",""),",",""),"/",""),"""",""),"+",""))</f>
        <v/>
      </c>
      <c r="AM2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60" t="str">
        <f>IF(NOTA[[#This Row],[CONCAT4]]="","",_xlfn.IFNA(MATCH(NOTA[[#This Row],[CONCAT4]],[2]!RAW[CONCAT_H],0),FALSE))</f>
        <v/>
      </c>
      <c r="AQ208" s="60" t="str">
        <f>IF(NOTA[[#This Row],[CONCAT1]]="","",MATCH(NOTA[[#This Row],[CONCAT1]],[3]!db[NB NOTA_C],0)+1)</f>
        <v/>
      </c>
    </row>
    <row r="209" spans="1:43" ht="20.100000000000001" customHeight="1" x14ac:dyDescent="0.25">
      <c r="A209" s="59">
        <f ca="1">IF(INDIRECT(ADDRESS(ROW()-1,COLUMN(NOTA[[#Headers],[ID]])))="ID",1,IF(NOTA[[#This Row],[FAKTUR]]="","",COUNT(INDIRECT(ADDRESS(ROW(NOTA[ID]),COLUMN(NOTA[ID]))&amp;":"&amp;ADDRESS(ROW()-1,COLUMN(NOTA[ID]))))+1))</f>
        <v>36</v>
      </c>
      <c r="B20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209" s="60" t="e">
        <f ca="1">IF(NOTA[[#This Row],[ID_P]]="","",MATCH(NOTA[[#This Row],[ID_P]],[1]!B_MSK[N_ID],0))</f>
        <v>#REF!</v>
      </c>
      <c r="D209" s="60">
        <f ca="1">IF(NOTA[[#This Row],[NAMA BARANG]]="","",INDEX(NOTA[ID],MATCH(,INDIRECT(ADDRESS(ROW(NOTA[ID]),COLUMN(NOTA[ID]))&amp;":"&amp;ADDRESS(ROW(),COLUMN(NOTA[ID]))),-1)))</f>
        <v>36</v>
      </c>
      <c r="E209" s="61">
        <v>45085</v>
      </c>
      <c r="F209" s="15" t="s">
        <v>399</v>
      </c>
      <c r="G209" s="15" t="s">
        <v>235</v>
      </c>
      <c r="H209" s="24" t="s">
        <v>400</v>
      </c>
      <c r="I209" s="62"/>
      <c r="J209" s="64">
        <v>45082</v>
      </c>
      <c r="K209" s="62"/>
      <c r="L209" s="15" t="s">
        <v>401</v>
      </c>
      <c r="M209" s="65">
        <v>1</v>
      </c>
      <c r="N209" s="60">
        <v>100</v>
      </c>
      <c r="O209" s="15" t="s">
        <v>238</v>
      </c>
      <c r="P209" s="59">
        <v>21380</v>
      </c>
      <c r="Q209" s="58"/>
      <c r="R209" s="21" t="s">
        <v>403</v>
      </c>
      <c r="S209" s="67">
        <v>0.2</v>
      </c>
      <c r="T209" s="68">
        <v>0.04</v>
      </c>
      <c r="U209" s="69"/>
      <c r="V209" s="70"/>
      <c r="W209" s="69">
        <f>IF(NOTA[[#This Row],[HARGA/ CTN]]="",NOTA[[#This Row],[JUMLAH_H]],NOTA[[#This Row],[HARGA/ CTN]]*IF(NOTA[[#This Row],[C]]="",0,NOTA[[#This Row],[C]]))</f>
        <v>2138000</v>
      </c>
      <c r="X209" s="69">
        <f>IF(NOTA[[#This Row],[JUMLAH]]="","",NOTA[[#This Row],[JUMLAH]]*NOTA[[#This Row],[DISC 1]])</f>
        <v>427600</v>
      </c>
      <c r="Y209" s="69">
        <f>IF(NOTA[[#This Row],[JUMLAH]]="","",(NOTA[[#This Row],[JUMLAH]]-NOTA[[#This Row],[DISC 1-]])*NOTA[[#This Row],[DISC 2]])</f>
        <v>68416</v>
      </c>
      <c r="Z209" s="69">
        <f>IF(NOTA[[#This Row],[JUMLAH]]="","",NOTA[[#This Row],[DISC 1-]]+NOTA[[#This Row],[DISC 2-]])</f>
        <v>496016</v>
      </c>
      <c r="AA209" s="69">
        <f>IF(NOTA[[#This Row],[JUMLAH]]="","",NOTA[[#This Row],[JUMLAH]]-NOTA[[#This Row],[DISC]])</f>
        <v>1641984</v>
      </c>
      <c r="AB209" s="69"/>
      <c r="AC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209" s="71">
        <f>IF(OR(NOTA[[#This Row],[QTY]]="",NOTA[[#This Row],[HARGA SATUAN]]="",),"",NOTA[[#This Row],[QTY]]*NOTA[[#This Row],[HARGA SATUAN]])</f>
        <v>2138000</v>
      </c>
      <c r="AG209" s="64">
        <f ca="1">IF(NOTA[ID_H]="","",INDEX(NOTA[TANGGAL],MATCH(,INDIRECT(ADDRESS(ROW(NOTA[TANGGAL]),COLUMN(NOTA[TANGGAL]))&amp;":"&amp;ADDRESS(ROW(),COLUMN(NOTA[TANGGAL]))),-1)))</f>
        <v>45085</v>
      </c>
      <c r="AH209" s="59" t="str">
        <f ca="1">IF(NOTA[[#This Row],[NAMA BARANG]]="","",INDEX(NOTA[SUPPLIER],MATCH(,INDIRECT(ADDRESS(ROW(NOTA[ID]),COLUMN(NOTA[ID]))&amp;":"&amp;ADDRESS(ROW(),COLUMN(NOTA[ID]))),-1)))</f>
        <v>PPW</v>
      </c>
      <c r="AI209" s="59" t="str">
        <f ca="1">IF(NOTA[[#This Row],[ID_H]]="","",IF(NOTA[[#This Row],[FAKTUR]]="",INDIRECT(ADDRESS(ROW()-1,COLUMN())),NOTA[[#This Row],[FAKTUR]]))</f>
        <v>UNTANA</v>
      </c>
      <c r="AJ209" s="60">
        <f ca="1">IF(NOTA[[#This Row],[ID]]="","",COUNTIF(NOTA[ID_H],NOTA[[#This Row],[ID_H]]))</f>
        <v>2</v>
      </c>
      <c r="AK209" s="60">
        <f>IF(NOTA[[#This Row],[TGL.NOTA]]="",IF(NOTA[[#This Row],[SUPPLIER_H]]="","",AK208),MONTH(NOTA[[#This Row],[TGL.NOTA]]))</f>
        <v>6</v>
      </c>
      <c r="AL209" s="60" t="str">
        <f>LOWER(SUBSTITUTE(SUBSTITUTE(SUBSTITUTE(SUBSTITUTE(SUBSTITUTE(SUBSTITUTE(SUBSTITUTE(SUBSTITUTE(SUBSTITUTE(NOTA[NAMA BARANG]," ",),".",""),"-",""),"(",""),")",""),",",""),"/",""),"""",""),"+",""))</f>
        <v>bt20cm</v>
      </c>
      <c r="AM2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2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209" s="60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P209" s="60" t="e">
        <f>IF(NOTA[[#This Row],[CONCAT4]]="","",_xlfn.IFNA(MATCH(NOTA[[#This Row],[CONCAT4]],[2]!RAW[CONCAT_H],0),FALSE))</f>
        <v>#REF!</v>
      </c>
      <c r="AQ209" s="60">
        <f>IF(NOTA[[#This Row],[CONCAT1]]="","",MATCH(NOTA[[#This Row],[CONCAT1]],[3]!db[NB NOTA_C],0)+1)</f>
        <v>367</v>
      </c>
    </row>
    <row r="210" spans="1:43" ht="20.100000000000001" customHeight="1" x14ac:dyDescent="0.25">
      <c r="A2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60" t="str">
        <f>IF(NOTA[[#This Row],[ID_P]]="","",MATCH(NOTA[[#This Row],[ID_P]],[1]!B_MSK[N_ID],0))</f>
        <v/>
      </c>
      <c r="D210" s="60">
        <f ca="1">IF(NOTA[[#This Row],[NAMA BARANG]]="","",INDEX(NOTA[ID],MATCH(,INDIRECT(ADDRESS(ROW(NOTA[ID]),COLUMN(NOTA[ID]))&amp;":"&amp;ADDRESS(ROW(),COLUMN(NOTA[ID]))),-1)))</f>
        <v>36</v>
      </c>
      <c r="E210" s="61"/>
      <c r="F210" s="62"/>
      <c r="G210" s="62"/>
      <c r="H210" s="63"/>
      <c r="I210" s="62"/>
      <c r="J210" s="64"/>
      <c r="K210" s="62"/>
      <c r="L210" s="15" t="s">
        <v>402</v>
      </c>
      <c r="M210" s="65">
        <v>5</v>
      </c>
      <c r="N210" s="60">
        <v>500</v>
      </c>
      <c r="O210" s="15" t="s">
        <v>238</v>
      </c>
      <c r="P210" s="59">
        <v>26780</v>
      </c>
      <c r="Q210" s="58"/>
      <c r="R210" s="21" t="s">
        <v>403</v>
      </c>
      <c r="S210" s="67">
        <v>0.2</v>
      </c>
      <c r="T210" s="68">
        <v>0.04</v>
      </c>
      <c r="U210" s="69"/>
      <c r="V210" s="70"/>
      <c r="W210" s="69">
        <f>IF(NOTA[[#This Row],[HARGA/ CTN]]="",NOTA[[#This Row],[JUMLAH_H]],NOTA[[#This Row],[HARGA/ CTN]]*IF(NOTA[[#This Row],[C]]="",0,NOTA[[#This Row],[C]]))</f>
        <v>13390000</v>
      </c>
      <c r="X210" s="69">
        <f>IF(NOTA[[#This Row],[JUMLAH]]="","",NOTA[[#This Row],[JUMLAH]]*NOTA[[#This Row],[DISC 1]])</f>
        <v>2678000</v>
      </c>
      <c r="Y210" s="69">
        <f>IF(NOTA[[#This Row],[JUMLAH]]="","",(NOTA[[#This Row],[JUMLAH]]-NOTA[[#This Row],[DISC 1-]])*NOTA[[#This Row],[DISC 2]])</f>
        <v>428480</v>
      </c>
      <c r="Z210" s="69">
        <f>IF(NOTA[[#This Row],[JUMLAH]]="","",NOTA[[#This Row],[DISC 1-]]+NOTA[[#This Row],[DISC 2-]])</f>
        <v>3106480</v>
      </c>
      <c r="AA210" s="69">
        <f>IF(NOTA[[#This Row],[JUMLAH]]="","",NOTA[[#This Row],[JUMLAH]]-NOTA[[#This Row],[DISC]])</f>
        <v>10283520</v>
      </c>
      <c r="AB210" s="69"/>
      <c r="AC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210" s="5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210" s="71">
        <f>IF(OR(NOTA[[#This Row],[QTY]]="",NOTA[[#This Row],[HARGA SATUAN]]="",),"",NOTA[[#This Row],[QTY]]*NOTA[[#This Row],[HARGA SATUAN]])</f>
        <v>13390000</v>
      </c>
      <c r="AG210" s="64">
        <f ca="1">IF(NOTA[ID_H]="","",INDEX(NOTA[TANGGAL],MATCH(,INDIRECT(ADDRESS(ROW(NOTA[TANGGAL]),COLUMN(NOTA[TANGGAL]))&amp;":"&amp;ADDRESS(ROW(),COLUMN(NOTA[TANGGAL]))),-1)))</f>
        <v>45085</v>
      </c>
      <c r="AH210" s="59" t="str">
        <f ca="1">IF(NOTA[[#This Row],[NAMA BARANG]]="","",INDEX(NOTA[SUPPLIER],MATCH(,INDIRECT(ADDRESS(ROW(NOTA[ID]),COLUMN(NOTA[ID]))&amp;":"&amp;ADDRESS(ROW(),COLUMN(NOTA[ID]))),-1)))</f>
        <v>PPW</v>
      </c>
      <c r="AI210" s="59" t="str">
        <f ca="1">IF(NOTA[[#This Row],[ID_H]]="","",IF(NOTA[[#This Row],[FAKTUR]]="",INDIRECT(ADDRESS(ROW()-1,COLUMN())),NOTA[[#This Row],[FAKTUR]]))</f>
        <v>UNTANA</v>
      </c>
      <c r="AJ210" s="60" t="str">
        <f ca="1">IF(NOTA[[#This Row],[ID]]="","",COUNTIF(NOTA[ID_H],NOTA[[#This Row],[ID_H]]))</f>
        <v/>
      </c>
      <c r="AK210" s="60">
        <f ca="1">IF(NOTA[[#This Row],[TGL.NOTA]]="",IF(NOTA[[#This Row],[SUPPLIER_H]]="","",AK209),MONTH(NOTA[[#This Row],[TGL.NOTA]]))</f>
        <v>6</v>
      </c>
      <c r="AL210" s="60" t="str">
        <f>LOWER(SUBSTITUTE(SUBSTITUTE(SUBSTITUTE(SUBSTITUTE(SUBSTITUTE(SUBSTITUTE(SUBSTITUTE(SUBSTITUTE(SUBSTITUTE(NOTA[NAMA BARANG]," ",),".",""),"-",""),"(",""),")",""),",",""),"/",""),"""",""),"+",""))</f>
        <v>bt30cm</v>
      </c>
      <c r="AM2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2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2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60" t="str">
        <f>IF(NOTA[[#This Row],[CONCAT4]]="","",_xlfn.IFNA(MATCH(NOTA[[#This Row],[CONCAT4]],[2]!RAW[CONCAT_H],0),FALSE))</f>
        <v/>
      </c>
      <c r="AQ210" s="60">
        <f>IF(NOTA[[#This Row],[CONCAT1]]="","",MATCH(NOTA[[#This Row],[CONCAT1]],[3]!db[NB NOTA_C],0)+1)</f>
        <v>368</v>
      </c>
    </row>
    <row r="211" spans="1:43" ht="20.100000000000001" customHeight="1" x14ac:dyDescent="0.25">
      <c r="A2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60" t="str">
        <f>IF(NOTA[[#This Row],[ID_P]]="","",MATCH(NOTA[[#This Row],[ID_P]],[1]!B_MSK[N_ID],0))</f>
        <v/>
      </c>
      <c r="D211" s="60" t="str">
        <f ca="1">IF(NOTA[[#This Row],[NAMA BARANG]]="","",INDEX(NOTA[ID],MATCH(,INDIRECT(ADDRESS(ROW(NOTA[ID]),COLUMN(NOTA[ID]))&amp;":"&amp;ADDRESS(ROW(),COLUMN(NOTA[ID]))),-1)))</f>
        <v/>
      </c>
      <c r="E211" s="61"/>
      <c r="F211" s="62"/>
      <c r="G211" s="62"/>
      <c r="H211" s="63"/>
      <c r="I211" s="62"/>
      <c r="J211" s="64"/>
      <c r="K211" s="62"/>
      <c r="L211" s="62"/>
      <c r="M211" s="65"/>
      <c r="N211" s="60"/>
      <c r="O211" s="62"/>
      <c r="P211" s="59"/>
      <c r="Q211" s="58"/>
      <c r="R211" s="66"/>
      <c r="S211" s="67"/>
      <c r="T211" s="68"/>
      <c r="U211" s="69"/>
      <c r="V211" s="70"/>
      <c r="W211" s="69" t="str">
        <f>IF(NOTA[[#This Row],[HARGA/ CTN]]="",NOTA[[#This Row],[JUMLAH_H]],NOTA[[#This Row],[HARGA/ CTN]]*IF(NOTA[[#This Row],[C]]="",0,NOTA[[#This Row],[C]]))</f>
        <v/>
      </c>
      <c r="X211" s="69" t="str">
        <f>IF(NOTA[[#This Row],[JUMLAH]]="","",NOTA[[#This Row],[JUMLAH]]*NOTA[[#This Row],[DISC 1]])</f>
        <v/>
      </c>
      <c r="Y211" s="69" t="str">
        <f>IF(NOTA[[#This Row],[JUMLAH]]="","",(NOTA[[#This Row],[JUMLAH]]-NOTA[[#This Row],[DISC 1-]])*NOTA[[#This Row],[DISC 2]])</f>
        <v/>
      </c>
      <c r="Z211" s="69" t="str">
        <f>IF(NOTA[[#This Row],[JUMLAH]]="","",NOTA[[#This Row],[DISC 1-]]+NOTA[[#This Row],[DISC 2-]])</f>
        <v/>
      </c>
      <c r="AA211" s="69" t="str">
        <f>IF(NOTA[[#This Row],[JUMLAH]]="","",NOTA[[#This Row],[JUMLAH]]-NOTA[[#This Row],[DISC]])</f>
        <v/>
      </c>
      <c r="AB211" s="69"/>
      <c r="AC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71" t="str">
        <f>IF(OR(NOTA[[#This Row],[QTY]]="",NOTA[[#This Row],[HARGA SATUAN]]="",),"",NOTA[[#This Row],[QTY]]*NOTA[[#This Row],[HARGA SATUAN]])</f>
        <v/>
      </c>
      <c r="AG211" s="64" t="str">
        <f ca="1">IF(NOTA[ID_H]="","",INDEX(NOTA[TANGGAL],MATCH(,INDIRECT(ADDRESS(ROW(NOTA[TANGGAL]),COLUMN(NOTA[TANGGAL]))&amp;":"&amp;ADDRESS(ROW(),COLUMN(NOTA[TANGGAL]))),-1)))</f>
        <v/>
      </c>
      <c r="AH211" s="59" t="str">
        <f ca="1">IF(NOTA[[#This Row],[NAMA BARANG]]="","",INDEX(NOTA[SUPPLIER],MATCH(,INDIRECT(ADDRESS(ROW(NOTA[ID]),COLUMN(NOTA[ID]))&amp;":"&amp;ADDRESS(ROW(),COLUMN(NOTA[ID]))),-1)))</f>
        <v/>
      </c>
      <c r="AI211" s="59" t="str">
        <f ca="1">IF(NOTA[[#This Row],[ID_H]]="","",IF(NOTA[[#This Row],[FAKTUR]]="",INDIRECT(ADDRESS(ROW()-1,COLUMN())),NOTA[[#This Row],[FAKTUR]]))</f>
        <v/>
      </c>
      <c r="AJ211" s="60" t="str">
        <f ca="1">IF(NOTA[[#This Row],[ID]]="","",COUNTIF(NOTA[ID_H],NOTA[[#This Row],[ID_H]]))</f>
        <v/>
      </c>
      <c r="AK211" s="60" t="str">
        <f ca="1">IF(NOTA[[#This Row],[TGL.NOTA]]="",IF(NOTA[[#This Row],[SUPPLIER_H]]="","",AK210),MONTH(NOTA[[#This Row],[TGL.NOTA]]))</f>
        <v/>
      </c>
      <c r="AL211" s="60" t="str">
        <f>LOWER(SUBSTITUTE(SUBSTITUTE(SUBSTITUTE(SUBSTITUTE(SUBSTITUTE(SUBSTITUTE(SUBSTITUTE(SUBSTITUTE(SUBSTITUTE(NOTA[NAMA BARANG]," ",),".",""),"-",""),"(",""),")",""),",",""),"/",""),"""",""),"+",""))</f>
        <v/>
      </c>
      <c r="AM2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60" t="str">
        <f>IF(NOTA[[#This Row],[CONCAT4]]="","",_xlfn.IFNA(MATCH(NOTA[[#This Row],[CONCAT4]],[2]!RAW[CONCAT_H],0),FALSE))</f>
        <v/>
      </c>
      <c r="AQ211" s="60" t="str">
        <f>IF(NOTA[[#This Row],[CONCAT1]]="","",MATCH(NOTA[[#This Row],[CONCAT1]],[3]!db[NB NOTA_C],0)+1)</f>
        <v/>
      </c>
    </row>
    <row r="212" spans="1:43" ht="20.100000000000001" customHeight="1" x14ac:dyDescent="0.25">
      <c r="A212" s="59">
        <f ca="1">IF(INDIRECT(ADDRESS(ROW()-1,COLUMN(NOTA[[#Headers],[ID]])))="ID",1,IF(NOTA[[#This Row],[FAKTUR]]="","",COUNT(INDIRECT(ADDRESS(ROW(NOTA[ID]),COLUMN(NOTA[ID]))&amp;":"&amp;ADDRESS(ROW()-1,COLUMN(NOTA[ID]))))+1))</f>
        <v>37</v>
      </c>
      <c r="B21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212" s="60" t="e">
        <f ca="1">IF(NOTA[[#This Row],[ID_P]]="","",MATCH(NOTA[[#This Row],[ID_P]],[1]!B_MSK[N_ID],0))</f>
        <v>#REF!</v>
      </c>
      <c r="D212" s="60">
        <f ca="1">IF(NOTA[[#This Row],[NAMA BARANG]]="","",INDEX(NOTA[ID],MATCH(,INDIRECT(ADDRESS(ROW(NOTA[ID]),COLUMN(NOTA[ID]))&amp;":"&amp;ADDRESS(ROW(),COLUMN(NOTA[ID]))),-1)))</f>
        <v>37</v>
      </c>
      <c r="E212" s="61"/>
      <c r="F212" s="15" t="s">
        <v>404</v>
      </c>
      <c r="G212" s="15" t="s">
        <v>235</v>
      </c>
      <c r="H212" s="24" t="s">
        <v>405</v>
      </c>
      <c r="I212" s="62"/>
      <c r="J212" s="64">
        <v>45083</v>
      </c>
      <c r="K212" s="62"/>
      <c r="L212" s="15" t="s">
        <v>406</v>
      </c>
      <c r="M212" s="65">
        <v>5</v>
      </c>
      <c r="N212" s="60">
        <v>720</v>
      </c>
      <c r="O212" s="15" t="s">
        <v>251</v>
      </c>
      <c r="P212" s="59">
        <v>25000</v>
      </c>
      <c r="Q212" s="58"/>
      <c r="R212" s="21" t="s">
        <v>366</v>
      </c>
      <c r="S212" s="67"/>
      <c r="T212" s="68"/>
      <c r="U212" s="69"/>
      <c r="V212" s="70"/>
      <c r="W212" s="69">
        <f>IF(NOTA[[#This Row],[HARGA/ CTN]]="",NOTA[[#This Row],[JUMLAH_H]],NOTA[[#This Row],[HARGA/ CTN]]*IF(NOTA[[#This Row],[C]]="",0,NOTA[[#This Row],[C]]))</f>
        <v>18000000</v>
      </c>
      <c r="X212" s="69">
        <f>IF(NOTA[[#This Row],[JUMLAH]]="","",NOTA[[#This Row],[JUMLAH]]*NOTA[[#This Row],[DISC 1]])</f>
        <v>0</v>
      </c>
      <c r="Y212" s="69">
        <f>IF(NOTA[[#This Row],[JUMLAH]]="","",(NOTA[[#This Row],[JUMLAH]]-NOTA[[#This Row],[DISC 1-]])*NOTA[[#This Row],[DISC 2]])</f>
        <v>0</v>
      </c>
      <c r="Z212" s="69">
        <f>IF(NOTA[[#This Row],[JUMLAH]]="","",NOTA[[#This Row],[DISC 1-]]+NOTA[[#This Row],[DISC 2-]])</f>
        <v>0</v>
      </c>
      <c r="AA212" s="69">
        <f>IF(NOTA[[#This Row],[JUMLAH]]="","",NOTA[[#This Row],[JUMLAH]]-NOTA[[#This Row],[DISC]])</f>
        <v>18000000</v>
      </c>
      <c r="AB212" s="69"/>
      <c r="AC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12" s="71">
        <f>IF(OR(NOTA[[#This Row],[QTY]]="",NOTA[[#This Row],[HARGA SATUAN]]="",),"",NOTA[[#This Row],[QTY]]*NOTA[[#This Row],[HARGA SATUAN]])</f>
        <v>18000000</v>
      </c>
      <c r="AG212" s="64">
        <f ca="1">IF(NOTA[ID_H]="","",INDEX(NOTA[TANGGAL],MATCH(,INDIRECT(ADDRESS(ROW(NOTA[TANGGAL]),COLUMN(NOTA[TANGGAL]))&amp;":"&amp;ADDRESS(ROW(),COLUMN(NOTA[TANGGAL]))),-1)))</f>
        <v>45085</v>
      </c>
      <c r="AH212" s="59" t="str">
        <f ca="1">IF(NOTA[[#This Row],[NAMA BARANG]]="","",INDEX(NOTA[SUPPLIER],MATCH(,INDIRECT(ADDRESS(ROW(NOTA[ID]),COLUMN(NOTA[ID]))&amp;":"&amp;ADDRESS(ROW(),COLUMN(NOTA[ID]))),-1)))</f>
        <v>PMJP</v>
      </c>
      <c r="AI212" s="59" t="str">
        <f ca="1">IF(NOTA[[#This Row],[ID_H]]="","",IF(NOTA[[#This Row],[FAKTUR]]="",INDIRECT(ADDRESS(ROW()-1,COLUMN())),NOTA[[#This Row],[FAKTUR]]))</f>
        <v>UNTANA</v>
      </c>
      <c r="AJ212" s="60">
        <f ca="1">IF(NOTA[[#This Row],[ID]]="","",COUNTIF(NOTA[ID_H],NOTA[[#This Row],[ID_H]]))</f>
        <v>11</v>
      </c>
      <c r="AK212" s="60">
        <f>IF(NOTA[[#This Row],[TGL.NOTA]]="",IF(NOTA[[#This Row],[SUPPLIER_H]]="","",AK211),MONTH(NOTA[[#This Row],[TGL.NOTA]]))</f>
        <v>6</v>
      </c>
      <c r="AL212" s="60" t="str">
        <f>LOWER(SUBSTITUTE(SUBSTITUTE(SUBSTITUTE(SUBSTITUTE(SUBSTITUTE(SUBSTITUTE(SUBSTITUTE(SUBSTITUTE(SUBSTITUTE(NOTA[NAMA BARANG]," ",),".",""),"-",""),"(",""),")",""),",",""),"/",""),"""",""),"+",""))</f>
        <v>pen4warnatz8401</v>
      </c>
      <c r="AM2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N2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O212" s="60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P212" s="60" t="e">
        <f>IF(NOTA[[#This Row],[CONCAT4]]="","",_xlfn.IFNA(MATCH(NOTA[[#This Row],[CONCAT4]],[2]!RAW[CONCAT_H],0),FALSE))</f>
        <v>#REF!</v>
      </c>
      <c r="AQ212" s="60">
        <f>IF(NOTA[[#This Row],[CONCAT1]]="","",MATCH(NOTA[[#This Row],[CONCAT1]],[3]!db[NB NOTA_C],0)+1)</f>
        <v>1881</v>
      </c>
    </row>
    <row r="213" spans="1:43" ht="20.100000000000001" customHeight="1" x14ac:dyDescent="0.25">
      <c r="A2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60" t="str">
        <f>IF(NOTA[[#This Row],[ID_P]]="","",MATCH(NOTA[[#This Row],[ID_P]],[1]!B_MSK[N_ID],0))</f>
        <v/>
      </c>
      <c r="D213" s="60">
        <f ca="1">IF(NOTA[[#This Row],[NAMA BARANG]]="","",INDEX(NOTA[ID],MATCH(,INDIRECT(ADDRESS(ROW(NOTA[ID]),COLUMN(NOTA[ID]))&amp;":"&amp;ADDRESS(ROW(),COLUMN(NOTA[ID]))),-1)))</f>
        <v>37</v>
      </c>
      <c r="E213" s="61"/>
      <c r="F213" s="62"/>
      <c r="G213" s="62"/>
      <c r="H213" s="63"/>
      <c r="I213" s="62"/>
      <c r="J213" s="64"/>
      <c r="K213" s="62"/>
      <c r="L213" s="15" t="s">
        <v>407</v>
      </c>
      <c r="M213" s="65">
        <v>5</v>
      </c>
      <c r="N213" s="60">
        <v>720</v>
      </c>
      <c r="O213" s="15" t="s">
        <v>251</v>
      </c>
      <c r="P213" s="59">
        <v>23000</v>
      </c>
      <c r="Q213" s="58"/>
      <c r="R213" s="21" t="s">
        <v>366</v>
      </c>
      <c r="S213" s="67"/>
      <c r="T213" s="68"/>
      <c r="U213" s="69"/>
      <c r="V213" s="70"/>
      <c r="W213" s="69">
        <f>IF(NOTA[[#This Row],[HARGA/ CTN]]="",NOTA[[#This Row],[JUMLAH_H]],NOTA[[#This Row],[HARGA/ CTN]]*IF(NOTA[[#This Row],[C]]="",0,NOTA[[#This Row],[C]]))</f>
        <v>16560000</v>
      </c>
      <c r="X213" s="69">
        <f>IF(NOTA[[#This Row],[JUMLAH]]="","",NOTA[[#This Row],[JUMLAH]]*NOTA[[#This Row],[DISC 1]])</f>
        <v>0</v>
      </c>
      <c r="Y213" s="69">
        <f>IF(NOTA[[#This Row],[JUMLAH]]="","",(NOTA[[#This Row],[JUMLAH]]-NOTA[[#This Row],[DISC 1-]])*NOTA[[#This Row],[DISC 2]])</f>
        <v>0</v>
      </c>
      <c r="Z213" s="69">
        <f>IF(NOTA[[#This Row],[JUMLAH]]="","",NOTA[[#This Row],[DISC 1-]]+NOTA[[#This Row],[DISC 2-]])</f>
        <v>0</v>
      </c>
      <c r="AA213" s="69">
        <f>IF(NOTA[[#This Row],[JUMLAH]]="","",NOTA[[#This Row],[JUMLAH]]-NOTA[[#This Row],[DISC]])</f>
        <v>16560000</v>
      </c>
      <c r="AB213" s="69"/>
      <c r="AC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13" s="71">
        <f>IF(OR(NOTA[[#This Row],[QTY]]="",NOTA[[#This Row],[HARGA SATUAN]]="",),"",NOTA[[#This Row],[QTY]]*NOTA[[#This Row],[HARGA SATUAN]])</f>
        <v>16560000</v>
      </c>
      <c r="AG213" s="64">
        <f ca="1">IF(NOTA[ID_H]="","",INDEX(NOTA[TANGGAL],MATCH(,INDIRECT(ADDRESS(ROW(NOTA[TANGGAL]),COLUMN(NOTA[TANGGAL]))&amp;":"&amp;ADDRESS(ROW(),COLUMN(NOTA[TANGGAL]))),-1)))</f>
        <v>45085</v>
      </c>
      <c r="AH213" s="59" t="str">
        <f ca="1">IF(NOTA[[#This Row],[NAMA BARANG]]="","",INDEX(NOTA[SUPPLIER],MATCH(,INDIRECT(ADDRESS(ROW(NOTA[ID]),COLUMN(NOTA[ID]))&amp;":"&amp;ADDRESS(ROW(),COLUMN(NOTA[ID]))),-1)))</f>
        <v>PMJP</v>
      </c>
      <c r="AI213" s="59" t="str">
        <f ca="1">IF(NOTA[[#This Row],[ID_H]]="","",IF(NOTA[[#This Row],[FAKTUR]]="",INDIRECT(ADDRESS(ROW()-1,COLUMN())),NOTA[[#This Row],[FAKTUR]]))</f>
        <v>UNTANA</v>
      </c>
      <c r="AJ213" s="60" t="str">
        <f ca="1">IF(NOTA[[#This Row],[ID]]="","",COUNTIF(NOTA[ID_H],NOTA[[#This Row],[ID_H]]))</f>
        <v/>
      </c>
      <c r="AK213" s="60">
        <f ca="1">IF(NOTA[[#This Row],[TGL.NOTA]]="",IF(NOTA[[#This Row],[SUPPLIER_H]]="","",AK212),MONTH(NOTA[[#This Row],[TGL.NOTA]]))</f>
        <v>6</v>
      </c>
      <c r="AL213" s="60" t="str">
        <f>LOWER(SUBSTITUTE(SUBSTITUTE(SUBSTITUTE(SUBSTITUTE(SUBSTITUTE(SUBSTITUTE(SUBSTITUTE(SUBSTITUTE(SUBSTITUTE(NOTA[NAMA BARANG]," ",),".",""),"-",""),"(",""),")",""),",",""),"/",""),"""",""),"+",""))</f>
        <v>stabillotz8001</v>
      </c>
      <c r="AM2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N2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O2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60" t="str">
        <f>IF(NOTA[[#This Row],[CONCAT4]]="","",_xlfn.IFNA(MATCH(NOTA[[#This Row],[CONCAT4]],[2]!RAW[CONCAT_H],0),FALSE))</f>
        <v/>
      </c>
      <c r="AQ213" s="60">
        <f>IF(NOTA[[#This Row],[CONCAT1]]="","",MATCH(NOTA[[#This Row],[CONCAT1]],[3]!db[NB NOTA_C],0)+1)</f>
        <v>2169</v>
      </c>
    </row>
    <row r="214" spans="1:43" ht="20.100000000000001" customHeight="1" x14ac:dyDescent="0.25">
      <c r="A2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60" t="str">
        <f>IF(NOTA[[#This Row],[ID_P]]="","",MATCH(NOTA[[#This Row],[ID_P]],[1]!B_MSK[N_ID],0))</f>
        <v/>
      </c>
      <c r="D214" s="60">
        <f ca="1">IF(NOTA[[#This Row],[NAMA BARANG]]="","",INDEX(NOTA[ID],MATCH(,INDIRECT(ADDRESS(ROW(NOTA[ID]),COLUMN(NOTA[ID]))&amp;":"&amp;ADDRESS(ROW(),COLUMN(NOTA[ID]))),-1)))</f>
        <v>37</v>
      </c>
      <c r="E214" s="61"/>
      <c r="F214" s="62"/>
      <c r="G214" s="62"/>
      <c r="H214" s="63"/>
      <c r="I214" s="62"/>
      <c r="J214" s="64"/>
      <c r="K214" s="62"/>
      <c r="L214" s="15" t="s">
        <v>408</v>
      </c>
      <c r="M214" s="65"/>
      <c r="N214" s="60">
        <v>43</v>
      </c>
      <c r="O214" s="15" t="s">
        <v>242</v>
      </c>
      <c r="P214" s="59">
        <v>27000</v>
      </c>
      <c r="Q214" s="58"/>
      <c r="R214" s="21" t="s">
        <v>344</v>
      </c>
      <c r="S214" s="67"/>
      <c r="T214" s="68"/>
      <c r="U214" s="69"/>
      <c r="V214" s="27" t="s">
        <v>416</v>
      </c>
      <c r="W214" s="69">
        <f>IF(NOTA[[#This Row],[HARGA/ CTN]]="",NOTA[[#This Row],[JUMLAH_H]],NOTA[[#This Row],[HARGA/ CTN]]*IF(NOTA[[#This Row],[C]]="",0,NOTA[[#This Row],[C]]))</f>
        <v>1161000</v>
      </c>
      <c r="X214" s="69">
        <f>IF(NOTA[[#This Row],[JUMLAH]]="","",NOTA[[#This Row],[JUMLAH]]*NOTA[[#This Row],[DISC 1]])</f>
        <v>0</v>
      </c>
      <c r="Y214" s="69">
        <f>IF(NOTA[[#This Row],[JUMLAH]]="","",(NOTA[[#This Row],[JUMLAH]]-NOTA[[#This Row],[DISC 1-]])*NOTA[[#This Row],[DISC 2]])</f>
        <v>0</v>
      </c>
      <c r="Z214" s="69">
        <f>IF(NOTA[[#This Row],[JUMLAH]]="","",NOTA[[#This Row],[DISC 1-]]+NOTA[[#This Row],[DISC 2-]])</f>
        <v>0</v>
      </c>
      <c r="AA214" s="69">
        <f>IF(NOTA[[#This Row],[JUMLAH]]="","",NOTA[[#This Row],[JUMLAH]]-NOTA[[#This Row],[DISC]])</f>
        <v>1161000</v>
      </c>
      <c r="AB214" s="69"/>
      <c r="AC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59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214" s="71">
        <f>IF(OR(NOTA[[#This Row],[QTY]]="",NOTA[[#This Row],[HARGA SATUAN]]="",),"",NOTA[[#This Row],[QTY]]*NOTA[[#This Row],[HARGA SATUAN]])</f>
        <v>1161000</v>
      </c>
      <c r="AG214" s="64">
        <f ca="1">IF(NOTA[ID_H]="","",INDEX(NOTA[TANGGAL],MATCH(,INDIRECT(ADDRESS(ROW(NOTA[TANGGAL]),COLUMN(NOTA[TANGGAL]))&amp;":"&amp;ADDRESS(ROW(),COLUMN(NOTA[TANGGAL]))),-1)))</f>
        <v>45085</v>
      </c>
      <c r="AH214" s="59" t="str">
        <f ca="1">IF(NOTA[[#This Row],[NAMA BARANG]]="","",INDEX(NOTA[SUPPLIER],MATCH(,INDIRECT(ADDRESS(ROW(NOTA[ID]),COLUMN(NOTA[ID]))&amp;":"&amp;ADDRESS(ROW(),COLUMN(NOTA[ID]))),-1)))</f>
        <v>PMJP</v>
      </c>
      <c r="AI214" s="59" t="str">
        <f ca="1">IF(NOTA[[#This Row],[ID_H]]="","",IF(NOTA[[#This Row],[FAKTUR]]="",INDIRECT(ADDRESS(ROW()-1,COLUMN())),NOTA[[#This Row],[FAKTUR]]))</f>
        <v>UNTANA</v>
      </c>
      <c r="AJ214" s="60" t="str">
        <f ca="1">IF(NOTA[[#This Row],[ID]]="","",COUNTIF(NOTA[ID_H],NOTA[[#This Row],[ID_H]]))</f>
        <v/>
      </c>
      <c r="AK214" s="60">
        <f ca="1">IF(NOTA[[#This Row],[TGL.NOTA]]="",IF(NOTA[[#This Row],[SUPPLIER_H]]="","",AK213),MONTH(NOTA[[#This Row],[TGL.NOTA]]))</f>
        <v>6</v>
      </c>
      <c r="AL214" s="60" t="str">
        <f>LOWER(SUBSTITUTE(SUBSTITUTE(SUBSTITUTE(SUBSTITUTE(SUBSTITUTE(SUBSTITUTE(SUBSTITUTE(SUBSTITUTE(SUBSTITUTE(NOTA[NAMA BARANG]," ",),".",""),"-",""),"(",""),")",""),",",""),"/",""),"""",""),"+",""))</f>
        <v>pcase5513</v>
      </c>
      <c r="AM2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N2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O2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60" t="str">
        <f>IF(NOTA[[#This Row],[CONCAT4]]="","",_xlfn.IFNA(MATCH(NOTA[[#This Row],[CONCAT4]],[2]!RAW[CONCAT_H],0),FALSE))</f>
        <v/>
      </c>
      <c r="AQ214" s="60" t="e">
        <f>IF(NOTA[[#This Row],[CONCAT1]]="","",MATCH(NOTA[[#This Row],[CONCAT1]],[3]!db[NB NOTA_C],0)+1)</f>
        <v>#N/A</v>
      </c>
    </row>
    <row r="215" spans="1:43" ht="20.100000000000001" customHeight="1" x14ac:dyDescent="0.25">
      <c r="A2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60" t="str">
        <f>IF(NOTA[[#This Row],[ID_P]]="","",MATCH(NOTA[[#This Row],[ID_P]],[1]!B_MSK[N_ID],0))</f>
        <v/>
      </c>
      <c r="D215" s="60">
        <f ca="1">IF(NOTA[[#This Row],[NAMA BARANG]]="","",INDEX(NOTA[ID],MATCH(,INDIRECT(ADDRESS(ROW(NOTA[ID]),COLUMN(NOTA[ID]))&amp;":"&amp;ADDRESS(ROW(),COLUMN(NOTA[ID]))),-1)))</f>
        <v>37</v>
      </c>
      <c r="E215" s="61"/>
      <c r="F215" s="62"/>
      <c r="G215" s="62"/>
      <c r="H215" s="63"/>
      <c r="I215" s="62"/>
      <c r="J215" s="64"/>
      <c r="K215" s="62"/>
      <c r="L215" s="15" t="s">
        <v>409</v>
      </c>
      <c r="M215" s="65">
        <v>2</v>
      </c>
      <c r="N215" s="60">
        <v>192</v>
      </c>
      <c r="O215" s="15" t="s">
        <v>242</v>
      </c>
      <c r="P215" s="59">
        <v>27000</v>
      </c>
      <c r="Q215" s="58"/>
      <c r="R215" s="21" t="s">
        <v>344</v>
      </c>
      <c r="S215" s="67"/>
      <c r="T215" s="68"/>
      <c r="U215" s="69"/>
      <c r="V215" s="70"/>
      <c r="W215" s="69">
        <f>IF(NOTA[[#This Row],[HARGA/ CTN]]="",NOTA[[#This Row],[JUMLAH_H]],NOTA[[#This Row],[HARGA/ CTN]]*IF(NOTA[[#This Row],[C]]="",0,NOTA[[#This Row],[C]]))</f>
        <v>5184000</v>
      </c>
      <c r="X215" s="69">
        <f>IF(NOTA[[#This Row],[JUMLAH]]="","",NOTA[[#This Row],[JUMLAH]]*NOTA[[#This Row],[DISC 1]])</f>
        <v>0</v>
      </c>
      <c r="Y215" s="69">
        <f>IF(NOTA[[#This Row],[JUMLAH]]="","",(NOTA[[#This Row],[JUMLAH]]-NOTA[[#This Row],[DISC 1-]])*NOTA[[#This Row],[DISC 2]])</f>
        <v>0</v>
      </c>
      <c r="Z215" s="69">
        <f>IF(NOTA[[#This Row],[JUMLAH]]="","",NOTA[[#This Row],[DISC 1-]]+NOTA[[#This Row],[DISC 2-]])</f>
        <v>0</v>
      </c>
      <c r="AA215" s="69">
        <f>IF(NOTA[[#This Row],[JUMLAH]]="","",NOTA[[#This Row],[JUMLAH]]-NOTA[[#This Row],[DISC]])</f>
        <v>5184000</v>
      </c>
      <c r="AB215" s="69"/>
      <c r="AC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15" s="71">
        <f>IF(OR(NOTA[[#This Row],[QTY]]="",NOTA[[#This Row],[HARGA SATUAN]]="",),"",NOTA[[#This Row],[QTY]]*NOTA[[#This Row],[HARGA SATUAN]])</f>
        <v>5184000</v>
      </c>
      <c r="AG215" s="64">
        <f ca="1">IF(NOTA[ID_H]="","",INDEX(NOTA[TANGGAL],MATCH(,INDIRECT(ADDRESS(ROW(NOTA[TANGGAL]),COLUMN(NOTA[TANGGAL]))&amp;":"&amp;ADDRESS(ROW(),COLUMN(NOTA[TANGGAL]))),-1)))</f>
        <v>45085</v>
      </c>
      <c r="AH215" s="59" t="str">
        <f ca="1">IF(NOTA[[#This Row],[NAMA BARANG]]="","",INDEX(NOTA[SUPPLIER],MATCH(,INDIRECT(ADDRESS(ROW(NOTA[ID]),COLUMN(NOTA[ID]))&amp;":"&amp;ADDRESS(ROW(),COLUMN(NOTA[ID]))),-1)))</f>
        <v>PMJP</v>
      </c>
      <c r="AI215" s="59" t="str">
        <f ca="1">IF(NOTA[[#This Row],[ID_H]]="","",IF(NOTA[[#This Row],[FAKTUR]]="",INDIRECT(ADDRESS(ROW()-1,COLUMN())),NOTA[[#This Row],[FAKTUR]]))</f>
        <v>UNTANA</v>
      </c>
      <c r="AJ215" s="60" t="str">
        <f ca="1">IF(NOTA[[#This Row],[ID]]="","",COUNTIF(NOTA[ID_H],NOTA[[#This Row],[ID_H]]))</f>
        <v/>
      </c>
      <c r="AK215" s="60">
        <f ca="1">IF(NOTA[[#This Row],[TGL.NOTA]]="",IF(NOTA[[#This Row],[SUPPLIER_H]]="","",AK214),MONTH(NOTA[[#This Row],[TGL.NOTA]]))</f>
        <v>6</v>
      </c>
      <c r="AL215" s="60" t="str">
        <f>LOWER(SUBSTITUTE(SUBSTITUTE(SUBSTITUTE(SUBSTITUTE(SUBSTITUTE(SUBSTITUTE(SUBSTITUTE(SUBSTITUTE(SUBSTITUTE(NOTA[NAMA BARANG]," ",),".",""),"-",""),"(",""),")",""),",",""),"/",""),"""",""),"+",""))</f>
        <v>pcase5517</v>
      </c>
      <c r="AM2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N2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O2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60" t="str">
        <f>IF(NOTA[[#This Row],[CONCAT4]]="","",_xlfn.IFNA(MATCH(NOTA[[#This Row],[CONCAT4]],[2]!RAW[CONCAT_H],0),FALSE))</f>
        <v/>
      </c>
      <c r="AQ215" s="60" t="e">
        <f>IF(NOTA[[#This Row],[CONCAT1]]="","",MATCH(NOTA[[#This Row],[CONCAT1]],[3]!db[NB NOTA_C],0)+1)</f>
        <v>#N/A</v>
      </c>
    </row>
    <row r="216" spans="1:43" ht="20.100000000000001" customHeight="1" x14ac:dyDescent="0.25">
      <c r="A2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60" t="str">
        <f>IF(NOTA[[#This Row],[ID_P]]="","",MATCH(NOTA[[#This Row],[ID_P]],[1]!B_MSK[N_ID],0))</f>
        <v/>
      </c>
      <c r="D216" s="60">
        <f ca="1">IF(NOTA[[#This Row],[NAMA BARANG]]="","",INDEX(NOTA[ID],MATCH(,INDIRECT(ADDRESS(ROW(NOTA[ID]),COLUMN(NOTA[ID]))&amp;":"&amp;ADDRESS(ROW(),COLUMN(NOTA[ID]))),-1)))</f>
        <v>37</v>
      </c>
      <c r="E216" s="61"/>
      <c r="F216" s="62"/>
      <c r="G216" s="62"/>
      <c r="H216" s="63"/>
      <c r="I216" s="62"/>
      <c r="J216" s="64"/>
      <c r="K216" s="62"/>
      <c r="L216" s="15" t="s">
        <v>410</v>
      </c>
      <c r="M216" s="65">
        <v>2</v>
      </c>
      <c r="N216" s="60">
        <v>192</v>
      </c>
      <c r="O216" s="15" t="s">
        <v>242</v>
      </c>
      <c r="P216" s="59">
        <v>28500</v>
      </c>
      <c r="Q216" s="58"/>
      <c r="R216" s="21" t="s">
        <v>344</v>
      </c>
      <c r="S216" s="67"/>
      <c r="T216" s="68"/>
      <c r="U216" s="69"/>
      <c r="V216" s="70"/>
      <c r="W216" s="69">
        <f>IF(NOTA[[#This Row],[HARGA/ CTN]]="",NOTA[[#This Row],[JUMLAH_H]],NOTA[[#This Row],[HARGA/ CTN]]*IF(NOTA[[#This Row],[C]]="",0,NOTA[[#This Row],[C]]))</f>
        <v>5472000</v>
      </c>
      <c r="X216" s="69">
        <f>IF(NOTA[[#This Row],[JUMLAH]]="","",NOTA[[#This Row],[JUMLAH]]*NOTA[[#This Row],[DISC 1]])</f>
        <v>0</v>
      </c>
      <c r="Y216" s="69">
        <f>IF(NOTA[[#This Row],[JUMLAH]]="","",(NOTA[[#This Row],[JUMLAH]]-NOTA[[#This Row],[DISC 1-]])*NOTA[[#This Row],[DISC 2]])</f>
        <v>0</v>
      </c>
      <c r="Z216" s="69">
        <f>IF(NOTA[[#This Row],[JUMLAH]]="","",NOTA[[#This Row],[DISC 1-]]+NOTA[[#This Row],[DISC 2-]])</f>
        <v>0</v>
      </c>
      <c r="AA216" s="69">
        <f>IF(NOTA[[#This Row],[JUMLAH]]="","",NOTA[[#This Row],[JUMLAH]]-NOTA[[#This Row],[DISC]])</f>
        <v>5472000</v>
      </c>
      <c r="AB216" s="69"/>
      <c r="AC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16" s="71">
        <f>IF(OR(NOTA[[#This Row],[QTY]]="",NOTA[[#This Row],[HARGA SATUAN]]="",),"",NOTA[[#This Row],[QTY]]*NOTA[[#This Row],[HARGA SATUAN]])</f>
        <v>5472000</v>
      </c>
      <c r="AG216" s="64">
        <f ca="1">IF(NOTA[ID_H]="","",INDEX(NOTA[TANGGAL],MATCH(,INDIRECT(ADDRESS(ROW(NOTA[TANGGAL]),COLUMN(NOTA[TANGGAL]))&amp;":"&amp;ADDRESS(ROW(),COLUMN(NOTA[TANGGAL]))),-1)))</f>
        <v>45085</v>
      </c>
      <c r="AH216" s="59" t="str">
        <f ca="1">IF(NOTA[[#This Row],[NAMA BARANG]]="","",INDEX(NOTA[SUPPLIER],MATCH(,INDIRECT(ADDRESS(ROW(NOTA[ID]),COLUMN(NOTA[ID]))&amp;":"&amp;ADDRESS(ROW(),COLUMN(NOTA[ID]))),-1)))</f>
        <v>PMJP</v>
      </c>
      <c r="AI216" s="59" t="str">
        <f ca="1">IF(NOTA[[#This Row],[ID_H]]="","",IF(NOTA[[#This Row],[FAKTUR]]="",INDIRECT(ADDRESS(ROW()-1,COLUMN())),NOTA[[#This Row],[FAKTUR]]))</f>
        <v>UNTANA</v>
      </c>
      <c r="AJ216" s="60" t="str">
        <f ca="1">IF(NOTA[[#This Row],[ID]]="","",COUNTIF(NOTA[ID_H],NOTA[[#This Row],[ID_H]]))</f>
        <v/>
      </c>
      <c r="AK216" s="60">
        <f ca="1">IF(NOTA[[#This Row],[TGL.NOTA]]="",IF(NOTA[[#This Row],[SUPPLIER_H]]="","",AK215),MONTH(NOTA[[#This Row],[TGL.NOTA]]))</f>
        <v>6</v>
      </c>
      <c r="AL216" s="60" t="str">
        <f>LOWER(SUBSTITUTE(SUBSTITUTE(SUBSTITUTE(SUBSTITUTE(SUBSTITUTE(SUBSTITUTE(SUBSTITUTE(SUBSTITUTE(SUBSTITUTE(NOTA[NAMA BARANG]," ",),".",""),"-",""),"(",""),")",""),",",""),"/",""),"""",""),"+",""))</f>
        <v>pcase5533</v>
      </c>
      <c r="AM2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N2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O2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60" t="str">
        <f>IF(NOTA[[#This Row],[CONCAT4]]="","",_xlfn.IFNA(MATCH(NOTA[[#This Row],[CONCAT4]],[2]!RAW[CONCAT_H],0),FALSE))</f>
        <v/>
      </c>
      <c r="AQ216" s="60" t="e">
        <f>IF(NOTA[[#This Row],[CONCAT1]]="","",MATCH(NOTA[[#This Row],[CONCAT1]],[3]!db[NB NOTA_C],0)+1)</f>
        <v>#N/A</v>
      </c>
    </row>
    <row r="217" spans="1:43" ht="20.100000000000001" customHeight="1" x14ac:dyDescent="0.25">
      <c r="A2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60" t="str">
        <f>IF(NOTA[[#This Row],[ID_P]]="","",MATCH(NOTA[[#This Row],[ID_P]],[1]!B_MSK[N_ID],0))</f>
        <v/>
      </c>
      <c r="D217" s="60">
        <f ca="1">IF(NOTA[[#This Row],[NAMA BARANG]]="","",INDEX(NOTA[ID],MATCH(,INDIRECT(ADDRESS(ROW(NOTA[ID]),COLUMN(NOTA[ID]))&amp;":"&amp;ADDRESS(ROW(),COLUMN(NOTA[ID]))),-1)))</f>
        <v>37</v>
      </c>
      <c r="E217" s="61"/>
      <c r="F217" s="62"/>
      <c r="G217" s="62"/>
      <c r="H217" s="63"/>
      <c r="I217" s="62"/>
      <c r="J217" s="64"/>
      <c r="K217" s="62"/>
      <c r="L217" s="15" t="s">
        <v>410</v>
      </c>
      <c r="M217" s="65"/>
      <c r="N217" s="60">
        <v>43</v>
      </c>
      <c r="O217" s="15" t="s">
        <v>242</v>
      </c>
      <c r="P217" s="59">
        <v>28500</v>
      </c>
      <c r="Q217" s="58"/>
      <c r="R217" s="21" t="s">
        <v>344</v>
      </c>
      <c r="S217" s="67"/>
      <c r="T217" s="68"/>
      <c r="U217" s="69"/>
      <c r="V217" s="27" t="s">
        <v>416</v>
      </c>
      <c r="W217" s="69">
        <f>IF(NOTA[[#This Row],[HARGA/ CTN]]="",NOTA[[#This Row],[JUMLAH_H]],NOTA[[#This Row],[HARGA/ CTN]]*IF(NOTA[[#This Row],[C]]="",0,NOTA[[#This Row],[C]]))</f>
        <v>1225500</v>
      </c>
      <c r="X217" s="69">
        <f>IF(NOTA[[#This Row],[JUMLAH]]="","",NOTA[[#This Row],[JUMLAH]]*NOTA[[#This Row],[DISC 1]])</f>
        <v>0</v>
      </c>
      <c r="Y217" s="69">
        <f>IF(NOTA[[#This Row],[JUMLAH]]="","",(NOTA[[#This Row],[JUMLAH]]-NOTA[[#This Row],[DISC 1-]])*NOTA[[#This Row],[DISC 2]])</f>
        <v>0</v>
      </c>
      <c r="Z217" s="69">
        <f>IF(NOTA[[#This Row],[JUMLAH]]="","",NOTA[[#This Row],[DISC 1-]]+NOTA[[#This Row],[DISC 2-]])</f>
        <v>0</v>
      </c>
      <c r="AA217" s="69">
        <f>IF(NOTA[[#This Row],[JUMLAH]]="","",NOTA[[#This Row],[JUMLAH]]-NOTA[[#This Row],[DISC]])</f>
        <v>1225500</v>
      </c>
      <c r="AB217" s="69"/>
      <c r="AC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9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217" s="71">
        <f>IF(OR(NOTA[[#This Row],[QTY]]="",NOTA[[#This Row],[HARGA SATUAN]]="",),"",NOTA[[#This Row],[QTY]]*NOTA[[#This Row],[HARGA SATUAN]])</f>
        <v>1225500</v>
      </c>
      <c r="AG217" s="64">
        <f ca="1">IF(NOTA[ID_H]="","",INDEX(NOTA[TANGGAL],MATCH(,INDIRECT(ADDRESS(ROW(NOTA[TANGGAL]),COLUMN(NOTA[TANGGAL]))&amp;":"&amp;ADDRESS(ROW(),COLUMN(NOTA[TANGGAL]))),-1)))</f>
        <v>45085</v>
      </c>
      <c r="AH217" s="59" t="str">
        <f ca="1">IF(NOTA[[#This Row],[NAMA BARANG]]="","",INDEX(NOTA[SUPPLIER],MATCH(,INDIRECT(ADDRESS(ROW(NOTA[ID]),COLUMN(NOTA[ID]))&amp;":"&amp;ADDRESS(ROW(),COLUMN(NOTA[ID]))),-1)))</f>
        <v>PMJP</v>
      </c>
      <c r="AI217" s="59" t="str">
        <f ca="1">IF(NOTA[[#This Row],[ID_H]]="","",IF(NOTA[[#This Row],[FAKTUR]]="",INDIRECT(ADDRESS(ROW()-1,COLUMN())),NOTA[[#This Row],[FAKTUR]]))</f>
        <v>UNTANA</v>
      </c>
      <c r="AJ217" s="60" t="str">
        <f ca="1">IF(NOTA[[#This Row],[ID]]="","",COUNTIF(NOTA[ID_H],NOTA[[#This Row],[ID_H]]))</f>
        <v/>
      </c>
      <c r="AK217" s="60">
        <f ca="1">IF(NOTA[[#This Row],[TGL.NOTA]]="",IF(NOTA[[#This Row],[SUPPLIER_H]]="","",AK216),MONTH(NOTA[[#This Row],[TGL.NOTA]]))</f>
        <v>6</v>
      </c>
      <c r="AL217" s="60" t="str">
        <f>LOWER(SUBSTITUTE(SUBSTITUTE(SUBSTITUTE(SUBSTITUTE(SUBSTITUTE(SUBSTITUTE(SUBSTITUTE(SUBSTITUTE(SUBSTITUTE(NOTA[NAMA BARANG]," ",),".",""),"-",""),"(",""),")",""),",",""),"/",""),"""",""),"+",""))</f>
        <v>pcase5533</v>
      </c>
      <c r="AM2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N2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O2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60" t="str">
        <f>IF(NOTA[[#This Row],[CONCAT4]]="","",_xlfn.IFNA(MATCH(NOTA[[#This Row],[CONCAT4]],[2]!RAW[CONCAT_H],0),FALSE))</f>
        <v/>
      </c>
      <c r="AQ217" s="60" t="e">
        <f>IF(NOTA[[#This Row],[CONCAT1]]="","",MATCH(NOTA[[#This Row],[CONCAT1]],[3]!db[NB NOTA_C],0)+1)</f>
        <v>#N/A</v>
      </c>
    </row>
    <row r="218" spans="1:43" ht="20.100000000000001" customHeight="1" x14ac:dyDescent="0.25">
      <c r="A2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60" t="str">
        <f>IF(NOTA[[#This Row],[ID_P]]="","",MATCH(NOTA[[#This Row],[ID_P]],[1]!B_MSK[N_ID],0))</f>
        <v/>
      </c>
      <c r="D218" s="60">
        <f ca="1">IF(NOTA[[#This Row],[NAMA BARANG]]="","",INDEX(NOTA[ID],MATCH(,INDIRECT(ADDRESS(ROW(NOTA[ID]),COLUMN(NOTA[ID]))&amp;":"&amp;ADDRESS(ROW(),COLUMN(NOTA[ID]))),-1)))</f>
        <v>37</v>
      </c>
      <c r="E218" s="61"/>
      <c r="F218" s="62"/>
      <c r="G218" s="62"/>
      <c r="H218" s="63"/>
      <c r="I218" s="62"/>
      <c r="J218" s="64"/>
      <c r="K218" s="62"/>
      <c r="L218" s="15" t="s">
        <v>411</v>
      </c>
      <c r="M218" s="65">
        <v>1</v>
      </c>
      <c r="N218" s="60">
        <v>96</v>
      </c>
      <c r="O218" s="15" t="s">
        <v>242</v>
      </c>
      <c r="P218" s="59">
        <v>28500</v>
      </c>
      <c r="Q218" s="58"/>
      <c r="R218" s="21" t="s">
        <v>344</v>
      </c>
      <c r="S218" s="67"/>
      <c r="T218" s="68"/>
      <c r="U218" s="69"/>
      <c r="V218" s="70"/>
      <c r="W218" s="69">
        <f>IF(NOTA[[#This Row],[HARGA/ CTN]]="",NOTA[[#This Row],[JUMLAH_H]],NOTA[[#This Row],[HARGA/ CTN]]*IF(NOTA[[#This Row],[C]]="",0,NOTA[[#This Row],[C]]))</f>
        <v>2736000</v>
      </c>
      <c r="X218" s="69">
        <f>IF(NOTA[[#This Row],[JUMLAH]]="","",NOTA[[#This Row],[JUMLAH]]*NOTA[[#This Row],[DISC 1]])</f>
        <v>0</v>
      </c>
      <c r="Y218" s="69">
        <f>IF(NOTA[[#This Row],[JUMLAH]]="","",(NOTA[[#This Row],[JUMLAH]]-NOTA[[#This Row],[DISC 1-]])*NOTA[[#This Row],[DISC 2]])</f>
        <v>0</v>
      </c>
      <c r="Z218" s="69">
        <f>IF(NOTA[[#This Row],[JUMLAH]]="","",NOTA[[#This Row],[DISC 1-]]+NOTA[[#This Row],[DISC 2-]])</f>
        <v>0</v>
      </c>
      <c r="AA218" s="69">
        <f>IF(NOTA[[#This Row],[JUMLAH]]="","",NOTA[[#This Row],[JUMLAH]]-NOTA[[#This Row],[DISC]])</f>
        <v>2736000</v>
      </c>
      <c r="AB218" s="69"/>
      <c r="AC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18" s="71">
        <f>IF(OR(NOTA[[#This Row],[QTY]]="",NOTA[[#This Row],[HARGA SATUAN]]="",),"",NOTA[[#This Row],[QTY]]*NOTA[[#This Row],[HARGA SATUAN]])</f>
        <v>2736000</v>
      </c>
      <c r="AG218" s="64">
        <f ca="1">IF(NOTA[ID_H]="","",INDEX(NOTA[TANGGAL],MATCH(,INDIRECT(ADDRESS(ROW(NOTA[TANGGAL]),COLUMN(NOTA[TANGGAL]))&amp;":"&amp;ADDRESS(ROW(),COLUMN(NOTA[TANGGAL]))),-1)))</f>
        <v>45085</v>
      </c>
      <c r="AH218" s="59" t="str">
        <f ca="1">IF(NOTA[[#This Row],[NAMA BARANG]]="","",INDEX(NOTA[SUPPLIER],MATCH(,INDIRECT(ADDRESS(ROW(NOTA[ID]),COLUMN(NOTA[ID]))&amp;":"&amp;ADDRESS(ROW(),COLUMN(NOTA[ID]))),-1)))</f>
        <v>PMJP</v>
      </c>
      <c r="AI218" s="59" t="str">
        <f ca="1">IF(NOTA[[#This Row],[ID_H]]="","",IF(NOTA[[#This Row],[FAKTUR]]="",INDIRECT(ADDRESS(ROW()-1,COLUMN())),NOTA[[#This Row],[FAKTUR]]))</f>
        <v>UNTANA</v>
      </c>
      <c r="AJ218" s="60" t="str">
        <f ca="1">IF(NOTA[[#This Row],[ID]]="","",COUNTIF(NOTA[ID_H],NOTA[[#This Row],[ID_H]]))</f>
        <v/>
      </c>
      <c r="AK218" s="60">
        <f ca="1">IF(NOTA[[#This Row],[TGL.NOTA]]="",IF(NOTA[[#This Row],[SUPPLIER_H]]="","",AK217),MONTH(NOTA[[#This Row],[TGL.NOTA]]))</f>
        <v>6</v>
      </c>
      <c r="AL218" s="60" t="str">
        <f>LOWER(SUBSTITUTE(SUBSTITUTE(SUBSTITUTE(SUBSTITUTE(SUBSTITUTE(SUBSTITUTE(SUBSTITUTE(SUBSTITUTE(SUBSTITUTE(NOTA[NAMA BARANG]," ",),".",""),"-",""),"(",""),")",""),",",""),"/",""),"""",""),"+",""))</f>
        <v>pcsa55311</v>
      </c>
      <c r="AM2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N2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O2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60" t="str">
        <f>IF(NOTA[[#This Row],[CONCAT4]]="","",_xlfn.IFNA(MATCH(NOTA[[#This Row],[CONCAT4]],[2]!RAW[CONCAT_H],0),FALSE))</f>
        <v/>
      </c>
      <c r="AQ218" s="60" t="e">
        <f>IF(NOTA[[#This Row],[CONCAT1]]="","",MATCH(NOTA[[#This Row],[CONCAT1]],[3]!db[NB NOTA_C],0)+1)</f>
        <v>#N/A</v>
      </c>
    </row>
    <row r="219" spans="1:43" ht="20.100000000000001" customHeight="1" x14ac:dyDescent="0.25">
      <c r="A2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60" t="str">
        <f>IF(NOTA[[#This Row],[ID_P]]="","",MATCH(NOTA[[#This Row],[ID_P]],[1]!B_MSK[N_ID],0))</f>
        <v/>
      </c>
      <c r="D219" s="60">
        <f ca="1">IF(NOTA[[#This Row],[NAMA BARANG]]="","",INDEX(NOTA[ID],MATCH(,INDIRECT(ADDRESS(ROW(NOTA[ID]),COLUMN(NOTA[ID]))&amp;":"&amp;ADDRESS(ROW(),COLUMN(NOTA[ID]))),-1)))</f>
        <v>37</v>
      </c>
      <c r="E219" s="61"/>
      <c r="F219" s="62"/>
      <c r="G219" s="62"/>
      <c r="H219" s="63"/>
      <c r="I219" s="62"/>
      <c r="J219" s="64"/>
      <c r="K219" s="62"/>
      <c r="L219" s="15" t="s">
        <v>412</v>
      </c>
      <c r="M219" s="65"/>
      <c r="N219" s="60">
        <v>91</v>
      </c>
      <c r="O219" s="15" t="s">
        <v>242</v>
      </c>
      <c r="P219" s="59">
        <v>28500</v>
      </c>
      <c r="Q219" s="58"/>
      <c r="R219" s="21" t="s">
        <v>344</v>
      </c>
      <c r="S219" s="67"/>
      <c r="T219" s="68"/>
      <c r="U219" s="69"/>
      <c r="V219" s="70"/>
      <c r="W219" s="69">
        <f>IF(NOTA[[#This Row],[HARGA/ CTN]]="",NOTA[[#This Row],[JUMLAH_H]],NOTA[[#This Row],[HARGA/ CTN]]*IF(NOTA[[#This Row],[C]]="",0,NOTA[[#This Row],[C]]))</f>
        <v>2593500</v>
      </c>
      <c r="X219" s="69">
        <f>IF(NOTA[[#This Row],[JUMLAH]]="","",NOTA[[#This Row],[JUMLAH]]*NOTA[[#This Row],[DISC 1]])</f>
        <v>0</v>
      </c>
      <c r="Y219" s="69">
        <f>IF(NOTA[[#This Row],[JUMLAH]]="","",(NOTA[[#This Row],[JUMLAH]]-NOTA[[#This Row],[DISC 1-]])*NOTA[[#This Row],[DISC 2]])</f>
        <v>0</v>
      </c>
      <c r="Z219" s="69">
        <f>IF(NOTA[[#This Row],[JUMLAH]]="","",NOTA[[#This Row],[DISC 1-]]+NOTA[[#This Row],[DISC 2-]])</f>
        <v>0</v>
      </c>
      <c r="AA219" s="69">
        <f>IF(NOTA[[#This Row],[JUMLAH]]="","",NOTA[[#This Row],[JUMLAH]]-NOTA[[#This Row],[DISC]])</f>
        <v>2593500</v>
      </c>
      <c r="AB219" s="69"/>
      <c r="AC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9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219" s="71">
        <f>IF(OR(NOTA[[#This Row],[QTY]]="",NOTA[[#This Row],[HARGA SATUAN]]="",),"",NOTA[[#This Row],[QTY]]*NOTA[[#This Row],[HARGA SATUAN]])</f>
        <v>2593500</v>
      </c>
      <c r="AG219" s="64">
        <f ca="1">IF(NOTA[ID_H]="","",INDEX(NOTA[TANGGAL],MATCH(,INDIRECT(ADDRESS(ROW(NOTA[TANGGAL]),COLUMN(NOTA[TANGGAL]))&amp;":"&amp;ADDRESS(ROW(),COLUMN(NOTA[TANGGAL]))),-1)))</f>
        <v>45085</v>
      </c>
      <c r="AH219" s="59" t="str">
        <f ca="1">IF(NOTA[[#This Row],[NAMA BARANG]]="","",INDEX(NOTA[SUPPLIER],MATCH(,INDIRECT(ADDRESS(ROW(NOTA[ID]),COLUMN(NOTA[ID]))&amp;":"&amp;ADDRESS(ROW(),COLUMN(NOTA[ID]))),-1)))</f>
        <v>PMJP</v>
      </c>
      <c r="AI219" s="59" t="str">
        <f ca="1">IF(NOTA[[#This Row],[ID_H]]="","",IF(NOTA[[#This Row],[FAKTUR]]="",INDIRECT(ADDRESS(ROW()-1,COLUMN())),NOTA[[#This Row],[FAKTUR]]))</f>
        <v>UNTANA</v>
      </c>
      <c r="AJ219" s="60" t="str">
        <f ca="1">IF(NOTA[[#This Row],[ID]]="","",COUNTIF(NOTA[ID_H],NOTA[[#This Row],[ID_H]]))</f>
        <v/>
      </c>
      <c r="AK219" s="60">
        <f ca="1">IF(NOTA[[#This Row],[TGL.NOTA]]="",IF(NOTA[[#This Row],[SUPPLIER_H]]="","",AK218),MONTH(NOTA[[#This Row],[TGL.NOTA]]))</f>
        <v>6</v>
      </c>
      <c r="AL219" s="60" t="str">
        <f>LOWER(SUBSTITUTE(SUBSTITUTE(SUBSTITUTE(SUBSTITUTE(SUBSTITUTE(SUBSTITUTE(SUBSTITUTE(SUBSTITUTE(SUBSTITUTE(NOTA[NAMA BARANG]," ",),".",""),"-",""),"(",""),")",""),",",""),"/",""),"""",""),"+",""))</f>
        <v>pcase55311</v>
      </c>
      <c r="AM2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N2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O2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60" t="str">
        <f>IF(NOTA[[#This Row],[CONCAT4]]="","",_xlfn.IFNA(MATCH(NOTA[[#This Row],[CONCAT4]],[2]!RAW[CONCAT_H],0),FALSE))</f>
        <v/>
      </c>
      <c r="AQ219" s="60" t="e">
        <f>IF(NOTA[[#This Row],[CONCAT1]]="","",MATCH(NOTA[[#This Row],[CONCAT1]],[3]!db[NB NOTA_C],0)+1)</f>
        <v>#N/A</v>
      </c>
    </row>
    <row r="220" spans="1:43" ht="20.100000000000001" customHeight="1" x14ac:dyDescent="0.25">
      <c r="A2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60" t="str">
        <f>IF(NOTA[[#This Row],[ID_P]]="","",MATCH(NOTA[[#This Row],[ID_P]],[1]!B_MSK[N_ID],0))</f>
        <v/>
      </c>
      <c r="D220" s="60">
        <f ca="1">IF(NOTA[[#This Row],[NAMA BARANG]]="","",INDEX(NOTA[ID],MATCH(,INDIRECT(ADDRESS(ROW(NOTA[ID]),COLUMN(NOTA[ID]))&amp;":"&amp;ADDRESS(ROW(),COLUMN(NOTA[ID]))),-1)))</f>
        <v>37</v>
      </c>
      <c r="E220" s="61"/>
      <c r="F220" s="62"/>
      <c r="G220" s="62"/>
      <c r="H220" s="63"/>
      <c r="I220" s="62"/>
      <c r="J220" s="64"/>
      <c r="K220" s="62"/>
      <c r="L220" s="15" t="s">
        <v>413</v>
      </c>
      <c r="M220" s="65">
        <v>2</v>
      </c>
      <c r="N220" s="60">
        <v>192</v>
      </c>
      <c r="O220" s="15" t="s">
        <v>242</v>
      </c>
      <c r="P220" s="59">
        <v>28500</v>
      </c>
      <c r="Q220" s="58"/>
      <c r="R220" s="21" t="s">
        <v>344</v>
      </c>
      <c r="S220" s="67"/>
      <c r="T220" s="68"/>
      <c r="U220" s="69"/>
      <c r="V220" s="70"/>
      <c r="W220" s="69">
        <f>IF(NOTA[[#This Row],[HARGA/ CTN]]="",NOTA[[#This Row],[JUMLAH_H]],NOTA[[#This Row],[HARGA/ CTN]]*IF(NOTA[[#This Row],[C]]="",0,NOTA[[#This Row],[C]]))</f>
        <v>5472000</v>
      </c>
      <c r="X220" s="69">
        <f>IF(NOTA[[#This Row],[JUMLAH]]="","",NOTA[[#This Row],[JUMLAH]]*NOTA[[#This Row],[DISC 1]])</f>
        <v>0</v>
      </c>
      <c r="Y220" s="69">
        <f>IF(NOTA[[#This Row],[JUMLAH]]="","",(NOTA[[#This Row],[JUMLAH]]-NOTA[[#This Row],[DISC 1-]])*NOTA[[#This Row],[DISC 2]])</f>
        <v>0</v>
      </c>
      <c r="Z220" s="69">
        <f>IF(NOTA[[#This Row],[JUMLAH]]="","",NOTA[[#This Row],[DISC 1-]]+NOTA[[#This Row],[DISC 2-]])</f>
        <v>0</v>
      </c>
      <c r="AA220" s="69">
        <f>IF(NOTA[[#This Row],[JUMLAH]]="","",NOTA[[#This Row],[JUMLAH]]-NOTA[[#This Row],[DISC]])</f>
        <v>5472000</v>
      </c>
      <c r="AB220" s="69"/>
      <c r="AC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220" s="71">
        <f>IF(OR(NOTA[[#This Row],[QTY]]="",NOTA[[#This Row],[HARGA SATUAN]]="",),"",NOTA[[#This Row],[QTY]]*NOTA[[#This Row],[HARGA SATUAN]])</f>
        <v>5472000</v>
      </c>
      <c r="AG220" s="64">
        <f ca="1">IF(NOTA[ID_H]="","",INDEX(NOTA[TANGGAL],MATCH(,INDIRECT(ADDRESS(ROW(NOTA[TANGGAL]),COLUMN(NOTA[TANGGAL]))&amp;":"&amp;ADDRESS(ROW(),COLUMN(NOTA[TANGGAL]))),-1)))</f>
        <v>45085</v>
      </c>
      <c r="AH220" s="59" t="str">
        <f ca="1">IF(NOTA[[#This Row],[NAMA BARANG]]="","",INDEX(NOTA[SUPPLIER],MATCH(,INDIRECT(ADDRESS(ROW(NOTA[ID]),COLUMN(NOTA[ID]))&amp;":"&amp;ADDRESS(ROW(),COLUMN(NOTA[ID]))),-1)))</f>
        <v>PMJP</v>
      </c>
      <c r="AI220" s="59" t="str">
        <f ca="1">IF(NOTA[[#This Row],[ID_H]]="","",IF(NOTA[[#This Row],[FAKTUR]]="",INDIRECT(ADDRESS(ROW()-1,COLUMN())),NOTA[[#This Row],[FAKTUR]]))</f>
        <v>UNTANA</v>
      </c>
      <c r="AJ220" s="60" t="str">
        <f ca="1">IF(NOTA[[#This Row],[ID]]="","",COUNTIF(NOTA[ID_H],NOTA[[#This Row],[ID_H]]))</f>
        <v/>
      </c>
      <c r="AK220" s="60">
        <f ca="1">IF(NOTA[[#This Row],[TGL.NOTA]]="",IF(NOTA[[#This Row],[SUPPLIER_H]]="","",AK219),MONTH(NOTA[[#This Row],[TGL.NOTA]]))</f>
        <v>6</v>
      </c>
      <c r="AL220" s="60" t="str">
        <f>LOWER(SUBSTITUTE(SUBSTITUTE(SUBSTITUTE(SUBSTITUTE(SUBSTITUTE(SUBSTITUTE(SUBSTITUTE(SUBSTITUTE(SUBSTITUTE(NOTA[NAMA BARANG]," ",),".",""),"-",""),"(",""),")",""),",",""),"/",""),"""",""),"+",""))</f>
        <v>pcase5537</v>
      </c>
      <c r="AM2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N2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O2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60" t="str">
        <f>IF(NOTA[[#This Row],[CONCAT4]]="","",_xlfn.IFNA(MATCH(NOTA[[#This Row],[CONCAT4]],[2]!RAW[CONCAT_H],0),FALSE))</f>
        <v/>
      </c>
      <c r="AQ220" s="60" t="e">
        <f>IF(NOTA[[#This Row],[CONCAT1]]="","",MATCH(NOTA[[#This Row],[CONCAT1]],[3]!db[NB NOTA_C],0)+1)</f>
        <v>#N/A</v>
      </c>
    </row>
    <row r="221" spans="1:43" ht="20.100000000000001" customHeight="1" x14ac:dyDescent="0.25">
      <c r="A2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60" t="str">
        <f>IF(NOTA[[#This Row],[ID_P]]="","",MATCH(NOTA[[#This Row],[ID_P]],[1]!B_MSK[N_ID],0))</f>
        <v/>
      </c>
      <c r="D221" s="60">
        <f ca="1">IF(NOTA[[#This Row],[NAMA BARANG]]="","",INDEX(NOTA[ID],MATCH(,INDIRECT(ADDRESS(ROW(NOTA[ID]),COLUMN(NOTA[ID]))&amp;":"&amp;ADDRESS(ROW(),COLUMN(NOTA[ID]))),-1)))</f>
        <v>37</v>
      </c>
      <c r="E221" s="61"/>
      <c r="F221" s="62"/>
      <c r="G221" s="62"/>
      <c r="H221" s="63"/>
      <c r="I221" s="62"/>
      <c r="J221" s="64"/>
      <c r="K221" s="62"/>
      <c r="L221" s="15" t="s">
        <v>414</v>
      </c>
      <c r="M221" s="65">
        <v>23</v>
      </c>
      <c r="N221" s="60">
        <v>5750</v>
      </c>
      <c r="O221" s="15" t="s">
        <v>242</v>
      </c>
      <c r="P221" s="59">
        <v>8500</v>
      </c>
      <c r="Q221" s="58"/>
      <c r="R221" s="21" t="s">
        <v>415</v>
      </c>
      <c r="S221" s="67"/>
      <c r="T221" s="68"/>
      <c r="U221" s="69"/>
      <c r="V221" s="70"/>
      <c r="W221" s="69">
        <f>IF(NOTA[[#This Row],[HARGA/ CTN]]="",NOTA[[#This Row],[JUMLAH_H]],NOTA[[#This Row],[HARGA/ CTN]]*IF(NOTA[[#This Row],[C]]="",0,NOTA[[#This Row],[C]]))</f>
        <v>48875000</v>
      </c>
      <c r="X221" s="69">
        <f>IF(NOTA[[#This Row],[JUMLAH]]="","",NOTA[[#This Row],[JUMLAH]]*NOTA[[#This Row],[DISC 1]])</f>
        <v>0</v>
      </c>
      <c r="Y221" s="69">
        <f>IF(NOTA[[#This Row],[JUMLAH]]="","",(NOTA[[#This Row],[JUMLAH]]-NOTA[[#This Row],[DISC 1-]])*NOTA[[#This Row],[DISC 2]])</f>
        <v>0</v>
      </c>
      <c r="Z221" s="69">
        <f>IF(NOTA[[#This Row],[JUMLAH]]="","",NOTA[[#This Row],[DISC 1-]]+NOTA[[#This Row],[DISC 2-]])</f>
        <v>0</v>
      </c>
      <c r="AA221" s="69">
        <f>IF(NOTA[[#This Row],[JUMLAH]]="","",NOTA[[#This Row],[JUMLAH]]-NOTA[[#This Row],[DISC]])</f>
        <v>48875000</v>
      </c>
      <c r="AB221" s="69"/>
      <c r="AC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221" s="71">
        <f>IF(OR(NOTA[[#This Row],[QTY]]="",NOTA[[#This Row],[HARGA SATUAN]]="",),"",NOTA[[#This Row],[QTY]]*NOTA[[#This Row],[HARGA SATUAN]])</f>
        <v>48875000</v>
      </c>
      <c r="AG221" s="64">
        <f ca="1">IF(NOTA[ID_H]="","",INDEX(NOTA[TANGGAL],MATCH(,INDIRECT(ADDRESS(ROW(NOTA[TANGGAL]),COLUMN(NOTA[TANGGAL]))&amp;":"&amp;ADDRESS(ROW(),COLUMN(NOTA[TANGGAL]))),-1)))</f>
        <v>45085</v>
      </c>
      <c r="AH221" s="59" t="str">
        <f ca="1">IF(NOTA[[#This Row],[NAMA BARANG]]="","",INDEX(NOTA[SUPPLIER],MATCH(,INDIRECT(ADDRESS(ROW(NOTA[ID]),COLUMN(NOTA[ID]))&amp;":"&amp;ADDRESS(ROW(),COLUMN(NOTA[ID]))),-1)))</f>
        <v>PMJP</v>
      </c>
      <c r="AI221" s="59" t="str">
        <f ca="1">IF(NOTA[[#This Row],[ID_H]]="","",IF(NOTA[[#This Row],[FAKTUR]]="",INDIRECT(ADDRESS(ROW()-1,COLUMN())),NOTA[[#This Row],[FAKTUR]]))</f>
        <v>UNTANA</v>
      </c>
      <c r="AJ221" s="60" t="str">
        <f ca="1">IF(NOTA[[#This Row],[ID]]="","",COUNTIF(NOTA[ID_H],NOTA[[#This Row],[ID_H]]))</f>
        <v/>
      </c>
      <c r="AK221" s="60">
        <f ca="1">IF(NOTA[[#This Row],[TGL.NOTA]]="",IF(NOTA[[#This Row],[SUPPLIER_H]]="","",AK220),MONTH(NOTA[[#This Row],[TGL.NOTA]]))</f>
        <v>6</v>
      </c>
      <c r="AL221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M2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N2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O2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60" t="str">
        <f>IF(NOTA[[#This Row],[CONCAT4]]="","",_xlfn.IFNA(MATCH(NOTA[[#This Row],[CONCAT4]],[2]!RAW[CONCAT_H],0),FALSE))</f>
        <v/>
      </c>
      <c r="AQ221" s="60" t="e">
        <f>IF(NOTA[[#This Row],[CONCAT1]]="","",MATCH(NOTA[[#This Row],[CONCAT1]],[3]!db[NB NOTA_C],0)+1)</f>
        <v>#N/A</v>
      </c>
    </row>
    <row r="222" spans="1:43" ht="20.100000000000001" customHeight="1" x14ac:dyDescent="0.25">
      <c r="A2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60" t="str">
        <f>IF(NOTA[[#This Row],[ID_P]]="","",MATCH(NOTA[[#This Row],[ID_P]],[1]!B_MSK[N_ID],0))</f>
        <v/>
      </c>
      <c r="D222" s="60">
        <f ca="1">IF(NOTA[[#This Row],[NAMA BARANG]]="","",INDEX(NOTA[ID],MATCH(,INDIRECT(ADDRESS(ROW(NOTA[ID]),COLUMN(NOTA[ID]))&amp;":"&amp;ADDRESS(ROW(),COLUMN(NOTA[ID]))),-1)))</f>
        <v>37</v>
      </c>
      <c r="E222" s="61"/>
      <c r="F222" s="62"/>
      <c r="G222" s="62"/>
      <c r="H222" s="63"/>
      <c r="I222" s="62"/>
      <c r="J222" s="64"/>
      <c r="K222" s="62"/>
      <c r="L222" s="15" t="s">
        <v>414</v>
      </c>
      <c r="M222" s="65"/>
      <c r="N222" s="60">
        <v>246</v>
      </c>
      <c r="O222" s="15" t="s">
        <v>242</v>
      </c>
      <c r="P222" s="59">
        <v>8500</v>
      </c>
      <c r="Q222" s="58"/>
      <c r="R222" s="21" t="s">
        <v>415</v>
      </c>
      <c r="S222" s="67"/>
      <c r="T222" s="68"/>
      <c r="U222" s="69"/>
      <c r="V222" s="70"/>
      <c r="W222" s="69">
        <f>IF(NOTA[[#This Row],[HARGA/ CTN]]="",NOTA[[#This Row],[JUMLAH_H]],NOTA[[#This Row],[HARGA/ CTN]]*IF(NOTA[[#This Row],[C]]="",0,NOTA[[#This Row],[C]]))</f>
        <v>2091000</v>
      </c>
      <c r="X222" s="69">
        <f>IF(NOTA[[#This Row],[JUMLAH]]="","",NOTA[[#This Row],[JUMLAH]]*NOTA[[#This Row],[DISC 1]])</f>
        <v>0</v>
      </c>
      <c r="Y222" s="69">
        <f>IF(NOTA[[#This Row],[JUMLAH]]="","",(NOTA[[#This Row],[JUMLAH]]-NOTA[[#This Row],[DISC 1-]])*NOTA[[#This Row],[DISC 2]])</f>
        <v>0</v>
      </c>
      <c r="Z222" s="69">
        <f>IF(NOTA[[#This Row],[JUMLAH]]="","",NOTA[[#This Row],[DISC 1-]]+NOTA[[#This Row],[DISC 2-]])</f>
        <v>0</v>
      </c>
      <c r="AA222" s="69">
        <f>IF(NOTA[[#This Row],[JUMLAH]]="","",NOTA[[#This Row],[JUMLAH]]-NOTA[[#This Row],[DISC]])</f>
        <v>2091000</v>
      </c>
      <c r="AB222" s="69"/>
      <c r="AC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22" s="59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22" s="71">
        <f>IF(OR(NOTA[[#This Row],[QTY]]="",NOTA[[#This Row],[HARGA SATUAN]]="",),"",NOTA[[#This Row],[QTY]]*NOTA[[#This Row],[HARGA SATUAN]])</f>
        <v>2091000</v>
      </c>
      <c r="AG222" s="64">
        <f ca="1">IF(NOTA[ID_H]="","",INDEX(NOTA[TANGGAL],MATCH(,INDIRECT(ADDRESS(ROW(NOTA[TANGGAL]),COLUMN(NOTA[TANGGAL]))&amp;":"&amp;ADDRESS(ROW(),COLUMN(NOTA[TANGGAL]))),-1)))</f>
        <v>45085</v>
      </c>
      <c r="AH222" s="59" t="str">
        <f ca="1">IF(NOTA[[#This Row],[NAMA BARANG]]="","",INDEX(NOTA[SUPPLIER],MATCH(,INDIRECT(ADDRESS(ROW(NOTA[ID]),COLUMN(NOTA[ID]))&amp;":"&amp;ADDRESS(ROW(),COLUMN(NOTA[ID]))),-1)))</f>
        <v>PMJP</v>
      </c>
      <c r="AI222" s="59" t="str">
        <f ca="1">IF(NOTA[[#This Row],[ID_H]]="","",IF(NOTA[[#This Row],[FAKTUR]]="",INDIRECT(ADDRESS(ROW()-1,COLUMN())),NOTA[[#This Row],[FAKTUR]]))</f>
        <v>UNTANA</v>
      </c>
      <c r="AJ222" s="60" t="str">
        <f ca="1">IF(NOTA[[#This Row],[ID]]="","",COUNTIF(NOTA[ID_H],NOTA[[#This Row],[ID_H]]))</f>
        <v/>
      </c>
      <c r="AK222" s="60">
        <f ca="1">IF(NOTA[[#This Row],[TGL.NOTA]]="",IF(NOTA[[#This Row],[SUPPLIER_H]]="","",AK221),MONTH(NOTA[[#This Row],[TGL.NOTA]]))</f>
        <v>6</v>
      </c>
      <c r="AL222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M2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N2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O2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60" t="str">
        <f>IF(NOTA[[#This Row],[CONCAT4]]="","",_xlfn.IFNA(MATCH(NOTA[[#This Row],[CONCAT4]],[2]!RAW[CONCAT_H],0),FALSE))</f>
        <v/>
      </c>
      <c r="AQ222" s="60" t="e">
        <f>IF(NOTA[[#This Row],[CONCAT1]]="","",MATCH(NOTA[[#This Row],[CONCAT1]],[3]!db[NB NOTA_C],0)+1)</f>
        <v>#N/A</v>
      </c>
    </row>
    <row r="223" spans="1:43" ht="20.100000000000001" customHeight="1" x14ac:dyDescent="0.25">
      <c r="A2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60" t="str">
        <f>IF(NOTA[[#This Row],[ID_P]]="","",MATCH(NOTA[[#This Row],[ID_P]],[1]!B_MSK[N_ID],0))</f>
        <v/>
      </c>
      <c r="D223" s="60" t="str">
        <f ca="1">IF(NOTA[[#This Row],[NAMA BARANG]]="","",INDEX(NOTA[ID],MATCH(,INDIRECT(ADDRESS(ROW(NOTA[ID]),COLUMN(NOTA[ID]))&amp;":"&amp;ADDRESS(ROW(),COLUMN(NOTA[ID]))),-1)))</f>
        <v/>
      </c>
      <c r="E223" s="61"/>
      <c r="F223" s="62"/>
      <c r="G223" s="62"/>
      <c r="H223" s="63"/>
      <c r="I223" s="62"/>
      <c r="J223" s="64"/>
      <c r="K223" s="62"/>
      <c r="L223" s="62"/>
      <c r="M223" s="65"/>
      <c r="N223" s="60"/>
      <c r="O223" s="62"/>
      <c r="P223" s="59"/>
      <c r="Q223" s="58"/>
      <c r="R223" s="66"/>
      <c r="S223" s="67"/>
      <c r="T223" s="68"/>
      <c r="U223" s="69"/>
      <c r="V223" s="70"/>
      <c r="W223" s="69" t="str">
        <f>IF(NOTA[[#This Row],[HARGA/ CTN]]="",NOTA[[#This Row],[JUMLAH_H]],NOTA[[#This Row],[HARGA/ CTN]]*IF(NOTA[[#This Row],[C]]="",0,NOTA[[#This Row],[C]]))</f>
        <v/>
      </c>
      <c r="X223" s="69" t="str">
        <f>IF(NOTA[[#This Row],[JUMLAH]]="","",NOTA[[#This Row],[JUMLAH]]*NOTA[[#This Row],[DISC 1]])</f>
        <v/>
      </c>
      <c r="Y223" s="69" t="str">
        <f>IF(NOTA[[#This Row],[JUMLAH]]="","",(NOTA[[#This Row],[JUMLAH]]-NOTA[[#This Row],[DISC 1-]])*NOTA[[#This Row],[DISC 2]])</f>
        <v/>
      </c>
      <c r="Z223" s="69" t="str">
        <f>IF(NOTA[[#This Row],[JUMLAH]]="","",NOTA[[#This Row],[DISC 1-]]+NOTA[[#This Row],[DISC 2-]])</f>
        <v/>
      </c>
      <c r="AA223" s="69" t="str">
        <f>IF(NOTA[[#This Row],[JUMLAH]]="","",NOTA[[#This Row],[JUMLAH]]-NOTA[[#This Row],[DISC]])</f>
        <v/>
      </c>
      <c r="AB223" s="69"/>
      <c r="AC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71" t="str">
        <f>IF(OR(NOTA[[#This Row],[QTY]]="",NOTA[[#This Row],[HARGA SATUAN]]="",),"",NOTA[[#This Row],[QTY]]*NOTA[[#This Row],[HARGA SATUAN]])</f>
        <v/>
      </c>
      <c r="AG223" s="64" t="str">
        <f ca="1">IF(NOTA[ID_H]="","",INDEX(NOTA[TANGGAL],MATCH(,INDIRECT(ADDRESS(ROW(NOTA[TANGGAL]),COLUMN(NOTA[TANGGAL]))&amp;":"&amp;ADDRESS(ROW(),COLUMN(NOTA[TANGGAL]))),-1)))</f>
        <v/>
      </c>
      <c r="AH223" s="59" t="str">
        <f ca="1">IF(NOTA[[#This Row],[NAMA BARANG]]="","",INDEX(NOTA[SUPPLIER],MATCH(,INDIRECT(ADDRESS(ROW(NOTA[ID]),COLUMN(NOTA[ID]))&amp;":"&amp;ADDRESS(ROW(),COLUMN(NOTA[ID]))),-1)))</f>
        <v/>
      </c>
      <c r="AI223" s="59" t="str">
        <f ca="1">IF(NOTA[[#This Row],[ID_H]]="","",IF(NOTA[[#This Row],[FAKTUR]]="",INDIRECT(ADDRESS(ROW()-1,COLUMN())),NOTA[[#This Row],[FAKTUR]]))</f>
        <v/>
      </c>
      <c r="AJ223" s="60" t="str">
        <f ca="1">IF(NOTA[[#This Row],[ID]]="","",COUNTIF(NOTA[ID_H],NOTA[[#This Row],[ID_H]]))</f>
        <v/>
      </c>
      <c r="AK223" s="60" t="str">
        <f ca="1">IF(NOTA[[#This Row],[TGL.NOTA]]="",IF(NOTA[[#This Row],[SUPPLIER_H]]="","",AK222),MONTH(NOTA[[#This Row],[TGL.NOTA]]))</f>
        <v/>
      </c>
      <c r="AL223" s="60" t="str">
        <f>LOWER(SUBSTITUTE(SUBSTITUTE(SUBSTITUTE(SUBSTITUTE(SUBSTITUTE(SUBSTITUTE(SUBSTITUTE(SUBSTITUTE(SUBSTITUTE(NOTA[NAMA BARANG]," ",),".",""),"-",""),"(",""),")",""),",",""),"/",""),"""",""),"+",""))</f>
        <v/>
      </c>
      <c r="AM2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60" t="str">
        <f>IF(NOTA[[#This Row],[CONCAT4]]="","",_xlfn.IFNA(MATCH(NOTA[[#This Row],[CONCAT4]],[2]!RAW[CONCAT_H],0),FALSE))</f>
        <v/>
      </c>
      <c r="AQ223" s="60" t="str">
        <f>IF(NOTA[[#This Row],[CONCAT1]]="","",MATCH(NOTA[[#This Row],[CONCAT1]],[3]!db[NB NOTA_C],0)+1)</f>
        <v/>
      </c>
    </row>
    <row r="224" spans="1:43" ht="20.100000000000001" customHeight="1" x14ac:dyDescent="0.25">
      <c r="A224" s="59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24" s="60" t="e">
        <f ca="1">IF(NOTA[[#This Row],[ID_P]]="","",MATCH(NOTA[[#This Row],[ID_P]],[1]!B_MSK[N_ID],0))</f>
        <v>#REF!</v>
      </c>
      <c r="D224" s="60">
        <f ca="1">IF(NOTA[[#This Row],[NAMA BARANG]]="","",INDEX(NOTA[ID],MATCH(,INDIRECT(ADDRESS(ROW(NOTA[ID]),COLUMN(NOTA[ID]))&amp;":"&amp;ADDRESS(ROW(),COLUMN(NOTA[ID]))),-1)))</f>
        <v>38</v>
      </c>
      <c r="E224" s="61"/>
      <c r="F224" s="15" t="s">
        <v>417</v>
      </c>
      <c r="G224" s="15" t="s">
        <v>235</v>
      </c>
      <c r="H224" s="24" t="s">
        <v>418</v>
      </c>
      <c r="I224" s="62"/>
      <c r="J224" s="64">
        <v>45076</v>
      </c>
      <c r="K224" s="62"/>
      <c r="L224" s="15" t="s">
        <v>419</v>
      </c>
      <c r="M224" s="65">
        <v>55</v>
      </c>
      <c r="N224" s="60">
        <v>3300</v>
      </c>
      <c r="O224" s="15" t="s">
        <v>285</v>
      </c>
      <c r="P224" s="59">
        <v>35420</v>
      </c>
      <c r="Q224" s="58"/>
      <c r="R224" s="21" t="s">
        <v>420</v>
      </c>
      <c r="S224" s="67"/>
      <c r="T224" s="68"/>
      <c r="U224" s="69"/>
      <c r="V224" s="70"/>
      <c r="W224" s="69">
        <f>IF(NOTA[[#This Row],[HARGA/ CTN]]="",NOTA[[#This Row],[JUMLAH_H]],NOTA[[#This Row],[HARGA/ CTN]]*IF(NOTA[[#This Row],[C]]="",0,NOTA[[#This Row],[C]]))</f>
        <v>116886000</v>
      </c>
      <c r="X224" s="69">
        <f>IF(NOTA[[#This Row],[JUMLAH]]="","",NOTA[[#This Row],[JUMLAH]]*NOTA[[#This Row],[DISC 1]])</f>
        <v>0</v>
      </c>
      <c r="Y224" s="69">
        <f>IF(NOTA[[#This Row],[JUMLAH]]="","",(NOTA[[#This Row],[JUMLAH]]-NOTA[[#This Row],[DISC 1-]])*NOTA[[#This Row],[DISC 2]])</f>
        <v>0</v>
      </c>
      <c r="Z224" s="69">
        <f>IF(NOTA[[#This Row],[JUMLAH]]="","",NOTA[[#This Row],[DISC 1-]]+NOTA[[#This Row],[DISC 2-]])</f>
        <v>0</v>
      </c>
      <c r="AA224" s="69">
        <f>IF(NOTA[[#This Row],[JUMLAH]]="","",NOTA[[#This Row],[JUMLAH]]-NOTA[[#This Row],[DISC]])</f>
        <v>116886000</v>
      </c>
      <c r="AB224" s="69"/>
      <c r="AC22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24" s="59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24" s="71">
        <f>IF(OR(NOTA[[#This Row],[QTY]]="",NOTA[[#This Row],[HARGA SATUAN]]="",),"",NOTA[[#This Row],[QTY]]*NOTA[[#This Row],[HARGA SATUAN]])</f>
        <v>116886000</v>
      </c>
      <c r="AG224" s="64">
        <f ca="1">IF(NOTA[ID_H]="","",INDEX(NOTA[TANGGAL],MATCH(,INDIRECT(ADDRESS(ROW(NOTA[TANGGAL]),COLUMN(NOTA[TANGGAL]))&amp;":"&amp;ADDRESS(ROW(),COLUMN(NOTA[TANGGAL]))),-1)))</f>
        <v>45085</v>
      </c>
      <c r="AH224" s="59" t="str">
        <f ca="1">IF(NOTA[[#This Row],[NAMA BARANG]]="","",INDEX(NOTA[SUPPLIER],MATCH(,INDIRECT(ADDRESS(ROW(NOTA[ID]),COLUMN(NOTA[ID]))&amp;":"&amp;ADDRESS(ROW(),COLUMN(NOTA[ID]))),-1)))</f>
        <v>GADING MURNI</v>
      </c>
      <c r="AI224" s="59" t="str">
        <f ca="1">IF(NOTA[[#This Row],[ID_H]]="","",IF(NOTA[[#This Row],[FAKTUR]]="",INDIRECT(ADDRESS(ROW()-1,COLUMN())),NOTA[[#This Row],[FAKTUR]]))</f>
        <v>UNTANA</v>
      </c>
      <c r="AJ224" s="60">
        <f ca="1">IF(NOTA[[#This Row],[ID]]="","",COUNTIF(NOTA[ID_H],NOTA[[#This Row],[ID_H]]))</f>
        <v>1</v>
      </c>
      <c r="AK224" s="60">
        <f>IF(NOTA[[#This Row],[TGL.NOTA]]="",IF(NOTA[[#This Row],[SUPPLIER_H]]="","",AK223),MONTH(NOTA[[#This Row],[TGL.NOTA]]))</f>
        <v>5</v>
      </c>
      <c r="AL224" s="60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M2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N2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O224" s="60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P224" s="60" t="e">
        <f>IF(NOTA[[#This Row],[CONCAT4]]="","",_xlfn.IFNA(MATCH(NOTA[[#This Row],[CONCAT4]],[2]!RAW[CONCAT_H],0),FALSE))</f>
        <v>#REF!</v>
      </c>
      <c r="AQ224" s="60">
        <f>IF(NOTA[[#This Row],[CONCAT1]]="","",MATCH(NOTA[[#This Row],[CONCAT1]],[3]!db[NB NOTA_C],0)+1)</f>
        <v>1608</v>
      </c>
    </row>
    <row r="225" spans="1:43" ht="20.100000000000001" customHeight="1" x14ac:dyDescent="0.25">
      <c r="A2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60" t="str">
        <f>IF(NOTA[[#This Row],[ID_P]]="","",MATCH(NOTA[[#This Row],[ID_P]],[1]!B_MSK[N_ID],0))</f>
        <v/>
      </c>
      <c r="D225" s="60" t="str">
        <f ca="1">IF(NOTA[[#This Row],[NAMA BARANG]]="","",INDEX(NOTA[ID],MATCH(,INDIRECT(ADDRESS(ROW(NOTA[ID]),COLUMN(NOTA[ID]))&amp;":"&amp;ADDRESS(ROW(),COLUMN(NOTA[ID]))),-1)))</f>
        <v/>
      </c>
      <c r="E225" s="61"/>
      <c r="F225" s="62"/>
      <c r="G225" s="62"/>
      <c r="H225" s="63"/>
      <c r="I225" s="62"/>
      <c r="J225" s="64"/>
      <c r="K225" s="62"/>
      <c r="L225" s="62"/>
      <c r="M225" s="65"/>
      <c r="N225" s="60"/>
      <c r="O225" s="62"/>
      <c r="P225" s="59"/>
      <c r="Q225" s="58"/>
      <c r="R225" s="66"/>
      <c r="S225" s="67"/>
      <c r="T225" s="68"/>
      <c r="U225" s="69"/>
      <c r="V225" s="70"/>
      <c r="W225" s="69" t="str">
        <f>IF(NOTA[[#This Row],[HARGA/ CTN]]="",NOTA[[#This Row],[JUMLAH_H]],NOTA[[#This Row],[HARGA/ CTN]]*IF(NOTA[[#This Row],[C]]="",0,NOTA[[#This Row],[C]]))</f>
        <v/>
      </c>
      <c r="X225" s="69" t="str">
        <f>IF(NOTA[[#This Row],[JUMLAH]]="","",NOTA[[#This Row],[JUMLAH]]*NOTA[[#This Row],[DISC 1]])</f>
        <v/>
      </c>
      <c r="Y225" s="69" t="str">
        <f>IF(NOTA[[#This Row],[JUMLAH]]="","",(NOTA[[#This Row],[JUMLAH]]-NOTA[[#This Row],[DISC 1-]])*NOTA[[#This Row],[DISC 2]])</f>
        <v/>
      </c>
      <c r="Z225" s="69" t="str">
        <f>IF(NOTA[[#This Row],[JUMLAH]]="","",NOTA[[#This Row],[DISC 1-]]+NOTA[[#This Row],[DISC 2-]])</f>
        <v/>
      </c>
      <c r="AA225" s="69" t="str">
        <f>IF(NOTA[[#This Row],[JUMLAH]]="","",NOTA[[#This Row],[JUMLAH]]-NOTA[[#This Row],[DISC]])</f>
        <v/>
      </c>
      <c r="AB225" s="69"/>
      <c r="AC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71" t="str">
        <f>IF(OR(NOTA[[#This Row],[QTY]]="",NOTA[[#This Row],[HARGA SATUAN]]="",),"",NOTA[[#This Row],[QTY]]*NOTA[[#This Row],[HARGA SATUAN]])</f>
        <v/>
      </c>
      <c r="AG225" s="64" t="str">
        <f ca="1">IF(NOTA[ID_H]="","",INDEX(NOTA[TANGGAL],MATCH(,INDIRECT(ADDRESS(ROW(NOTA[TANGGAL]),COLUMN(NOTA[TANGGAL]))&amp;":"&amp;ADDRESS(ROW(),COLUMN(NOTA[TANGGAL]))),-1)))</f>
        <v/>
      </c>
      <c r="AH225" s="59" t="str">
        <f ca="1">IF(NOTA[[#This Row],[NAMA BARANG]]="","",INDEX(NOTA[SUPPLIER],MATCH(,INDIRECT(ADDRESS(ROW(NOTA[ID]),COLUMN(NOTA[ID]))&amp;":"&amp;ADDRESS(ROW(),COLUMN(NOTA[ID]))),-1)))</f>
        <v/>
      </c>
      <c r="AI225" s="59" t="str">
        <f ca="1">IF(NOTA[[#This Row],[ID_H]]="","",IF(NOTA[[#This Row],[FAKTUR]]="",INDIRECT(ADDRESS(ROW()-1,COLUMN())),NOTA[[#This Row],[FAKTUR]]))</f>
        <v/>
      </c>
      <c r="AJ225" s="60" t="str">
        <f ca="1">IF(NOTA[[#This Row],[ID]]="","",COUNTIF(NOTA[ID_H],NOTA[[#This Row],[ID_H]]))</f>
        <v/>
      </c>
      <c r="AK225" s="60" t="str">
        <f ca="1">IF(NOTA[[#This Row],[TGL.NOTA]]="",IF(NOTA[[#This Row],[SUPPLIER_H]]="","",AK224),MONTH(NOTA[[#This Row],[TGL.NOTA]]))</f>
        <v/>
      </c>
      <c r="AL225" s="60" t="str">
        <f>LOWER(SUBSTITUTE(SUBSTITUTE(SUBSTITUTE(SUBSTITUTE(SUBSTITUTE(SUBSTITUTE(SUBSTITUTE(SUBSTITUTE(SUBSTITUTE(NOTA[NAMA BARANG]," ",),".",""),"-",""),"(",""),")",""),",",""),"/",""),"""",""),"+",""))</f>
        <v/>
      </c>
      <c r="AM2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60" t="str">
        <f>IF(NOTA[[#This Row],[CONCAT4]]="","",_xlfn.IFNA(MATCH(NOTA[[#This Row],[CONCAT4]],[2]!RAW[CONCAT_H],0),FALSE))</f>
        <v/>
      </c>
      <c r="AQ225" s="60" t="str">
        <f>IF(NOTA[[#This Row],[CONCAT1]]="","",MATCH(NOTA[[#This Row],[CONCAT1]],[3]!db[NB NOTA_C],0)+1)</f>
        <v/>
      </c>
    </row>
    <row r="226" spans="1:43" ht="20.100000000000001" customHeight="1" x14ac:dyDescent="0.25">
      <c r="A226" s="59">
        <f ca="1">IF(INDIRECT(ADDRESS(ROW()-1,COLUMN(NOTA[[#Headers],[ID]])))="ID",1,IF(NOTA[[#This Row],[FAKTUR]]="","",COUNT(INDIRECT(ADDRESS(ROW(NOTA[ID]),COLUMN(NOTA[ID]))&amp;":"&amp;ADDRESS(ROW()-1,COLUMN(NOTA[ID]))))+1))</f>
        <v>39</v>
      </c>
      <c r="B22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6" s="60" t="e">
        <f ca="1">IF(NOTA[[#This Row],[ID_P]]="","",MATCH(NOTA[[#This Row],[ID_P]],[1]!B_MSK[N_ID],0))</f>
        <v>#REF!</v>
      </c>
      <c r="D226" s="60">
        <f ca="1">IF(NOTA[[#This Row],[NAMA BARANG]]="","",INDEX(NOTA[ID],MATCH(,INDIRECT(ADDRESS(ROW(NOTA[ID]),COLUMN(NOTA[ID]))&amp;":"&amp;ADDRESS(ROW(),COLUMN(NOTA[ID]))),-1)))</f>
        <v>39</v>
      </c>
      <c r="E226" s="61">
        <v>45086</v>
      </c>
      <c r="F226" s="15" t="s">
        <v>234</v>
      </c>
      <c r="G226" s="15" t="s">
        <v>421</v>
      </c>
      <c r="H226" s="24" t="s">
        <v>421</v>
      </c>
      <c r="I226" s="62"/>
      <c r="J226" s="64">
        <v>45082</v>
      </c>
      <c r="K226" s="62"/>
      <c r="L226" s="15" t="s">
        <v>422</v>
      </c>
      <c r="M226" s="65">
        <v>2</v>
      </c>
      <c r="N226" s="60">
        <v>120</v>
      </c>
      <c r="O226" s="15" t="s">
        <v>238</v>
      </c>
      <c r="P226" s="59">
        <v>27500</v>
      </c>
      <c r="Q226" s="58"/>
      <c r="R226" s="21" t="s">
        <v>423</v>
      </c>
      <c r="S226" s="67"/>
      <c r="T226" s="68"/>
      <c r="U226" s="69"/>
      <c r="V226" s="70"/>
      <c r="W226" s="69">
        <f>IF(NOTA[[#This Row],[HARGA/ CTN]]="",NOTA[[#This Row],[JUMLAH_H]],NOTA[[#This Row],[HARGA/ CTN]]*IF(NOTA[[#This Row],[C]]="",0,NOTA[[#This Row],[C]]))</f>
        <v>3300000</v>
      </c>
      <c r="X226" s="69">
        <f>IF(NOTA[[#This Row],[JUMLAH]]="","",NOTA[[#This Row],[JUMLAH]]*NOTA[[#This Row],[DISC 1]])</f>
        <v>0</v>
      </c>
      <c r="Y226" s="69">
        <f>IF(NOTA[[#This Row],[JUMLAH]]="","",(NOTA[[#This Row],[JUMLAH]]-NOTA[[#This Row],[DISC 1-]])*NOTA[[#This Row],[DISC 2]])</f>
        <v>0</v>
      </c>
      <c r="Z226" s="69">
        <f>IF(NOTA[[#This Row],[JUMLAH]]="","",NOTA[[#This Row],[DISC 1-]]+NOTA[[#This Row],[DISC 2-]])</f>
        <v>0</v>
      </c>
      <c r="AA226" s="69">
        <f>IF(NOTA[[#This Row],[JUMLAH]]="","",NOTA[[#This Row],[JUMLAH]]-NOTA[[#This Row],[DISC]])</f>
        <v>3300000</v>
      </c>
      <c r="AB226" s="69"/>
      <c r="AC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6" s="71">
        <f>IF(OR(NOTA[[#This Row],[QTY]]="",NOTA[[#This Row],[HARGA SATUAN]]="",),"",NOTA[[#This Row],[QTY]]*NOTA[[#This Row],[HARGA SATUAN]])</f>
        <v>3300000</v>
      </c>
      <c r="AG226" s="64">
        <f ca="1">IF(NOTA[ID_H]="","",INDEX(NOTA[TANGGAL],MATCH(,INDIRECT(ADDRESS(ROW(NOTA[TANGGAL]),COLUMN(NOTA[TANGGAL]))&amp;":"&amp;ADDRESS(ROW(),COLUMN(NOTA[TANGGAL]))),-1)))</f>
        <v>45086</v>
      </c>
      <c r="AH226" s="59" t="str">
        <f ca="1">IF(NOTA[[#This Row],[NAMA BARANG]]="","",INDEX(NOTA[SUPPLIER],MATCH(,INDIRECT(ADDRESS(ROW(NOTA[ID]),COLUMN(NOTA[ID]))&amp;":"&amp;ADDRESS(ROW(),COLUMN(NOTA[ID]))),-1)))</f>
        <v>ETJ</v>
      </c>
      <c r="AI226" s="59" t="str">
        <f ca="1">IF(NOTA[[#This Row],[ID_H]]="","",IF(NOTA[[#This Row],[FAKTUR]]="",INDIRECT(ADDRESS(ROW()-1,COLUMN())),NOTA[[#This Row],[FAKTUR]]))</f>
        <v>I36.23</v>
      </c>
      <c r="AJ226" s="60">
        <f ca="1">IF(NOTA[[#This Row],[ID]]="","",COUNTIF(NOTA[ID_H],NOTA[[#This Row],[ID_H]]))</f>
        <v>8</v>
      </c>
      <c r="AK226" s="60">
        <f>IF(NOTA[[#This Row],[TGL.NOTA]]="",IF(NOTA[[#This Row],[SUPPLIER_H]]="","",AK225),MONTH(NOTA[[#This Row],[TGL.NOTA]]))</f>
        <v>6</v>
      </c>
      <c r="AL226" s="60" t="str">
        <f>LOWER(SUBSTITUTE(SUBSTITUTE(SUBSTITUTE(SUBSTITUTE(SUBSTITUTE(SUBSTITUTE(SUBSTITUTE(SUBSTITUTE(SUBSTITUTE(NOTA[NAMA BARANG]," ",),".",""),"-",""),"(",""),")",""),",",""),"/",""),"""",""),"+",""))</f>
        <v>kojikosegitigano6</v>
      </c>
      <c r="AM2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2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226" s="60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P226" s="60" t="e">
        <f>IF(NOTA[[#This Row],[CONCAT4]]="","",_xlfn.IFNA(MATCH(NOTA[[#This Row],[CONCAT4]],[2]!RAW[CONCAT_H],0),FALSE))</f>
        <v>#REF!</v>
      </c>
      <c r="AQ226" s="60" t="e">
        <f>IF(NOTA[[#This Row],[CONCAT1]]="","",MATCH(NOTA[[#This Row],[CONCAT1]],[3]!db[NB NOTA_C],0)+1)</f>
        <v>#N/A</v>
      </c>
    </row>
    <row r="227" spans="1:43" ht="20.100000000000001" customHeight="1" x14ac:dyDescent="0.25">
      <c r="A2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60" t="str">
        <f>IF(NOTA[[#This Row],[ID_P]]="","",MATCH(NOTA[[#This Row],[ID_P]],[1]!B_MSK[N_ID],0))</f>
        <v/>
      </c>
      <c r="D227" s="60">
        <f ca="1">IF(NOTA[[#This Row],[NAMA BARANG]]="","",INDEX(NOTA[ID],MATCH(,INDIRECT(ADDRESS(ROW(NOTA[ID]),COLUMN(NOTA[ID]))&amp;":"&amp;ADDRESS(ROW(),COLUMN(NOTA[ID]))),-1)))</f>
        <v>39</v>
      </c>
      <c r="E227" s="61"/>
      <c r="F227" s="62"/>
      <c r="G227" s="62"/>
      <c r="H227" s="63"/>
      <c r="I227" s="62"/>
      <c r="J227" s="64"/>
      <c r="K227" s="62"/>
      <c r="L227" s="15" t="s">
        <v>424</v>
      </c>
      <c r="M227" s="65">
        <v>2</v>
      </c>
      <c r="N227" s="60">
        <v>48</v>
      </c>
      <c r="O227" s="15" t="s">
        <v>238</v>
      </c>
      <c r="P227" s="59">
        <v>67500</v>
      </c>
      <c r="Q227" s="58"/>
      <c r="R227" s="21" t="s">
        <v>425</v>
      </c>
      <c r="S227" s="67"/>
      <c r="T227" s="68"/>
      <c r="U227" s="69"/>
      <c r="V227" s="70"/>
      <c r="W227" s="69">
        <f>IF(NOTA[[#This Row],[HARGA/ CTN]]="",NOTA[[#This Row],[JUMLAH_H]],NOTA[[#This Row],[HARGA/ CTN]]*IF(NOTA[[#This Row],[C]]="",0,NOTA[[#This Row],[C]]))</f>
        <v>3240000</v>
      </c>
      <c r="X227" s="69">
        <f>IF(NOTA[[#This Row],[JUMLAH]]="","",NOTA[[#This Row],[JUMLAH]]*NOTA[[#This Row],[DISC 1]])</f>
        <v>0</v>
      </c>
      <c r="Y227" s="69">
        <f>IF(NOTA[[#This Row],[JUMLAH]]="","",(NOTA[[#This Row],[JUMLAH]]-NOTA[[#This Row],[DISC 1-]])*NOTA[[#This Row],[DISC 2]])</f>
        <v>0</v>
      </c>
      <c r="Z227" s="69">
        <f>IF(NOTA[[#This Row],[JUMLAH]]="","",NOTA[[#This Row],[DISC 1-]]+NOTA[[#This Row],[DISC 2-]])</f>
        <v>0</v>
      </c>
      <c r="AA227" s="69">
        <f>IF(NOTA[[#This Row],[JUMLAH]]="","",NOTA[[#This Row],[JUMLAH]]-NOTA[[#This Row],[DISC]])</f>
        <v>3240000</v>
      </c>
      <c r="AB227" s="69"/>
      <c r="AC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7" s="71">
        <f>IF(OR(NOTA[[#This Row],[QTY]]="",NOTA[[#This Row],[HARGA SATUAN]]="",),"",NOTA[[#This Row],[QTY]]*NOTA[[#This Row],[HARGA SATUAN]])</f>
        <v>3240000</v>
      </c>
      <c r="AG227" s="64">
        <f ca="1">IF(NOTA[ID_H]="","",INDEX(NOTA[TANGGAL],MATCH(,INDIRECT(ADDRESS(ROW(NOTA[TANGGAL]),COLUMN(NOTA[TANGGAL]))&amp;":"&amp;ADDRESS(ROW(),COLUMN(NOTA[TANGGAL]))),-1)))</f>
        <v>45086</v>
      </c>
      <c r="AH227" s="59" t="str">
        <f ca="1">IF(NOTA[[#This Row],[NAMA BARANG]]="","",INDEX(NOTA[SUPPLIER],MATCH(,INDIRECT(ADDRESS(ROW(NOTA[ID]),COLUMN(NOTA[ID]))&amp;":"&amp;ADDRESS(ROW(),COLUMN(NOTA[ID]))),-1)))</f>
        <v>ETJ</v>
      </c>
      <c r="AI227" s="59" t="str">
        <f ca="1">IF(NOTA[[#This Row],[ID_H]]="","",IF(NOTA[[#This Row],[FAKTUR]]="",INDIRECT(ADDRESS(ROW()-1,COLUMN())),NOTA[[#This Row],[FAKTUR]]))</f>
        <v>I36.23</v>
      </c>
      <c r="AJ227" s="60" t="str">
        <f ca="1">IF(NOTA[[#This Row],[ID]]="","",COUNTIF(NOTA[ID_H],NOTA[[#This Row],[ID_H]]))</f>
        <v/>
      </c>
      <c r="AK227" s="60">
        <f ca="1">IF(NOTA[[#This Row],[TGL.NOTA]]="",IF(NOTA[[#This Row],[SUPPLIER_H]]="","",AK226),MONTH(NOTA[[#This Row],[TGL.NOTA]]))</f>
        <v>6</v>
      </c>
      <c r="AL227" s="60" t="str">
        <f>LOWER(SUBSTITUTE(SUBSTITUTE(SUBSTITUTE(SUBSTITUTE(SUBSTITUTE(SUBSTITUTE(SUBSTITUTE(SUBSTITUTE(SUBSTITUTE(NOTA[NAMA BARANG]," ",),".",""),"-",""),"(",""),")",""),",",""),"/",""),"""",""),"+",""))</f>
        <v>kojikosegitigano8</v>
      </c>
      <c r="AM2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2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2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60" t="str">
        <f>IF(NOTA[[#This Row],[CONCAT4]]="","",_xlfn.IFNA(MATCH(NOTA[[#This Row],[CONCAT4]],[2]!RAW[CONCAT_H],0),FALSE))</f>
        <v/>
      </c>
      <c r="AQ227" s="60">
        <f>IF(NOTA[[#This Row],[CONCAT1]]="","",MATCH(NOTA[[#This Row],[CONCAT1]],[3]!db[NB NOTA_C],0)+1)</f>
        <v>1452</v>
      </c>
    </row>
    <row r="228" spans="1:43" ht="20.100000000000001" customHeight="1" x14ac:dyDescent="0.25">
      <c r="A2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60" t="str">
        <f>IF(NOTA[[#This Row],[ID_P]]="","",MATCH(NOTA[[#This Row],[ID_P]],[1]!B_MSK[N_ID],0))</f>
        <v/>
      </c>
      <c r="D228" s="60">
        <f ca="1">IF(NOTA[[#This Row],[NAMA BARANG]]="","",INDEX(NOTA[ID],MATCH(,INDIRECT(ADDRESS(ROW(NOTA[ID]),COLUMN(NOTA[ID]))&amp;":"&amp;ADDRESS(ROW(),COLUMN(NOTA[ID]))),-1)))</f>
        <v>39</v>
      </c>
      <c r="E228" s="61"/>
      <c r="F228" s="62"/>
      <c r="G228" s="62"/>
      <c r="H228" s="63"/>
      <c r="I228" s="62"/>
      <c r="J228" s="64"/>
      <c r="K228" s="62"/>
      <c r="L228" s="15" t="s">
        <v>426</v>
      </c>
      <c r="M228" s="65">
        <v>2</v>
      </c>
      <c r="N228" s="60">
        <v>32</v>
      </c>
      <c r="O228" s="15" t="s">
        <v>238</v>
      </c>
      <c r="P228" s="59">
        <v>85000</v>
      </c>
      <c r="Q228" s="58"/>
      <c r="R228" s="21" t="s">
        <v>427</v>
      </c>
      <c r="S228" s="67"/>
      <c r="T228" s="68"/>
      <c r="U228" s="69"/>
      <c r="V228" s="70"/>
      <c r="W228" s="69">
        <f>IF(NOTA[[#This Row],[HARGA/ CTN]]="",NOTA[[#This Row],[JUMLAH_H]],NOTA[[#This Row],[HARGA/ CTN]]*IF(NOTA[[#This Row],[C]]="",0,NOTA[[#This Row],[C]]))</f>
        <v>2720000</v>
      </c>
      <c r="X228" s="69">
        <f>IF(NOTA[[#This Row],[JUMLAH]]="","",NOTA[[#This Row],[JUMLAH]]*NOTA[[#This Row],[DISC 1]])</f>
        <v>0</v>
      </c>
      <c r="Y228" s="69">
        <f>IF(NOTA[[#This Row],[JUMLAH]]="","",(NOTA[[#This Row],[JUMLAH]]-NOTA[[#This Row],[DISC 1-]])*NOTA[[#This Row],[DISC 2]])</f>
        <v>0</v>
      </c>
      <c r="Z228" s="69">
        <f>IF(NOTA[[#This Row],[JUMLAH]]="","",NOTA[[#This Row],[DISC 1-]]+NOTA[[#This Row],[DISC 2-]])</f>
        <v>0</v>
      </c>
      <c r="AA228" s="69">
        <f>IF(NOTA[[#This Row],[JUMLAH]]="","",NOTA[[#This Row],[JUMLAH]]-NOTA[[#This Row],[DISC]])</f>
        <v>2720000</v>
      </c>
      <c r="AB228" s="69"/>
      <c r="AC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8" s="71">
        <f>IF(OR(NOTA[[#This Row],[QTY]]="",NOTA[[#This Row],[HARGA SATUAN]]="",),"",NOTA[[#This Row],[QTY]]*NOTA[[#This Row],[HARGA SATUAN]])</f>
        <v>2720000</v>
      </c>
      <c r="AG228" s="64">
        <f ca="1">IF(NOTA[ID_H]="","",INDEX(NOTA[TANGGAL],MATCH(,INDIRECT(ADDRESS(ROW(NOTA[TANGGAL]),COLUMN(NOTA[TANGGAL]))&amp;":"&amp;ADDRESS(ROW(),COLUMN(NOTA[TANGGAL]))),-1)))</f>
        <v>45086</v>
      </c>
      <c r="AH228" s="59" t="str">
        <f ca="1">IF(NOTA[[#This Row],[NAMA BARANG]]="","",INDEX(NOTA[SUPPLIER],MATCH(,INDIRECT(ADDRESS(ROW(NOTA[ID]),COLUMN(NOTA[ID]))&amp;":"&amp;ADDRESS(ROW(),COLUMN(NOTA[ID]))),-1)))</f>
        <v>ETJ</v>
      </c>
      <c r="AI228" s="59" t="str">
        <f ca="1">IF(NOTA[[#This Row],[ID_H]]="","",IF(NOTA[[#This Row],[FAKTUR]]="",INDIRECT(ADDRESS(ROW()-1,COLUMN())),NOTA[[#This Row],[FAKTUR]]))</f>
        <v>I36.23</v>
      </c>
      <c r="AJ228" s="60" t="str">
        <f ca="1">IF(NOTA[[#This Row],[ID]]="","",COUNTIF(NOTA[ID_H],NOTA[[#This Row],[ID_H]]))</f>
        <v/>
      </c>
      <c r="AK228" s="60">
        <f ca="1">IF(NOTA[[#This Row],[TGL.NOTA]]="",IF(NOTA[[#This Row],[SUPPLIER_H]]="","",AK227),MONTH(NOTA[[#This Row],[TGL.NOTA]]))</f>
        <v>6</v>
      </c>
      <c r="AL228" s="60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2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2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2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60" t="str">
        <f>IF(NOTA[[#This Row],[CONCAT4]]="","",_xlfn.IFNA(MATCH(NOTA[[#This Row],[CONCAT4]],[2]!RAW[CONCAT_H],0),FALSE))</f>
        <v/>
      </c>
      <c r="AQ228" s="60">
        <f>IF(NOTA[[#This Row],[CONCAT1]]="","",MATCH(NOTA[[#This Row],[CONCAT1]],[3]!db[NB NOTA_C],0)+1)</f>
        <v>1453</v>
      </c>
    </row>
    <row r="229" spans="1:43" ht="20.100000000000001" customHeight="1" x14ac:dyDescent="0.25">
      <c r="A2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60" t="str">
        <f>IF(NOTA[[#This Row],[ID_P]]="","",MATCH(NOTA[[#This Row],[ID_P]],[1]!B_MSK[N_ID],0))</f>
        <v/>
      </c>
      <c r="D229" s="60">
        <f ca="1">IF(NOTA[[#This Row],[NAMA BARANG]]="","",INDEX(NOTA[ID],MATCH(,INDIRECT(ADDRESS(ROW(NOTA[ID]),COLUMN(NOTA[ID]))&amp;":"&amp;ADDRESS(ROW(),COLUMN(NOTA[ID]))),-1)))</f>
        <v>39</v>
      </c>
      <c r="E229" s="61"/>
      <c r="F229" s="62"/>
      <c r="G229" s="62"/>
      <c r="H229" s="63"/>
      <c r="I229" s="62"/>
      <c r="J229" s="64"/>
      <c r="K229" s="62"/>
      <c r="L229" s="15" t="s">
        <v>428</v>
      </c>
      <c r="M229" s="65">
        <v>2</v>
      </c>
      <c r="N229" s="60">
        <v>32</v>
      </c>
      <c r="O229" s="15" t="s">
        <v>238</v>
      </c>
      <c r="P229" s="59">
        <v>120000</v>
      </c>
      <c r="Q229" s="58"/>
      <c r="R229" s="21" t="s">
        <v>427</v>
      </c>
      <c r="S229" s="67"/>
      <c r="T229" s="68"/>
      <c r="U229" s="69"/>
      <c r="V229" s="70"/>
      <c r="W229" s="69">
        <f>IF(NOTA[[#This Row],[HARGA/ CTN]]="",NOTA[[#This Row],[JUMLAH_H]],NOTA[[#This Row],[HARGA/ CTN]]*IF(NOTA[[#This Row],[C]]="",0,NOTA[[#This Row],[C]]))</f>
        <v>3840000</v>
      </c>
      <c r="X229" s="69">
        <f>IF(NOTA[[#This Row],[JUMLAH]]="","",NOTA[[#This Row],[JUMLAH]]*NOTA[[#This Row],[DISC 1]])</f>
        <v>0</v>
      </c>
      <c r="Y229" s="69">
        <f>IF(NOTA[[#This Row],[JUMLAH]]="","",(NOTA[[#This Row],[JUMLAH]]-NOTA[[#This Row],[DISC 1-]])*NOTA[[#This Row],[DISC 2]])</f>
        <v>0</v>
      </c>
      <c r="Z229" s="69">
        <f>IF(NOTA[[#This Row],[JUMLAH]]="","",NOTA[[#This Row],[DISC 1-]]+NOTA[[#This Row],[DISC 2-]])</f>
        <v>0</v>
      </c>
      <c r="AA229" s="69">
        <f>IF(NOTA[[#This Row],[JUMLAH]]="","",NOTA[[#This Row],[JUMLAH]]-NOTA[[#This Row],[DISC]])</f>
        <v>3840000</v>
      </c>
      <c r="AB229" s="69"/>
      <c r="AC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9" s="71">
        <f>IF(OR(NOTA[[#This Row],[QTY]]="",NOTA[[#This Row],[HARGA SATUAN]]="",),"",NOTA[[#This Row],[QTY]]*NOTA[[#This Row],[HARGA SATUAN]])</f>
        <v>3840000</v>
      </c>
      <c r="AG229" s="64">
        <f ca="1">IF(NOTA[ID_H]="","",INDEX(NOTA[TANGGAL],MATCH(,INDIRECT(ADDRESS(ROW(NOTA[TANGGAL]),COLUMN(NOTA[TANGGAL]))&amp;":"&amp;ADDRESS(ROW(),COLUMN(NOTA[TANGGAL]))),-1)))</f>
        <v>45086</v>
      </c>
      <c r="AH229" s="59" t="str">
        <f ca="1">IF(NOTA[[#This Row],[NAMA BARANG]]="","",INDEX(NOTA[SUPPLIER],MATCH(,INDIRECT(ADDRESS(ROW(NOTA[ID]),COLUMN(NOTA[ID]))&amp;":"&amp;ADDRESS(ROW(),COLUMN(NOTA[ID]))),-1)))</f>
        <v>ETJ</v>
      </c>
      <c r="AI229" s="59" t="str">
        <f ca="1">IF(NOTA[[#This Row],[ID_H]]="","",IF(NOTA[[#This Row],[FAKTUR]]="",INDIRECT(ADDRESS(ROW()-1,COLUMN())),NOTA[[#This Row],[FAKTUR]]))</f>
        <v>I36.23</v>
      </c>
      <c r="AJ229" s="60" t="str">
        <f ca="1">IF(NOTA[[#This Row],[ID]]="","",COUNTIF(NOTA[ID_H],NOTA[[#This Row],[ID_H]]))</f>
        <v/>
      </c>
      <c r="AK229" s="60">
        <f ca="1">IF(NOTA[[#This Row],[TGL.NOTA]]="",IF(NOTA[[#This Row],[SUPPLIER_H]]="","",AK228),MONTH(NOTA[[#This Row],[TGL.NOTA]]))</f>
        <v>6</v>
      </c>
      <c r="AL229" s="60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2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2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2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60" t="str">
        <f>IF(NOTA[[#This Row],[CONCAT4]]="","",_xlfn.IFNA(MATCH(NOTA[[#This Row],[CONCAT4]],[2]!RAW[CONCAT_H],0),FALSE))</f>
        <v/>
      </c>
      <c r="AQ229" s="60">
        <f>IF(NOTA[[#This Row],[CONCAT1]]="","",MATCH(NOTA[[#This Row],[CONCAT1]],[3]!db[NB NOTA_C],0)+1)</f>
        <v>1454</v>
      </c>
    </row>
    <row r="230" spans="1:43" ht="20.100000000000001" customHeight="1" x14ac:dyDescent="0.25">
      <c r="A2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60" t="str">
        <f>IF(NOTA[[#This Row],[ID_P]]="","",MATCH(NOTA[[#This Row],[ID_P]],[1]!B_MSK[N_ID],0))</f>
        <v/>
      </c>
      <c r="D230" s="60">
        <f ca="1">IF(NOTA[[#This Row],[NAMA BARANG]]="","",INDEX(NOTA[ID],MATCH(,INDIRECT(ADDRESS(ROW(NOTA[ID]),COLUMN(NOTA[ID]))&amp;":"&amp;ADDRESS(ROW(),COLUMN(NOTA[ID]))),-1)))</f>
        <v>39</v>
      </c>
      <c r="E230" s="61"/>
      <c r="F230" s="62"/>
      <c r="G230" s="62"/>
      <c r="H230" s="63"/>
      <c r="I230" s="62"/>
      <c r="J230" s="64"/>
      <c r="K230" s="62"/>
      <c r="L230" s="15" t="s">
        <v>429</v>
      </c>
      <c r="M230" s="65">
        <v>2</v>
      </c>
      <c r="N230" s="60">
        <v>1000</v>
      </c>
      <c r="O230" s="15" t="s">
        <v>430</v>
      </c>
      <c r="P230" s="59">
        <v>4700</v>
      </c>
      <c r="Q230" s="58"/>
      <c r="R230" s="21" t="s">
        <v>431</v>
      </c>
      <c r="S230" s="67"/>
      <c r="T230" s="68"/>
      <c r="U230" s="69"/>
      <c r="V230" s="70"/>
      <c r="W230" s="69">
        <f>IF(NOTA[[#This Row],[HARGA/ CTN]]="",NOTA[[#This Row],[JUMLAH_H]],NOTA[[#This Row],[HARGA/ CTN]]*IF(NOTA[[#This Row],[C]]="",0,NOTA[[#This Row],[C]]))</f>
        <v>4700000</v>
      </c>
      <c r="X230" s="69">
        <f>IF(NOTA[[#This Row],[JUMLAH]]="","",NOTA[[#This Row],[JUMLAH]]*NOTA[[#This Row],[DISC 1]])</f>
        <v>0</v>
      </c>
      <c r="Y230" s="69">
        <f>IF(NOTA[[#This Row],[JUMLAH]]="","",(NOTA[[#This Row],[JUMLAH]]-NOTA[[#This Row],[DISC 1-]])*NOTA[[#This Row],[DISC 2]])</f>
        <v>0</v>
      </c>
      <c r="Z230" s="69">
        <f>IF(NOTA[[#This Row],[JUMLAH]]="","",NOTA[[#This Row],[DISC 1-]]+NOTA[[#This Row],[DISC 2-]])</f>
        <v>0</v>
      </c>
      <c r="AA230" s="69">
        <f>IF(NOTA[[#This Row],[JUMLAH]]="","",NOTA[[#This Row],[JUMLAH]]-NOTA[[#This Row],[DISC]])</f>
        <v>4700000</v>
      </c>
      <c r="AB230" s="69"/>
      <c r="AC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9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30" s="71">
        <f>IF(OR(NOTA[[#This Row],[QTY]]="",NOTA[[#This Row],[HARGA SATUAN]]="",),"",NOTA[[#This Row],[QTY]]*NOTA[[#This Row],[HARGA SATUAN]])</f>
        <v>4700000</v>
      </c>
      <c r="AG230" s="64">
        <f ca="1">IF(NOTA[ID_H]="","",INDEX(NOTA[TANGGAL],MATCH(,INDIRECT(ADDRESS(ROW(NOTA[TANGGAL]),COLUMN(NOTA[TANGGAL]))&amp;":"&amp;ADDRESS(ROW(),COLUMN(NOTA[TANGGAL]))),-1)))</f>
        <v>45086</v>
      </c>
      <c r="AH230" s="59" t="str">
        <f ca="1">IF(NOTA[[#This Row],[NAMA BARANG]]="","",INDEX(NOTA[SUPPLIER],MATCH(,INDIRECT(ADDRESS(ROW(NOTA[ID]),COLUMN(NOTA[ID]))&amp;":"&amp;ADDRESS(ROW(),COLUMN(NOTA[ID]))),-1)))</f>
        <v>ETJ</v>
      </c>
      <c r="AI230" s="59" t="str">
        <f ca="1">IF(NOTA[[#This Row],[ID_H]]="","",IF(NOTA[[#This Row],[FAKTUR]]="",INDIRECT(ADDRESS(ROW()-1,COLUMN())),NOTA[[#This Row],[FAKTUR]]))</f>
        <v>I36.23</v>
      </c>
      <c r="AJ230" s="60" t="str">
        <f ca="1">IF(NOTA[[#This Row],[ID]]="","",COUNTIF(NOTA[ID_H],NOTA[[#This Row],[ID_H]]))</f>
        <v/>
      </c>
      <c r="AK230" s="60">
        <f ca="1">IF(NOTA[[#This Row],[TGL.NOTA]]="",IF(NOTA[[#This Row],[SUPPLIER_H]]="","",AK229),MONTH(NOTA[[#This Row],[TGL.NOTA]]))</f>
        <v>6</v>
      </c>
      <c r="AL230" s="60" t="str">
        <f>LOWER(SUBSTITUTE(SUBSTITUTE(SUBSTITUTE(SUBSTITUTE(SUBSTITUTE(SUBSTITUTE(SUBSTITUTE(SUBSTITUTE(SUBSTITUTE(NOTA[NAMA BARANG]," ",),".",""),"-",""),"(",""),")",""),",",""),"/",""),"""",""),"+",""))</f>
        <v>dust254</v>
      </c>
      <c r="AM2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N2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O2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60" t="str">
        <f>IF(NOTA[[#This Row],[CONCAT4]]="","",_xlfn.IFNA(MATCH(NOTA[[#This Row],[CONCAT4]],[2]!RAW[CONCAT_H],0),FALSE))</f>
        <v/>
      </c>
      <c r="AQ230" s="60">
        <f>IF(NOTA[[#This Row],[CONCAT1]]="","",MATCH(NOTA[[#This Row],[CONCAT1]],[3]!db[NB NOTA_C],0)+1)</f>
        <v>704</v>
      </c>
    </row>
    <row r="231" spans="1:43" ht="20.100000000000001" customHeight="1" x14ac:dyDescent="0.25">
      <c r="A2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60" t="str">
        <f>IF(NOTA[[#This Row],[ID_P]]="","",MATCH(NOTA[[#This Row],[ID_P]],[1]!B_MSK[N_ID],0))</f>
        <v/>
      </c>
      <c r="D231" s="60">
        <f ca="1">IF(NOTA[[#This Row],[NAMA BARANG]]="","",INDEX(NOTA[ID],MATCH(,INDIRECT(ADDRESS(ROW(NOTA[ID]),COLUMN(NOTA[ID]))&amp;":"&amp;ADDRESS(ROW(),COLUMN(NOTA[ID]))),-1)))</f>
        <v>39</v>
      </c>
      <c r="E231" s="61"/>
      <c r="F231" s="62"/>
      <c r="G231" s="62"/>
      <c r="H231" s="63"/>
      <c r="I231" s="62"/>
      <c r="J231" s="64"/>
      <c r="K231" s="62"/>
      <c r="L231" s="15" t="s">
        <v>432</v>
      </c>
      <c r="M231" s="65">
        <v>2</v>
      </c>
      <c r="N231" s="60">
        <v>1000</v>
      </c>
      <c r="O231" s="15" t="s">
        <v>430</v>
      </c>
      <c r="P231" s="59">
        <v>5800</v>
      </c>
      <c r="Q231" s="58"/>
      <c r="R231" s="21" t="s">
        <v>431</v>
      </c>
      <c r="S231" s="67"/>
      <c r="T231" s="68"/>
      <c r="U231" s="69"/>
      <c r="V231" s="70"/>
      <c r="W231" s="69">
        <f>IF(NOTA[[#This Row],[HARGA/ CTN]]="",NOTA[[#This Row],[JUMLAH_H]],NOTA[[#This Row],[HARGA/ CTN]]*IF(NOTA[[#This Row],[C]]="",0,NOTA[[#This Row],[C]]))</f>
        <v>5800000</v>
      </c>
      <c r="X231" s="69">
        <f>IF(NOTA[[#This Row],[JUMLAH]]="","",NOTA[[#This Row],[JUMLAH]]*NOTA[[#This Row],[DISC 1]])</f>
        <v>0</v>
      </c>
      <c r="Y231" s="69">
        <f>IF(NOTA[[#This Row],[JUMLAH]]="","",(NOTA[[#This Row],[JUMLAH]]-NOTA[[#This Row],[DISC 1-]])*NOTA[[#This Row],[DISC 2]])</f>
        <v>0</v>
      </c>
      <c r="Z231" s="69">
        <f>IF(NOTA[[#This Row],[JUMLAH]]="","",NOTA[[#This Row],[DISC 1-]]+NOTA[[#This Row],[DISC 2-]])</f>
        <v>0</v>
      </c>
      <c r="AA231" s="69">
        <f>IF(NOTA[[#This Row],[JUMLAH]]="","",NOTA[[#This Row],[JUMLAH]]-NOTA[[#This Row],[DISC]])</f>
        <v>5800000</v>
      </c>
      <c r="AB231" s="69"/>
      <c r="AC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59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31" s="71">
        <f>IF(OR(NOTA[[#This Row],[QTY]]="",NOTA[[#This Row],[HARGA SATUAN]]="",),"",NOTA[[#This Row],[QTY]]*NOTA[[#This Row],[HARGA SATUAN]])</f>
        <v>5800000</v>
      </c>
      <c r="AG231" s="64">
        <f ca="1">IF(NOTA[ID_H]="","",INDEX(NOTA[TANGGAL],MATCH(,INDIRECT(ADDRESS(ROW(NOTA[TANGGAL]),COLUMN(NOTA[TANGGAL]))&amp;":"&amp;ADDRESS(ROW(),COLUMN(NOTA[TANGGAL]))),-1)))</f>
        <v>45086</v>
      </c>
      <c r="AH231" s="59" t="str">
        <f ca="1">IF(NOTA[[#This Row],[NAMA BARANG]]="","",INDEX(NOTA[SUPPLIER],MATCH(,INDIRECT(ADDRESS(ROW(NOTA[ID]),COLUMN(NOTA[ID]))&amp;":"&amp;ADDRESS(ROW(),COLUMN(NOTA[ID]))),-1)))</f>
        <v>ETJ</v>
      </c>
      <c r="AI231" s="59" t="str">
        <f ca="1">IF(NOTA[[#This Row],[ID_H]]="","",IF(NOTA[[#This Row],[FAKTUR]]="",INDIRECT(ADDRESS(ROW()-1,COLUMN())),NOTA[[#This Row],[FAKTUR]]))</f>
        <v>I36.23</v>
      </c>
      <c r="AJ231" s="60" t="str">
        <f ca="1">IF(NOTA[[#This Row],[ID]]="","",COUNTIF(NOTA[ID_H],NOTA[[#This Row],[ID_H]]))</f>
        <v/>
      </c>
      <c r="AK231" s="60">
        <f ca="1">IF(NOTA[[#This Row],[TGL.NOTA]]="",IF(NOTA[[#This Row],[SUPPLIER_H]]="","",AK230),MONTH(NOTA[[#This Row],[TGL.NOTA]]))</f>
        <v>6</v>
      </c>
      <c r="AL231" s="60" t="str">
        <f>LOWER(SUBSTITUTE(SUBSTITUTE(SUBSTITUTE(SUBSTITUTE(SUBSTITUTE(SUBSTITUTE(SUBSTITUTE(SUBSTITUTE(SUBSTITUTE(NOTA[NAMA BARANG]," ",),".",""),"-",""),"(",""),")",""),",",""),"/",""),"""",""),"+",""))</f>
        <v>dust344</v>
      </c>
      <c r="AM2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N2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O2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60" t="str">
        <f>IF(NOTA[[#This Row],[CONCAT4]]="","",_xlfn.IFNA(MATCH(NOTA[[#This Row],[CONCAT4]],[2]!RAW[CONCAT_H],0),FALSE))</f>
        <v/>
      </c>
      <c r="AQ231" s="60">
        <f>IF(NOTA[[#This Row],[CONCAT1]]="","",MATCH(NOTA[[#This Row],[CONCAT1]],[3]!db[NB NOTA_C],0)+1)</f>
        <v>705</v>
      </c>
    </row>
    <row r="232" spans="1:43" ht="20.100000000000001" customHeight="1" x14ac:dyDescent="0.25">
      <c r="A2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60" t="str">
        <f>IF(NOTA[[#This Row],[ID_P]]="","",MATCH(NOTA[[#This Row],[ID_P]],[1]!B_MSK[N_ID],0))</f>
        <v/>
      </c>
      <c r="D232" s="60">
        <f ca="1">IF(NOTA[[#This Row],[NAMA BARANG]]="","",INDEX(NOTA[ID],MATCH(,INDIRECT(ADDRESS(ROW(NOTA[ID]),COLUMN(NOTA[ID]))&amp;":"&amp;ADDRESS(ROW(),COLUMN(NOTA[ID]))),-1)))</f>
        <v>39</v>
      </c>
      <c r="E232" s="61"/>
      <c r="F232" s="62"/>
      <c r="G232" s="62"/>
      <c r="H232" s="63"/>
      <c r="I232" s="62"/>
      <c r="J232" s="64"/>
      <c r="K232" s="62"/>
      <c r="L232" s="15" t="s">
        <v>433</v>
      </c>
      <c r="M232" s="65">
        <v>1</v>
      </c>
      <c r="N232" s="60">
        <v>300</v>
      </c>
      <c r="O232" s="15" t="s">
        <v>242</v>
      </c>
      <c r="P232" s="59">
        <v>9250</v>
      </c>
      <c r="Q232" s="58"/>
      <c r="R232" s="21" t="s">
        <v>434</v>
      </c>
      <c r="S232" s="67"/>
      <c r="T232" s="68"/>
      <c r="U232" s="69"/>
      <c r="V232" s="70"/>
      <c r="W232" s="69">
        <f>IF(NOTA[[#This Row],[HARGA/ CTN]]="",NOTA[[#This Row],[JUMLAH_H]],NOTA[[#This Row],[HARGA/ CTN]]*IF(NOTA[[#This Row],[C]]="",0,NOTA[[#This Row],[C]]))</f>
        <v>2775000</v>
      </c>
      <c r="X232" s="69">
        <f>IF(NOTA[[#This Row],[JUMLAH]]="","",NOTA[[#This Row],[JUMLAH]]*NOTA[[#This Row],[DISC 1]])</f>
        <v>0</v>
      </c>
      <c r="Y232" s="69">
        <f>IF(NOTA[[#This Row],[JUMLAH]]="","",(NOTA[[#This Row],[JUMLAH]]-NOTA[[#This Row],[DISC 1-]])*NOTA[[#This Row],[DISC 2]])</f>
        <v>0</v>
      </c>
      <c r="Z232" s="69">
        <f>IF(NOTA[[#This Row],[JUMLAH]]="","",NOTA[[#This Row],[DISC 1-]]+NOTA[[#This Row],[DISC 2-]])</f>
        <v>0</v>
      </c>
      <c r="AA232" s="69">
        <f>IF(NOTA[[#This Row],[JUMLAH]]="","",NOTA[[#This Row],[JUMLAH]]-NOTA[[#This Row],[DISC]])</f>
        <v>2775000</v>
      </c>
      <c r="AB232" s="69"/>
      <c r="AC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9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2" s="71">
        <f>IF(OR(NOTA[[#This Row],[QTY]]="",NOTA[[#This Row],[HARGA SATUAN]]="",),"",NOTA[[#This Row],[QTY]]*NOTA[[#This Row],[HARGA SATUAN]])</f>
        <v>2775000</v>
      </c>
      <c r="AG232" s="64">
        <f ca="1">IF(NOTA[ID_H]="","",INDEX(NOTA[TANGGAL],MATCH(,INDIRECT(ADDRESS(ROW(NOTA[TANGGAL]),COLUMN(NOTA[TANGGAL]))&amp;":"&amp;ADDRESS(ROW(),COLUMN(NOTA[TANGGAL]))),-1)))</f>
        <v>45086</v>
      </c>
      <c r="AH232" s="59" t="str">
        <f ca="1">IF(NOTA[[#This Row],[NAMA BARANG]]="","",INDEX(NOTA[SUPPLIER],MATCH(,INDIRECT(ADDRESS(ROW(NOTA[ID]),COLUMN(NOTA[ID]))&amp;":"&amp;ADDRESS(ROW(),COLUMN(NOTA[ID]))),-1)))</f>
        <v>ETJ</v>
      </c>
      <c r="AI232" s="59" t="str">
        <f ca="1">IF(NOTA[[#This Row],[ID_H]]="","",IF(NOTA[[#This Row],[FAKTUR]]="",INDIRECT(ADDRESS(ROW()-1,COLUMN())),NOTA[[#This Row],[FAKTUR]]))</f>
        <v>I36.23</v>
      </c>
      <c r="AJ232" s="60" t="str">
        <f ca="1">IF(NOTA[[#This Row],[ID]]="","",COUNTIF(NOTA[ID_H],NOTA[[#This Row],[ID_H]]))</f>
        <v/>
      </c>
      <c r="AK232" s="60">
        <f ca="1">IF(NOTA[[#This Row],[TGL.NOTA]]="",IF(NOTA[[#This Row],[SUPPLIER_H]]="","",AK231),MONTH(NOTA[[#This Row],[TGL.NOTA]]))</f>
        <v>6</v>
      </c>
      <c r="AL232" s="60" t="str">
        <f>LOWER(SUBSTITUTE(SUBSTITUTE(SUBSTITUTE(SUBSTITUTE(SUBSTITUTE(SUBSTITUTE(SUBSTITUTE(SUBSTITUTE(SUBSTITUTE(NOTA[NAMA BARANG]," ",),".",""),"-",""),"(",""),")",""),",",""),"/",""),"""",""),"+",""))</f>
        <v>sempoa17t</v>
      </c>
      <c r="AM2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2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2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60" t="str">
        <f>IF(NOTA[[#This Row],[CONCAT4]]="","",_xlfn.IFNA(MATCH(NOTA[[#This Row],[CONCAT4]],[2]!RAW[CONCAT_H],0),FALSE))</f>
        <v/>
      </c>
      <c r="AQ232" s="60" t="e">
        <f>IF(NOTA[[#This Row],[CONCAT1]]="","",MATCH(NOTA[[#This Row],[CONCAT1]],[3]!db[NB NOTA_C],0)+1)</f>
        <v>#N/A</v>
      </c>
    </row>
    <row r="233" spans="1:43" ht="20.100000000000001" customHeight="1" x14ac:dyDescent="0.25">
      <c r="A2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60" t="str">
        <f>IF(NOTA[[#This Row],[ID_P]]="","",MATCH(NOTA[[#This Row],[ID_P]],[1]!B_MSK[N_ID],0))</f>
        <v/>
      </c>
      <c r="D233" s="60">
        <f ca="1">IF(NOTA[[#This Row],[NAMA BARANG]]="","",INDEX(NOTA[ID],MATCH(,INDIRECT(ADDRESS(ROW(NOTA[ID]),COLUMN(NOTA[ID]))&amp;":"&amp;ADDRESS(ROW(),COLUMN(NOTA[ID]))),-1)))</f>
        <v>39</v>
      </c>
      <c r="E233" s="61"/>
      <c r="F233" s="62"/>
      <c r="G233" s="62"/>
      <c r="H233" s="63"/>
      <c r="I233" s="62"/>
      <c r="J233" s="64"/>
      <c r="K233" s="62"/>
      <c r="L233" s="15" t="s">
        <v>435</v>
      </c>
      <c r="M233" s="65">
        <v>2</v>
      </c>
      <c r="N233" s="60">
        <v>8000</v>
      </c>
      <c r="O233" s="15" t="s">
        <v>242</v>
      </c>
      <c r="P233" s="59">
        <v>600</v>
      </c>
      <c r="Q233" s="58"/>
      <c r="R233" s="21" t="s">
        <v>436</v>
      </c>
      <c r="S233" s="67"/>
      <c r="T233" s="68"/>
      <c r="U233" s="69"/>
      <c r="V233" s="70"/>
      <c r="W233" s="69">
        <f>IF(NOTA[[#This Row],[HARGA/ CTN]]="",NOTA[[#This Row],[JUMLAH_H]],NOTA[[#This Row],[HARGA/ CTN]]*IF(NOTA[[#This Row],[C]]="",0,NOTA[[#This Row],[C]]))</f>
        <v>4800000</v>
      </c>
      <c r="X233" s="69">
        <f>IF(NOTA[[#This Row],[JUMLAH]]="","",NOTA[[#This Row],[JUMLAH]]*NOTA[[#This Row],[DISC 1]])</f>
        <v>0</v>
      </c>
      <c r="Y233" s="69">
        <f>IF(NOTA[[#This Row],[JUMLAH]]="","",(NOTA[[#This Row],[JUMLAH]]-NOTA[[#This Row],[DISC 1-]])*NOTA[[#This Row],[DISC 2]])</f>
        <v>0</v>
      </c>
      <c r="Z233" s="69">
        <f>IF(NOTA[[#This Row],[JUMLAH]]="","",NOTA[[#This Row],[DISC 1-]]+NOTA[[#This Row],[DISC 2-]])</f>
        <v>0</v>
      </c>
      <c r="AA233" s="69">
        <f>IF(NOTA[[#This Row],[JUMLAH]]="","",NOTA[[#This Row],[JUMLAH]]-NOTA[[#This Row],[DISC]])</f>
        <v>4800000</v>
      </c>
      <c r="AB233" s="69"/>
      <c r="AC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3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3" s="71">
        <f>IF(OR(NOTA[[#This Row],[QTY]]="",NOTA[[#This Row],[HARGA SATUAN]]="",),"",NOTA[[#This Row],[QTY]]*NOTA[[#This Row],[HARGA SATUAN]])</f>
        <v>4800000</v>
      </c>
      <c r="AG233" s="64">
        <f ca="1">IF(NOTA[ID_H]="","",INDEX(NOTA[TANGGAL],MATCH(,INDIRECT(ADDRESS(ROW(NOTA[TANGGAL]),COLUMN(NOTA[TANGGAL]))&amp;":"&amp;ADDRESS(ROW(),COLUMN(NOTA[TANGGAL]))),-1)))</f>
        <v>45086</v>
      </c>
      <c r="AH233" s="59" t="str">
        <f ca="1">IF(NOTA[[#This Row],[NAMA BARANG]]="","",INDEX(NOTA[SUPPLIER],MATCH(,INDIRECT(ADDRESS(ROW(NOTA[ID]),COLUMN(NOTA[ID]))&amp;":"&amp;ADDRESS(ROW(),COLUMN(NOTA[ID]))),-1)))</f>
        <v>ETJ</v>
      </c>
      <c r="AI233" s="59" t="str">
        <f ca="1">IF(NOTA[[#This Row],[ID_H]]="","",IF(NOTA[[#This Row],[FAKTUR]]="",INDIRECT(ADDRESS(ROW()-1,COLUMN())),NOTA[[#This Row],[FAKTUR]]))</f>
        <v>I36.23</v>
      </c>
      <c r="AJ233" s="60" t="str">
        <f ca="1">IF(NOTA[[#This Row],[ID]]="","",COUNTIF(NOTA[ID_H],NOTA[[#This Row],[ID_H]]))</f>
        <v/>
      </c>
      <c r="AK233" s="60">
        <f ca="1">IF(NOTA[[#This Row],[TGL.NOTA]]="",IF(NOTA[[#This Row],[SUPPLIER_H]]="","",AK232),MONTH(NOTA[[#This Row],[TGL.NOTA]]))</f>
        <v>6</v>
      </c>
      <c r="AL233" s="60" t="str">
        <f>LOWER(SUBSTITUTE(SUBSTITUTE(SUBSTITUTE(SUBSTITUTE(SUBSTITUTE(SUBSTITUTE(SUBSTITUTE(SUBSTITUTE(SUBSTITUTE(NOTA[NAMA BARANG]," ",),".",""),"-",""),"(",""),")",""),",",""),"/",""),"""",""),"+",""))</f>
        <v>ntagdbr300</v>
      </c>
      <c r="AM2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N2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O2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60" t="str">
        <f>IF(NOTA[[#This Row],[CONCAT4]]="","",_xlfn.IFNA(MATCH(NOTA[[#This Row],[CONCAT4]],[2]!RAW[CONCAT_H],0),FALSE))</f>
        <v/>
      </c>
      <c r="AQ233" s="60" t="e">
        <f>IF(NOTA[[#This Row],[CONCAT1]]="","",MATCH(NOTA[[#This Row],[CONCAT1]],[3]!db[NB NOTA_C],0)+1)</f>
        <v>#N/A</v>
      </c>
    </row>
    <row r="234" spans="1:43" ht="20.100000000000001" customHeight="1" x14ac:dyDescent="0.25">
      <c r="A2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60" t="str">
        <f>IF(NOTA[[#This Row],[ID_P]]="","",MATCH(NOTA[[#This Row],[ID_P]],[1]!B_MSK[N_ID],0))</f>
        <v/>
      </c>
      <c r="D234" s="60" t="str">
        <f ca="1">IF(NOTA[[#This Row],[NAMA BARANG]]="","",INDEX(NOTA[ID],MATCH(,INDIRECT(ADDRESS(ROW(NOTA[ID]),COLUMN(NOTA[ID]))&amp;":"&amp;ADDRESS(ROW(),COLUMN(NOTA[ID]))),-1)))</f>
        <v/>
      </c>
      <c r="E234" s="61"/>
      <c r="F234" s="62"/>
      <c r="G234" s="62"/>
      <c r="H234" s="63"/>
      <c r="I234" s="62"/>
      <c r="J234" s="64"/>
      <c r="K234" s="62"/>
      <c r="L234" s="62"/>
      <c r="M234" s="65"/>
      <c r="N234" s="60"/>
      <c r="O234" s="62"/>
      <c r="P234" s="59"/>
      <c r="Q234" s="58"/>
      <c r="R234" s="66"/>
      <c r="S234" s="67"/>
      <c r="T234" s="68"/>
      <c r="U234" s="69"/>
      <c r="V234" s="70"/>
      <c r="W234" s="69" t="str">
        <f>IF(NOTA[[#This Row],[HARGA/ CTN]]="",NOTA[[#This Row],[JUMLAH_H]],NOTA[[#This Row],[HARGA/ CTN]]*IF(NOTA[[#This Row],[C]]="",0,NOTA[[#This Row],[C]]))</f>
        <v/>
      </c>
      <c r="X234" s="69" t="str">
        <f>IF(NOTA[[#This Row],[JUMLAH]]="","",NOTA[[#This Row],[JUMLAH]]*NOTA[[#This Row],[DISC 1]])</f>
        <v/>
      </c>
      <c r="Y234" s="69" t="str">
        <f>IF(NOTA[[#This Row],[JUMLAH]]="","",(NOTA[[#This Row],[JUMLAH]]-NOTA[[#This Row],[DISC 1-]])*NOTA[[#This Row],[DISC 2]])</f>
        <v/>
      </c>
      <c r="Z234" s="69" t="str">
        <f>IF(NOTA[[#This Row],[JUMLAH]]="","",NOTA[[#This Row],[DISC 1-]]+NOTA[[#This Row],[DISC 2-]])</f>
        <v/>
      </c>
      <c r="AA234" s="69" t="str">
        <f>IF(NOTA[[#This Row],[JUMLAH]]="","",NOTA[[#This Row],[JUMLAH]]-NOTA[[#This Row],[DISC]])</f>
        <v/>
      </c>
      <c r="AB234" s="69"/>
      <c r="AC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71" t="str">
        <f>IF(OR(NOTA[[#This Row],[QTY]]="",NOTA[[#This Row],[HARGA SATUAN]]="",),"",NOTA[[#This Row],[QTY]]*NOTA[[#This Row],[HARGA SATUAN]])</f>
        <v/>
      </c>
      <c r="AG234" s="64" t="str">
        <f ca="1">IF(NOTA[ID_H]="","",INDEX(NOTA[TANGGAL],MATCH(,INDIRECT(ADDRESS(ROW(NOTA[TANGGAL]),COLUMN(NOTA[TANGGAL]))&amp;":"&amp;ADDRESS(ROW(),COLUMN(NOTA[TANGGAL]))),-1)))</f>
        <v/>
      </c>
      <c r="AH234" s="59" t="str">
        <f ca="1">IF(NOTA[[#This Row],[NAMA BARANG]]="","",INDEX(NOTA[SUPPLIER],MATCH(,INDIRECT(ADDRESS(ROW(NOTA[ID]),COLUMN(NOTA[ID]))&amp;":"&amp;ADDRESS(ROW(),COLUMN(NOTA[ID]))),-1)))</f>
        <v/>
      </c>
      <c r="AI234" s="59" t="str">
        <f ca="1">IF(NOTA[[#This Row],[ID_H]]="","",IF(NOTA[[#This Row],[FAKTUR]]="",INDIRECT(ADDRESS(ROW()-1,COLUMN())),NOTA[[#This Row],[FAKTUR]]))</f>
        <v/>
      </c>
      <c r="AJ234" s="60" t="str">
        <f ca="1">IF(NOTA[[#This Row],[ID]]="","",COUNTIF(NOTA[ID_H],NOTA[[#This Row],[ID_H]]))</f>
        <v/>
      </c>
      <c r="AK234" s="60" t="str">
        <f ca="1">IF(NOTA[[#This Row],[TGL.NOTA]]="",IF(NOTA[[#This Row],[SUPPLIER_H]]="","",AK233),MONTH(NOTA[[#This Row],[TGL.NOTA]]))</f>
        <v/>
      </c>
      <c r="AL234" s="60" t="str">
        <f>LOWER(SUBSTITUTE(SUBSTITUTE(SUBSTITUTE(SUBSTITUTE(SUBSTITUTE(SUBSTITUTE(SUBSTITUTE(SUBSTITUTE(SUBSTITUTE(NOTA[NAMA BARANG]," ",),".",""),"-",""),"(",""),")",""),",",""),"/",""),"""",""),"+",""))</f>
        <v/>
      </c>
      <c r="AM2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60" t="str">
        <f>IF(NOTA[[#This Row],[CONCAT4]]="","",_xlfn.IFNA(MATCH(NOTA[[#This Row],[CONCAT4]],[2]!RAW[CONCAT_H],0),FALSE))</f>
        <v/>
      </c>
      <c r="AQ234" s="60" t="str">
        <f>IF(NOTA[[#This Row],[CONCAT1]]="","",MATCH(NOTA[[#This Row],[CONCAT1]],[3]!db[NB NOTA_C],0)+1)</f>
        <v/>
      </c>
    </row>
    <row r="235" spans="1:43" ht="20.100000000000001" customHeight="1" x14ac:dyDescent="0.25">
      <c r="A235" s="59">
        <f ca="1">IF(INDIRECT(ADDRESS(ROW()-1,COLUMN(NOTA[[#Headers],[ID]])))="ID",1,IF(NOTA[[#This Row],[FAKTUR]]="","",COUNT(INDIRECT(ADDRESS(ROW(NOTA[ID]),COLUMN(NOTA[ID]))&amp;":"&amp;ADDRESS(ROW()-1,COLUMN(NOTA[ID]))))+1))</f>
        <v>40</v>
      </c>
      <c r="B23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5" s="60" t="e">
        <f ca="1">IF(NOTA[[#This Row],[ID_P]]="","",MATCH(NOTA[[#This Row],[ID_P]],[1]!B_MSK[N_ID],0))</f>
        <v>#REF!</v>
      </c>
      <c r="D235" s="60">
        <f ca="1">IF(NOTA[[#This Row],[NAMA BARANG]]="","",INDEX(NOTA[ID],MATCH(,INDIRECT(ADDRESS(ROW(NOTA[ID]),COLUMN(NOTA[ID]))&amp;":"&amp;ADDRESS(ROW(),COLUMN(NOTA[ID]))),-1)))</f>
        <v>40</v>
      </c>
      <c r="E235" s="61"/>
      <c r="F235" s="15" t="s">
        <v>437</v>
      </c>
      <c r="G235" s="15" t="s">
        <v>235</v>
      </c>
      <c r="H235" s="15" t="s">
        <v>438</v>
      </c>
      <c r="I235" s="62"/>
      <c r="J235" s="64">
        <v>45083</v>
      </c>
      <c r="K235" s="62"/>
      <c r="L235" s="15" t="s">
        <v>440</v>
      </c>
      <c r="M235" s="65">
        <v>6</v>
      </c>
      <c r="N235" s="60">
        <v>1800</v>
      </c>
      <c r="O235" s="15" t="s">
        <v>232</v>
      </c>
      <c r="P235" s="59">
        <v>6500</v>
      </c>
      <c r="Q235" s="58"/>
      <c r="R235" s="21" t="s">
        <v>439</v>
      </c>
      <c r="S235" s="67"/>
      <c r="T235" s="68"/>
      <c r="U235" s="69"/>
      <c r="V235" s="70"/>
      <c r="W235" s="69">
        <f>IF(NOTA[[#This Row],[HARGA/ CTN]]="",NOTA[[#This Row],[JUMLAH_H]],NOTA[[#This Row],[HARGA/ CTN]]*IF(NOTA[[#This Row],[C]]="",0,NOTA[[#This Row],[C]]))</f>
        <v>11700000</v>
      </c>
      <c r="X235" s="69">
        <f>IF(NOTA[[#This Row],[JUMLAH]]="","",NOTA[[#This Row],[JUMLAH]]*NOTA[[#This Row],[DISC 1]])</f>
        <v>0</v>
      </c>
      <c r="Y235" s="69">
        <f>IF(NOTA[[#This Row],[JUMLAH]]="","",(NOTA[[#This Row],[JUMLAH]]-NOTA[[#This Row],[DISC 1-]])*NOTA[[#This Row],[DISC 2]])</f>
        <v>0</v>
      </c>
      <c r="Z235" s="69">
        <f>IF(NOTA[[#This Row],[JUMLAH]]="","",NOTA[[#This Row],[DISC 1-]]+NOTA[[#This Row],[DISC 2-]])</f>
        <v>0</v>
      </c>
      <c r="AA235" s="69">
        <f>IF(NOTA[[#This Row],[JUMLAH]]="","",NOTA[[#This Row],[JUMLAH]]-NOTA[[#This Row],[DISC]])</f>
        <v>11700000</v>
      </c>
      <c r="AB235" s="69"/>
      <c r="AC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5" s="71">
        <f>IF(OR(NOTA[[#This Row],[QTY]]="",NOTA[[#This Row],[HARGA SATUAN]]="",),"",NOTA[[#This Row],[QTY]]*NOTA[[#This Row],[HARGA SATUAN]])</f>
        <v>11700000</v>
      </c>
      <c r="AG235" s="64">
        <f ca="1">IF(NOTA[ID_H]="","",INDEX(NOTA[TANGGAL],MATCH(,INDIRECT(ADDRESS(ROW(NOTA[TANGGAL]),COLUMN(NOTA[TANGGAL]))&amp;":"&amp;ADDRESS(ROW(),COLUMN(NOTA[TANGGAL]))),-1)))</f>
        <v>45086</v>
      </c>
      <c r="AH235" s="59" t="str">
        <f ca="1">IF(NOTA[[#This Row],[NAMA BARANG]]="","",INDEX(NOTA[SUPPLIER],MATCH(,INDIRECT(ADDRESS(ROW(NOTA[ID]),COLUMN(NOTA[ID]))&amp;":"&amp;ADDRESS(ROW(),COLUMN(NOTA[ID]))),-1)))</f>
        <v>ALPHINDO</v>
      </c>
      <c r="AI235" s="59" t="str">
        <f ca="1">IF(NOTA[[#This Row],[ID_H]]="","",IF(NOTA[[#This Row],[FAKTUR]]="",INDIRECT(ADDRESS(ROW()-1,COLUMN())),NOTA[[#This Row],[FAKTUR]]))</f>
        <v>UNTANA</v>
      </c>
      <c r="AJ235" s="60">
        <f ca="1">IF(NOTA[[#This Row],[ID]]="","",COUNTIF(NOTA[ID_H],NOTA[[#This Row],[ID_H]]))</f>
        <v>2</v>
      </c>
      <c r="AK235" s="60">
        <f>IF(NOTA[[#This Row],[TGL.NOTA]]="",IF(NOTA[[#This Row],[SUPPLIER_H]]="","",AK234),MONTH(NOTA[[#This Row],[TGL.NOTA]]))</f>
        <v>6</v>
      </c>
      <c r="AL235" s="60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2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2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235" s="60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P235" s="60" t="e">
        <f>IF(NOTA[[#This Row],[CONCAT4]]="","",_xlfn.IFNA(MATCH(NOTA[[#This Row],[CONCAT4]],[2]!RAW[CONCAT_H],0),FALSE))</f>
        <v>#REF!</v>
      </c>
      <c r="AQ235" s="60" t="e">
        <f>IF(NOTA[[#This Row],[CONCAT1]]="","",MATCH(NOTA[[#This Row],[CONCAT1]],[3]!db[NB NOTA_C],0)+1)</f>
        <v>#N/A</v>
      </c>
    </row>
    <row r="236" spans="1:43" ht="20.100000000000001" customHeight="1" x14ac:dyDescent="0.25">
      <c r="A2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60" t="str">
        <f>IF(NOTA[[#This Row],[ID_P]]="","",MATCH(NOTA[[#This Row],[ID_P]],[1]!B_MSK[N_ID],0))</f>
        <v/>
      </c>
      <c r="D236" s="60">
        <f ca="1">IF(NOTA[[#This Row],[NAMA BARANG]]="","",INDEX(NOTA[ID],MATCH(,INDIRECT(ADDRESS(ROW(NOTA[ID]),COLUMN(NOTA[ID]))&amp;":"&amp;ADDRESS(ROW(),COLUMN(NOTA[ID]))),-1)))</f>
        <v>40</v>
      </c>
      <c r="E236" s="61"/>
      <c r="F236" s="62"/>
      <c r="G236" s="62"/>
      <c r="H236" s="63"/>
      <c r="I236" s="62"/>
      <c r="J236" s="64"/>
      <c r="K236" s="62"/>
      <c r="L236" s="15" t="s">
        <v>441</v>
      </c>
      <c r="M236" s="65">
        <v>6</v>
      </c>
      <c r="N236" s="60">
        <v>1800</v>
      </c>
      <c r="O236" s="15" t="s">
        <v>232</v>
      </c>
      <c r="P236" s="59">
        <v>8500</v>
      </c>
      <c r="Q236" s="58"/>
      <c r="R236" s="21" t="s">
        <v>439</v>
      </c>
      <c r="S236" s="67"/>
      <c r="T236" s="68"/>
      <c r="U236" s="69"/>
      <c r="V236" s="70"/>
      <c r="W236" s="69">
        <f>IF(NOTA[[#This Row],[HARGA/ CTN]]="",NOTA[[#This Row],[JUMLAH_H]],NOTA[[#This Row],[HARGA/ CTN]]*IF(NOTA[[#This Row],[C]]="",0,NOTA[[#This Row],[C]]))</f>
        <v>15300000</v>
      </c>
      <c r="X236" s="69">
        <f>IF(NOTA[[#This Row],[JUMLAH]]="","",NOTA[[#This Row],[JUMLAH]]*NOTA[[#This Row],[DISC 1]])</f>
        <v>0</v>
      </c>
      <c r="Y236" s="69">
        <f>IF(NOTA[[#This Row],[JUMLAH]]="","",(NOTA[[#This Row],[JUMLAH]]-NOTA[[#This Row],[DISC 1-]])*NOTA[[#This Row],[DISC 2]])</f>
        <v>0</v>
      </c>
      <c r="Z236" s="69">
        <f>IF(NOTA[[#This Row],[JUMLAH]]="","",NOTA[[#This Row],[DISC 1-]]+NOTA[[#This Row],[DISC 2-]])</f>
        <v>0</v>
      </c>
      <c r="AA236" s="69">
        <f>IF(NOTA[[#This Row],[JUMLAH]]="","",NOTA[[#This Row],[JUMLAH]]-NOTA[[#This Row],[DISC]])</f>
        <v>15300000</v>
      </c>
      <c r="AB236" s="69"/>
      <c r="AC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6" s="59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6" s="71">
        <f>IF(OR(NOTA[[#This Row],[QTY]]="",NOTA[[#This Row],[HARGA SATUAN]]="",),"",NOTA[[#This Row],[QTY]]*NOTA[[#This Row],[HARGA SATUAN]])</f>
        <v>15300000</v>
      </c>
      <c r="AG236" s="64">
        <f ca="1">IF(NOTA[ID_H]="","",INDEX(NOTA[TANGGAL],MATCH(,INDIRECT(ADDRESS(ROW(NOTA[TANGGAL]),COLUMN(NOTA[TANGGAL]))&amp;":"&amp;ADDRESS(ROW(),COLUMN(NOTA[TANGGAL]))),-1)))</f>
        <v>45086</v>
      </c>
      <c r="AH236" s="59" t="str">
        <f ca="1">IF(NOTA[[#This Row],[NAMA BARANG]]="","",INDEX(NOTA[SUPPLIER],MATCH(,INDIRECT(ADDRESS(ROW(NOTA[ID]),COLUMN(NOTA[ID]))&amp;":"&amp;ADDRESS(ROW(),COLUMN(NOTA[ID]))),-1)))</f>
        <v>ALPHINDO</v>
      </c>
      <c r="AI236" s="59" t="str">
        <f ca="1">IF(NOTA[[#This Row],[ID_H]]="","",IF(NOTA[[#This Row],[FAKTUR]]="",INDIRECT(ADDRESS(ROW()-1,COLUMN())),NOTA[[#This Row],[FAKTUR]]))</f>
        <v>UNTANA</v>
      </c>
      <c r="AJ236" s="60" t="str">
        <f ca="1">IF(NOTA[[#This Row],[ID]]="","",COUNTIF(NOTA[ID_H],NOTA[[#This Row],[ID_H]]))</f>
        <v/>
      </c>
      <c r="AK236" s="60">
        <f ca="1">IF(NOTA[[#This Row],[TGL.NOTA]]="",IF(NOTA[[#This Row],[SUPPLIER_H]]="","",AK235),MONTH(NOTA[[#This Row],[TGL.NOTA]]))</f>
        <v>6</v>
      </c>
      <c r="AL236" s="60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2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2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2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60" t="str">
        <f>IF(NOTA[[#This Row],[CONCAT4]]="","",_xlfn.IFNA(MATCH(NOTA[[#This Row],[CONCAT4]],[2]!RAW[CONCAT_H],0),FALSE))</f>
        <v/>
      </c>
      <c r="AQ236" s="60" t="e">
        <f>IF(NOTA[[#This Row],[CONCAT1]]="","",MATCH(NOTA[[#This Row],[CONCAT1]],[3]!db[NB NOTA_C],0)+1)</f>
        <v>#N/A</v>
      </c>
    </row>
    <row r="237" spans="1:43" ht="20.100000000000001" customHeight="1" x14ac:dyDescent="0.25">
      <c r="A2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60" t="str">
        <f>IF(NOTA[[#This Row],[ID_P]]="","",MATCH(NOTA[[#This Row],[ID_P]],[1]!B_MSK[N_ID],0))</f>
        <v/>
      </c>
      <c r="D237" s="60" t="str">
        <f ca="1">IF(NOTA[[#This Row],[NAMA BARANG]]="","",INDEX(NOTA[ID],MATCH(,INDIRECT(ADDRESS(ROW(NOTA[ID]),COLUMN(NOTA[ID]))&amp;":"&amp;ADDRESS(ROW(),COLUMN(NOTA[ID]))),-1)))</f>
        <v/>
      </c>
      <c r="E237" s="61"/>
      <c r="F237" s="62"/>
      <c r="G237" s="62"/>
      <c r="H237" s="63"/>
      <c r="I237" s="62"/>
      <c r="J237" s="64"/>
      <c r="K237" s="62"/>
      <c r="L237" s="62"/>
      <c r="M237" s="65"/>
      <c r="N237" s="60"/>
      <c r="O237" s="62"/>
      <c r="P237" s="59"/>
      <c r="Q237" s="58"/>
      <c r="R237" s="66"/>
      <c r="S237" s="67"/>
      <c r="T237" s="68"/>
      <c r="U237" s="69"/>
      <c r="V237" s="70"/>
      <c r="W237" s="69" t="str">
        <f>IF(NOTA[[#This Row],[HARGA/ CTN]]="",NOTA[[#This Row],[JUMLAH_H]],NOTA[[#This Row],[HARGA/ CTN]]*IF(NOTA[[#This Row],[C]]="",0,NOTA[[#This Row],[C]]))</f>
        <v/>
      </c>
      <c r="X237" s="69" t="str">
        <f>IF(NOTA[[#This Row],[JUMLAH]]="","",NOTA[[#This Row],[JUMLAH]]*NOTA[[#This Row],[DISC 1]])</f>
        <v/>
      </c>
      <c r="Y237" s="69" t="str">
        <f>IF(NOTA[[#This Row],[JUMLAH]]="","",(NOTA[[#This Row],[JUMLAH]]-NOTA[[#This Row],[DISC 1-]])*NOTA[[#This Row],[DISC 2]])</f>
        <v/>
      </c>
      <c r="Z237" s="69" t="str">
        <f>IF(NOTA[[#This Row],[JUMLAH]]="","",NOTA[[#This Row],[DISC 1-]]+NOTA[[#This Row],[DISC 2-]])</f>
        <v/>
      </c>
      <c r="AA237" s="69" t="str">
        <f>IF(NOTA[[#This Row],[JUMLAH]]="","",NOTA[[#This Row],[JUMLAH]]-NOTA[[#This Row],[DISC]])</f>
        <v/>
      </c>
      <c r="AB237" s="69"/>
      <c r="AC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71" t="str">
        <f>IF(OR(NOTA[[#This Row],[QTY]]="",NOTA[[#This Row],[HARGA SATUAN]]="",),"",NOTA[[#This Row],[QTY]]*NOTA[[#This Row],[HARGA SATUAN]])</f>
        <v/>
      </c>
      <c r="AG237" s="64" t="str">
        <f ca="1">IF(NOTA[ID_H]="","",INDEX(NOTA[TANGGAL],MATCH(,INDIRECT(ADDRESS(ROW(NOTA[TANGGAL]),COLUMN(NOTA[TANGGAL]))&amp;":"&amp;ADDRESS(ROW(),COLUMN(NOTA[TANGGAL]))),-1)))</f>
        <v/>
      </c>
      <c r="AH237" s="59" t="str">
        <f ca="1">IF(NOTA[[#This Row],[NAMA BARANG]]="","",INDEX(NOTA[SUPPLIER],MATCH(,INDIRECT(ADDRESS(ROW(NOTA[ID]),COLUMN(NOTA[ID]))&amp;":"&amp;ADDRESS(ROW(),COLUMN(NOTA[ID]))),-1)))</f>
        <v/>
      </c>
      <c r="AI237" s="59" t="str">
        <f ca="1">IF(NOTA[[#This Row],[ID_H]]="","",IF(NOTA[[#This Row],[FAKTUR]]="",INDIRECT(ADDRESS(ROW()-1,COLUMN())),NOTA[[#This Row],[FAKTUR]]))</f>
        <v/>
      </c>
      <c r="AJ237" s="60" t="str">
        <f ca="1">IF(NOTA[[#This Row],[ID]]="","",COUNTIF(NOTA[ID_H],NOTA[[#This Row],[ID_H]]))</f>
        <v/>
      </c>
      <c r="AK237" s="60" t="str">
        <f ca="1">IF(NOTA[[#This Row],[TGL.NOTA]]="",IF(NOTA[[#This Row],[SUPPLIER_H]]="","",AK236),MONTH(NOTA[[#This Row],[TGL.NOTA]]))</f>
        <v/>
      </c>
      <c r="AL237" s="60" t="str">
        <f>LOWER(SUBSTITUTE(SUBSTITUTE(SUBSTITUTE(SUBSTITUTE(SUBSTITUTE(SUBSTITUTE(SUBSTITUTE(SUBSTITUTE(SUBSTITUTE(NOTA[NAMA BARANG]," ",),".",""),"-",""),"(",""),")",""),",",""),"/",""),"""",""),"+",""))</f>
        <v/>
      </c>
      <c r="AM2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60" t="str">
        <f>IF(NOTA[[#This Row],[CONCAT4]]="","",_xlfn.IFNA(MATCH(NOTA[[#This Row],[CONCAT4]],[2]!RAW[CONCAT_H],0),FALSE))</f>
        <v/>
      </c>
      <c r="AQ237" s="60" t="str">
        <f>IF(NOTA[[#This Row],[CONCAT1]]="","",MATCH(NOTA[[#This Row],[CONCAT1]],[3]!db[NB NOTA_C],0)+1)</f>
        <v/>
      </c>
    </row>
    <row r="238" spans="1:43" ht="20.100000000000001" customHeight="1" x14ac:dyDescent="0.25">
      <c r="A238" s="59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8" s="60" t="e">
        <f ca="1">IF(NOTA[[#This Row],[ID_P]]="","",MATCH(NOTA[[#This Row],[ID_P]],[1]!B_MSK[N_ID],0))</f>
        <v>#REF!</v>
      </c>
      <c r="D238" s="60">
        <f ca="1">IF(NOTA[[#This Row],[NAMA BARANG]]="","",INDEX(NOTA[ID],MATCH(,INDIRECT(ADDRESS(ROW(NOTA[ID]),COLUMN(NOTA[ID]))&amp;":"&amp;ADDRESS(ROW(),COLUMN(NOTA[ID]))),-1)))</f>
        <v>41</v>
      </c>
      <c r="E238" s="61"/>
      <c r="F238" s="15" t="s">
        <v>442</v>
      </c>
      <c r="G238" s="15" t="s">
        <v>235</v>
      </c>
      <c r="H238" s="24" t="s">
        <v>443</v>
      </c>
      <c r="I238" s="62"/>
      <c r="J238" s="64">
        <v>45086</v>
      </c>
      <c r="K238" s="62"/>
      <c r="L238" s="15" t="s">
        <v>444</v>
      </c>
      <c r="M238" s="65"/>
      <c r="N238" s="60">
        <v>4</v>
      </c>
      <c r="O238" s="15" t="s">
        <v>251</v>
      </c>
      <c r="P238" s="59">
        <v>13000</v>
      </c>
      <c r="Q238" s="58"/>
      <c r="R238" s="66"/>
      <c r="S238" s="67"/>
      <c r="T238" s="68"/>
      <c r="U238" s="69"/>
      <c r="V238" s="27" t="s">
        <v>445</v>
      </c>
      <c r="W238" s="69">
        <f>IF(NOTA[[#This Row],[HARGA/ CTN]]="",NOTA[[#This Row],[JUMLAH_H]],NOTA[[#This Row],[HARGA/ CTN]]*IF(NOTA[[#This Row],[C]]="",0,NOTA[[#This Row],[C]]))</f>
        <v>52000</v>
      </c>
      <c r="X238" s="69">
        <f>IF(NOTA[[#This Row],[JUMLAH]]="","",NOTA[[#This Row],[JUMLAH]]*NOTA[[#This Row],[DISC 1]])</f>
        <v>0</v>
      </c>
      <c r="Y238" s="69">
        <f>IF(NOTA[[#This Row],[JUMLAH]]="","",(NOTA[[#This Row],[JUMLAH]]-NOTA[[#This Row],[DISC 1-]])*NOTA[[#This Row],[DISC 2]])</f>
        <v>0</v>
      </c>
      <c r="Z238" s="69">
        <f>IF(NOTA[[#This Row],[JUMLAH]]="","",NOTA[[#This Row],[DISC 1-]]+NOTA[[#This Row],[DISC 2-]])</f>
        <v>0</v>
      </c>
      <c r="AA238" s="69">
        <f>IF(NOTA[[#This Row],[JUMLAH]]="","",NOTA[[#This Row],[JUMLAH]]-NOTA[[#This Row],[DISC]])</f>
        <v>52000</v>
      </c>
      <c r="AB238" s="69"/>
      <c r="AC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8" s="59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8" s="71">
        <f>IF(OR(NOTA[[#This Row],[QTY]]="",NOTA[[#This Row],[HARGA SATUAN]]="",),"",NOTA[[#This Row],[QTY]]*NOTA[[#This Row],[HARGA SATUAN]])</f>
        <v>52000</v>
      </c>
      <c r="AG238" s="64">
        <f ca="1">IF(NOTA[ID_H]="","",INDEX(NOTA[TANGGAL],MATCH(,INDIRECT(ADDRESS(ROW(NOTA[TANGGAL]),COLUMN(NOTA[TANGGAL]))&amp;":"&amp;ADDRESS(ROW(),COLUMN(NOTA[TANGGAL]))),-1)))</f>
        <v>45086</v>
      </c>
      <c r="AH238" s="59" t="str">
        <f ca="1">IF(NOTA[[#This Row],[NAMA BARANG]]="","",INDEX(NOTA[SUPPLIER],MATCH(,INDIRECT(ADDRESS(ROW(NOTA[ID]),COLUMN(NOTA[ID]))&amp;":"&amp;ADDRESS(ROW(),COLUMN(NOTA[ID]))),-1)))</f>
        <v>HANSA</v>
      </c>
      <c r="AI238" s="59" t="str">
        <f ca="1">IF(NOTA[[#This Row],[ID_H]]="","",IF(NOTA[[#This Row],[FAKTUR]]="",INDIRECT(ADDRESS(ROW()-1,COLUMN())),NOTA[[#This Row],[FAKTUR]]))</f>
        <v>UNTANA</v>
      </c>
      <c r="AJ238" s="60">
        <f ca="1">IF(NOTA[[#This Row],[ID]]="","",COUNTIF(NOTA[ID_H],NOTA[[#This Row],[ID_H]]))</f>
        <v>1</v>
      </c>
      <c r="AK238" s="60">
        <f>IF(NOTA[[#This Row],[TGL.NOTA]]="",IF(NOTA[[#This Row],[SUPPLIER_H]]="","",AK237),MONTH(NOTA[[#This Row],[TGL.NOTA]]))</f>
        <v>6</v>
      </c>
      <c r="AL238" s="60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2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N2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238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P238" s="60" t="e">
        <f>IF(NOTA[[#This Row],[CONCAT4]]="","",_xlfn.IFNA(MATCH(NOTA[[#This Row],[CONCAT4]],[2]!RAW[CONCAT_H],0),FALSE))</f>
        <v>#REF!</v>
      </c>
      <c r="AQ238" s="60">
        <f>IF(NOTA[[#This Row],[CONCAT1]]="","",MATCH(NOTA[[#This Row],[CONCAT1]],[3]!db[NB NOTA_C],0)+1)</f>
        <v>1496</v>
      </c>
    </row>
    <row r="239" spans="1:43" ht="20.100000000000001" customHeight="1" x14ac:dyDescent="0.25">
      <c r="A2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60" t="str">
        <f>IF(NOTA[[#This Row],[ID_P]]="","",MATCH(NOTA[[#This Row],[ID_P]],[1]!B_MSK[N_ID],0))</f>
        <v/>
      </c>
      <c r="D239" s="60" t="str">
        <f ca="1">IF(NOTA[[#This Row],[NAMA BARANG]]="","",INDEX(NOTA[ID],MATCH(,INDIRECT(ADDRESS(ROW(NOTA[ID]),COLUMN(NOTA[ID]))&amp;":"&amp;ADDRESS(ROW(),COLUMN(NOTA[ID]))),-1)))</f>
        <v/>
      </c>
      <c r="E239" s="61"/>
      <c r="F239" s="62"/>
      <c r="G239" s="62"/>
      <c r="H239" s="63"/>
      <c r="I239" s="62"/>
      <c r="J239" s="64"/>
      <c r="K239" s="62"/>
      <c r="L239" s="62"/>
      <c r="M239" s="65"/>
      <c r="N239" s="60"/>
      <c r="O239" s="62"/>
      <c r="P239" s="59"/>
      <c r="Q239" s="58"/>
      <c r="R239" s="66"/>
      <c r="S239" s="67"/>
      <c r="T239" s="68"/>
      <c r="U239" s="69"/>
      <c r="V239" s="70"/>
      <c r="W239" s="69" t="str">
        <f>IF(NOTA[[#This Row],[HARGA/ CTN]]="",NOTA[[#This Row],[JUMLAH_H]],NOTA[[#This Row],[HARGA/ CTN]]*IF(NOTA[[#This Row],[C]]="",0,NOTA[[#This Row],[C]]))</f>
        <v/>
      </c>
      <c r="X239" s="69" t="str">
        <f>IF(NOTA[[#This Row],[JUMLAH]]="","",NOTA[[#This Row],[JUMLAH]]*NOTA[[#This Row],[DISC 1]])</f>
        <v/>
      </c>
      <c r="Y239" s="69" t="str">
        <f>IF(NOTA[[#This Row],[JUMLAH]]="","",(NOTA[[#This Row],[JUMLAH]]-NOTA[[#This Row],[DISC 1-]])*NOTA[[#This Row],[DISC 2]])</f>
        <v/>
      </c>
      <c r="Z239" s="69" t="str">
        <f>IF(NOTA[[#This Row],[JUMLAH]]="","",NOTA[[#This Row],[DISC 1-]]+NOTA[[#This Row],[DISC 2-]])</f>
        <v/>
      </c>
      <c r="AA239" s="69" t="str">
        <f>IF(NOTA[[#This Row],[JUMLAH]]="","",NOTA[[#This Row],[JUMLAH]]-NOTA[[#This Row],[DISC]])</f>
        <v/>
      </c>
      <c r="AB239" s="69"/>
      <c r="AC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71" t="str">
        <f>IF(OR(NOTA[[#This Row],[QTY]]="",NOTA[[#This Row],[HARGA SATUAN]]="",),"",NOTA[[#This Row],[QTY]]*NOTA[[#This Row],[HARGA SATUAN]])</f>
        <v/>
      </c>
      <c r="AG239" s="64" t="str">
        <f ca="1">IF(NOTA[ID_H]="","",INDEX(NOTA[TANGGAL],MATCH(,INDIRECT(ADDRESS(ROW(NOTA[TANGGAL]),COLUMN(NOTA[TANGGAL]))&amp;":"&amp;ADDRESS(ROW(),COLUMN(NOTA[TANGGAL]))),-1)))</f>
        <v/>
      </c>
      <c r="AH239" s="59" t="str">
        <f ca="1">IF(NOTA[[#This Row],[NAMA BARANG]]="","",INDEX(NOTA[SUPPLIER],MATCH(,INDIRECT(ADDRESS(ROW(NOTA[ID]),COLUMN(NOTA[ID]))&amp;":"&amp;ADDRESS(ROW(),COLUMN(NOTA[ID]))),-1)))</f>
        <v/>
      </c>
      <c r="AI239" s="59" t="str">
        <f ca="1">IF(NOTA[[#This Row],[ID_H]]="","",IF(NOTA[[#This Row],[FAKTUR]]="",INDIRECT(ADDRESS(ROW()-1,COLUMN())),NOTA[[#This Row],[FAKTUR]]))</f>
        <v/>
      </c>
      <c r="AJ239" s="60" t="str">
        <f ca="1">IF(NOTA[[#This Row],[ID]]="","",COUNTIF(NOTA[ID_H],NOTA[[#This Row],[ID_H]]))</f>
        <v/>
      </c>
      <c r="AK239" s="60" t="str">
        <f ca="1">IF(NOTA[[#This Row],[TGL.NOTA]]="",IF(NOTA[[#This Row],[SUPPLIER_H]]="","",AK238),MONTH(NOTA[[#This Row],[TGL.NOTA]]))</f>
        <v/>
      </c>
      <c r="AL239" s="60" t="str">
        <f>LOWER(SUBSTITUTE(SUBSTITUTE(SUBSTITUTE(SUBSTITUTE(SUBSTITUTE(SUBSTITUTE(SUBSTITUTE(SUBSTITUTE(SUBSTITUTE(NOTA[NAMA BARANG]," ",),".",""),"-",""),"(",""),")",""),",",""),"/",""),"""",""),"+",""))</f>
        <v/>
      </c>
      <c r="AM2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60" t="str">
        <f>IF(NOTA[[#This Row],[CONCAT4]]="","",_xlfn.IFNA(MATCH(NOTA[[#This Row],[CONCAT4]],[2]!RAW[CONCAT_H],0),FALSE))</f>
        <v/>
      </c>
      <c r="AQ239" s="60" t="str">
        <f>IF(NOTA[[#This Row],[CONCAT1]]="","",MATCH(NOTA[[#This Row],[CONCAT1]],[3]!db[NB NOTA_C],0)+1)</f>
        <v/>
      </c>
    </row>
    <row r="240" spans="1:43" ht="20.100000000000001" customHeight="1" x14ac:dyDescent="0.25">
      <c r="A240" s="59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40" s="60" t="e">
        <f ca="1">IF(NOTA[[#This Row],[ID_P]]="","",MATCH(NOTA[[#This Row],[ID_P]],[1]!B_MSK[N_ID],0))</f>
        <v>#REF!</v>
      </c>
      <c r="D240" s="60">
        <f ca="1">IF(NOTA[[#This Row],[NAMA BARANG]]="","",INDEX(NOTA[ID],MATCH(,INDIRECT(ADDRESS(ROW(NOTA[ID]),COLUMN(NOTA[ID]))&amp;":"&amp;ADDRESS(ROW(),COLUMN(NOTA[ID]))),-1)))</f>
        <v>42</v>
      </c>
      <c r="E240" s="61"/>
      <c r="F240" s="15" t="s">
        <v>240</v>
      </c>
      <c r="G240" s="15" t="s">
        <v>235</v>
      </c>
      <c r="H240" s="24" t="s">
        <v>446</v>
      </c>
      <c r="I240" s="62"/>
      <c r="J240" s="64">
        <v>45082</v>
      </c>
      <c r="K240" s="62"/>
      <c r="L240" s="15" t="s">
        <v>241</v>
      </c>
      <c r="M240" s="65">
        <v>15</v>
      </c>
      <c r="N240" s="60">
        <f>120*15</f>
        <v>1800</v>
      </c>
      <c r="O240" s="15" t="s">
        <v>242</v>
      </c>
      <c r="P240" s="59">
        <v>12500</v>
      </c>
      <c r="Q240" s="58"/>
      <c r="R240" s="21" t="s">
        <v>243</v>
      </c>
      <c r="S240" s="67">
        <v>0.2</v>
      </c>
      <c r="T240" s="68">
        <v>2.5000000000000001E-2</v>
      </c>
      <c r="U240" s="69"/>
      <c r="V240" s="70"/>
      <c r="W240" s="69">
        <f>IF(NOTA[[#This Row],[HARGA/ CTN]]="",NOTA[[#This Row],[JUMLAH_H]],NOTA[[#This Row],[HARGA/ CTN]]*IF(NOTA[[#This Row],[C]]="",0,NOTA[[#This Row],[C]]))</f>
        <v>22500000</v>
      </c>
      <c r="X240" s="69">
        <f>IF(NOTA[[#This Row],[JUMLAH]]="","",NOTA[[#This Row],[JUMLAH]]*NOTA[[#This Row],[DISC 1]])</f>
        <v>4500000</v>
      </c>
      <c r="Y240" s="69">
        <f>IF(NOTA[[#This Row],[JUMLAH]]="","",(NOTA[[#This Row],[JUMLAH]]-NOTA[[#This Row],[DISC 1-]])*NOTA[[#This Row],[DISC 2]])</f>
        <v>450000</v>
      </c>
      <c r="Z240" s="69">
        <f>IF(NOTA[[#This Row],[JUMLAH]]="","",NOTA[[#This Row],[DISC 1-]]+NOTA[[#This Row],[DISC 2-]])</f>
        <v>4950000</v>
      </c>
      <c r="AA240" s="69">
        <f>IF(NOTA[[#This Row],[JUMLAH]]="","",NOTA[[#This Row],[JUMLAH]]-NOTA[[#This Row],[DISC]])</f>
        <v>17550000</v>
      </c>
      <c r="AB240" s="69"/>
      <c r="AC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40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40" s="71">
        <f>IF(OR(NOTA[[#This Row],[QTY]]="",NOTA[[#This Row],[HARGA SATUAN]]="",),"",NOTA[[#This Row],[QTY]]*NOTA[[#This Row],[HARGA SATUAN]])</f>
        <v>22500000</v>
      </c>
      <c r="AG240" s="64">
        <f ca="1">IF(NOTA[ID_H]="","",INDEX(NOTA[TANGGAL],MATCH(,INDIRECT(ADDRESS(ROW(NOTA[TANGGAL]),COLUMN(NOTA[TANGGAL]))&amp;":"&amp;ADDRESS(ROW(),COLUMN(NOTA[TANGGAL]))),-1)))</f>
        <v>45086</v>
      </c>
      <c r="AH240" s="59" t="str">
        <f ca="1">IF(NOTA[[#This Row],[NAMA BARANG]]="","",INDEX(NOTA[SUPPLIER],MATCH(,INDIRECT(ADDRESS(ROW(NOTA[ID]),COLUMN(NOTA[ID]))&amp;":"&amp;ADDRESS(ROW(),COLUMN(NOTA[ID]))),-1)))</f>
        <v>SURYA PRATAMA</v>
      </c>
      <c r="AI240" s="59" t="str">
        <f ca="1">IF(NOTA[[#This Row],[ID_H]]="","",IF(NOTA[[#This Row],[FAKTUR]]="",INDIRECT(ADDRESS(ROW()-1,COLUMN())),NOTA[[#This Row],[FAKTUR]]))</f>
        <v>UNTANA</v>
      </c>
      <c r="AJ240" s="60">
        <f ca="1">IF(NOTA[[#This Row],[ID]]="","",COUNTIF(NOTA[ID_H],NOTA[[#This Row],[ID_H]]))</f>
        <v>1</v>
      </c>
      <c r="AK240" s="60">
        <f>IF(NOTA[[#This Row],[TGL.NOTA]]="",IF(NOTA[[#This Row],[SUPPLIER_H]]="","",AK239),MONTH(NOTA[[#This Row],[TGL.NOTA]]))</f>
        <v>6</v>
      </c>
      <c r="AL240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M2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N2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O240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P240" s="60" t="e">
        <f>IF(NOTA[[#This Row],[CONCAT4]]="","",_xlfn.IFNA(MATCH(NOTA[[#This Row],[CONCAT4]],[2]!RAW[CONCAT_H],0),FALSE))</f>
        <v>#REF!</v>
      </c>
      <c r="AQ240" s="60" t="e">
        <f>IF(NOTA[[#This Row],[CONCAT1]]="","",MATCH(NOTA[[#This Row],[CONCAT1]],[3]!db[NB NOTA_C],0)+1)</f>
        <v>#N/A</v>
      </c>
    </row>
    <row r="241" spans="1:43" ht="20.100000000000001" customHeight="1" x14ac:dyDescent="0.25">
      <c r="A2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60" t="str">
        <f>IF(NOTA[[#This Row],[ID_P]]="","",MATCH(NOTA[[#This Row],[ID_P]],[1]!B_MSK[N_ID],0))</f>
        <v/>
      </c>
      <c r="D241" s="60" t="str">
        <f ca="1">IF(NOTA[[#This Row],[NAMA BARANG]]="","",INDEX(NOTA[ID],MATCH(,INDIRECT(ADDRESS(ROW(NOTA[ID]),COLUMN(NOTA[ID]))&amp;":"&amp;ADDRESS(ROW(),COLUMN(NOTA[ID]))),-1)))</f>
        <v/>
      </c>
      <c r="E241" s="61"/>
      <c r="F241" s="62"/>
      <c r="G241" s="62"/>
      <c r="H241" s="63"/>
      <c r="I241" s="62"/>
      <c r="J241" s="64"/>
      <c r="K241" s="62"/>
      <c r="L241" s="62"/>
      <c r="M241" s="65"/>
      <c r="N241" s="60"/>
      <c r="O241" s="62"/>
      <c r="P241" s="59"/>
      <c r="Q241" s="58"/>
      <c r="R241" s="66"/>
      <c r="S241" s="67"/>
      <c r="T241" s="68"/>
      <c r="U241" s="69"/>
      <c r="V241" s="70"/>
      <c r="W241" s="69" t="str">
        <f>IF(NOTA[[#This Row],[HARGA/ CTN]]="",NOTA[[#This Row],[JUMLAH_H]],NOTA[[#This Row],[HARGA/ CTN]]*IF(NOTA[[#This Row],[C]]="",0,NOTA[[#This Row],[C]]))</f>
        <v/>
      </c>
      <c r="X241" s="69" t="str">
        <f>IF(NOTA[[#This Row],[JUMLAH]]="","",NOTA[[#This Row],[JUMLAH]]*NOTA[[#This Row],[DISC 1]])</f>
        <v/>
      </c>
      <c r="Y241" s="69" t="str">
        <f>IF(NOTA[[#This Row],[JUMLAH]]="","",(NOTA[[#This Row],[JUMLAH]]-NOTA[[#This Row],[DISC 1-]])*NOTA[[#This Row],[DISC 2]])</f>
        <v/>
      </c>
      <c r="Z241" s="69" t="str">
        <f>IF(NOTA[[#This Row],[JUMLAH]]="","",NOTA[[#This Row],[DISC 1-]]+NOTA[[#This Row],[DISC 2-]])</f>
        <v/>
      </c>
      <c r="AA241" s="69" t="str">
        <f>IF(NOTA[[#This Row],[JUMLAH]]="","",NOTA[[#This Row],[JUMLAH]]-NOTA[[#This Row],[DISC]])</f>
        <v/>
      </c>
      <c r="AB241" s="69"/>
      <c r="AC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71" t="str">
        <f>IF(OR(NOTA[[#This Row],[QTY]]="",NOTA[[#This Row],[HARGA SATUAN]]="",),"",NOTA[[#This Row],[QTY]]*NOTA[[#This Row],[HARGA SATUAN]])</f>
        <v/>
      </c>
      <c r="AG241" s="64" t="str">
        <f ca="1">IF(NOTA[ID_H]="","",INDEX(NOTA[TANGGAL],MATCH(,INDIRECT(ADDRESS(ROW(NOTA[TANGGAL]),COLUMN(NOTA[TANGGAL]))&amp;":"&amp;ADDRESS(ROW(),COLUMN(NOTA[TANGGAL]))),-1)))</f>
        <v/>
      </c>
      <c r="AH241" s="59" t="str">
        <f ca="1">IF(NOTA[[#This Row],[NAMA BARANG]]="","",INDEX(NOTA[SUPPLIER],MATCH(,INDIRECT(ADDRESS(ROW(NOTA[ID]),COLUMN(NOTA[ID]))&amp;":"&amp;ADDRESS(ROW(),COLUMN(NOTA[ID]))),-1)))</f>
        <v/>
      </c>
      <c r="AI241" s="59" t="str">
        <f ca="1">IF(NOTA[[#This Row],[ID_H]]="","",IF(NOTA[[#This Row],[FAKTUR]]="",INDIRECT(ADDRESS(ROW()-1,COLUMN())),NOTA[[#This Row],[FAKTUR]]))</f>
        <v/>
      </c>
      <c r="AJ241" s="60" t="str">
        <f ca="1">IF(NOTA[[#This Row],[ID]]="","",COUNTIF(NOTA[ID_H],NOTA[[#This Row],[ID_H]]))</f>
        <v/>
      </c>
      <c r="AK241" s="60" t="str">
        <f ca="1">IF(NOTA[[#This Row],[TGL.NOTA]]="",IF(NOTA[[#This Row],[SUPPLIER_H]]="","",AK240),MONTH(NOTA[[#This Row],[TGL.NOTA]]))</f>
        <v/>
      </c>
      <c r="AL241" s="60" t="str">
        <f>LOWER(SUBSTITUTE(SUBSTITUTE(SUBSTITUTE(SUBSTITUTE(SUBSTITUTE(SUBSTITUTE(SUBSTITUTE(SUBSTITUTE(SUBSTITUTE(NOTA[NAMA BARANG]," ",),".",""),"-",""),"(",""),")",""),",",""),"/",""),"""",""),"+",""))</f>
        <v/>
      </c>
      <c r="AM2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60" t="str">
        <f>IF(NOTA[[#This Row],[CONCAT4]]="","",_xlfn.IFNA(MATCH(NOTA[[#This Row],[CONCAT4]],[2]!RAW[CONCAT_H],0),FALSE))</f>
        <v/>
      </c>
      <c r="AQ241" s="60" t="str">
        <f>IF(NOTA[[#This Row],[CONCAT1]]="","",MATCH(NOTA[[#This Row],[CONCAT1]],[3]!db[NB NOTA_C],0)+1)</f>
        <v/>
      </c>
    </row>
    <row r="242" spans="1:43" ht="20.100000000000001" customHeight="1" x14ac:dyDescent="0.25">
      <c r="A242" s="5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JEF_0906_-1</v>
      </c>
      <c r="C242" s="60" t="e">
        <f ca="1">IF(NOTA[[#This Row],[ID_P]]="","",MATCH(NOTA[[#This Row],[ID_P]],[1]!B_MSK[N_ID],0))</f>
        <v>#REF!</v>
      </c>
      <c r="D242" s="60">
        <f ca="1">IF(NOTA[[#This Row],[NAMA BARANG]]="","",INDEX(NOTA[ID],MATCH(,INDIRECT(ADDRESS(ROW(NOTA[ID]),COLUMN(NOTA[ID]))&amp;":"&amp;ADDRESS(ROW(),COLUMN(NOTA[ID]))),-1)))</f>
        <v>43</v>
      </c>
      <c r="E242" s="30" t="s">
        <v>447</v>
      </c>
      <c r="F242" s="15" t="s">
        <v>448</v>
      </c>
      <c r="G242" s="15" t="s">
        <v>235</v>
      </c>
      <c r="H242" s="63"/>
      <c r="I242" s="62"/>
      <c r="J242" s="64"/>
      <c r="K242" s="62"/>
      <c r="L242" s="15" t="s">
        <v>449</v>
      </c>
      <c r="M242" s="65">
        <v>2</v>
      </c>
      <c r="N242" s="60">
        <v>250</v>
      </c>
      <c r="O242" s="15" t="s">
        <v>232</v>
      </c>
      <c r="P242" s="59">
        <v>19000</v>
      </c>
      <c r="Q242" s="58"/>
      <c r="R242" s="21" t="s">
        <v>450</v>
      </c>
      <c r="S242" s="67"/>
      <c r="T242" s="68"/>
      <c r="U242" s="69"/>
      <c r="V242" s="70"/>
      <c r="W242" s="69">
        <f>IF(NOTA[[#This Row],[HARGA/ CTN]]="",NOTA[[#This Row],[JUMLAH_H]],NOTA[[#This Row],[HARGA/ CTN]]*IF(NOTA[[#This Row],[C]]="",0,NOTA[[#This Row],[C]]))</f>
        <v>4750000</v>
      </c>
      <c r="X242" s="69">
        <f>IF(NOTA[[#This Row],[JUMLAH]]="","",NOTA[[#This Row],[JUMLAH]]*NOTA[[#This Row],[DISC 1]])</f>
        <v>0</v>
      </c>
      <c r="Y242" s="69">
        <f>IF(NOTA[[#This Row],[JUMLAH]]="","",(NOTA[[#This Row],[JUMLAH]]-NOTA[[#This Row],[DISC 1-]])*NOTA[[#This Row],[DISC 2]])</f>
        <v>0</v>
      </c>
      <c r="Z242" s="69">
        <f>IF(NOTA[[#This Row],[JUMLAH]]="","",NOTA[[#This Row],[DISC 1-]]+NOTA[[#This Row],[DISC 2-]])</f>
        <v>0</v>
      </c>
      <c r="AA242" s="69">
        <f>IF(NOTA[[#This Row],[JUMLAH]]="","",NOTA[[#This Row],[JUMLAH]]-NOTA[[#This Row],[DISC]])</f>
        <v>4750000</v>
      </c>
      <c r="AB242" s="69"/>
      <c r="AC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9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71">
        <f>IF(OR(NOTA[[#This Row],[QTY]]="",NOTA[[#This Row],[HARGA SATUAN]]="",),"",NOTA[[#This Row],[QTY]]*NOTA[[#This Row],[HARGA SATUAN]])</f>
        <v>4750000</v>
      </c>
      <c r="AG242" s="64">
        <f ca="1">IF(NOTA[ID_H]="","",INDEX(NOTA[TANGGAL],MATCH(,INDIRECT(ADDRESS(ROW(NOTA[TANGGAL]),COLUMN(NOTA[TANGGAL]))&amp;":"&amp;ADDRESS(ROW(),COLUMN(NOTA[TANGGAL]))),-1)))</f>
        <v>45086</v>
      </c>
      <c r="AH242" s="59" t="str">
        <f ca="1">IF(NOTA[[#This Row],[NAMA BARANG]]="","",INDEX(NOTA[SUPPLIER],MATCH(,INDIRECT(ADDRESS(ROW(NOTA[ID]),COLUMN(NOTA[ID]))&amp;":"&amp;ADDRESS(ROW(),COLUMN(NOTA[ID]))),-1)))</f>
        <v>JEFFRY</v>
      </c>
      <c r="AI242" s="59" t="str">
        <f ca="1">IF(NOTA[[#This Row],[ID_H]]="","",IF(NOTA[[#This Row],[FAKTUR]]="",INDIRECT(ADDRESS(ROW()-1,COLUMN())),NOTA[[#This Row],[FAKTUR]]))</f>
        <v>UNTANA</v>
      </c>
      <c r="AJ242" s="60">
        <f ca="1">IF(NOTA[[#This Row],[ID]]="","",COUNTIF(NOTA[ID_H],NOTA[[#This Row],[ID_H]]))</f>
        <v>1</v>
      </c>
      <c r="AK242" s="60" t="str">
        <f ca="1">IF(NOTA[[#This Row],[TGL.NOTA]]="",IF(NOTA[[#This Row],[SUPPLIER_H]]="","",AK241),MONTH(NOTA[[#This Row],[TGL.NOTA]]))</f>
        <v/>
      </c>
      <c r="AL242" s="60" t="str">
        <f>LOWER(SUBSTITUTE(SUBSTITUTE(SUBSTITUTE(SUBSTITUTE(SUBSTITUTE(SUBSTITUTE(SUBSTITUTE(SUBSTITUTE(SUBSTITUTE(NOTA[NAMA BARANG]," ",),".",""),"-",""),"(",""),")",""),",",""),"/",""),"""",""),"+",""))</f>
        <v>karettwinswan</v>
      </c>
      <c r="AM2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N2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O242" s="60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P242" s="60" t="e">
        <f>IF(NOTA[[#This Row],[CONCAT4]]="","",_xlfn.IFNA(MATCH(NOTA[[#This Row],[CONCAT4]],[2]!RAW[CONCAT_H],0),FALSE))</f>
        <v>#REF!</v>
      </c>
      <c r="AQ242" s="60" t="e">
        <f>IF(NOTA[[#This Row],[CONCAT1]]="","",MATCH(NOTA[[#This Row],[CONCAT1]],[3]!db[NB NOTA_C],0)+1)</f>
        <v>#N/A</v>
      </c>
    </row>
    <row r="243" spans="1:43" ht="20.100000000000001" customHeight="1" x14ac:dyDescent="0.25">
      <c r="A2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60" t="str">
        <f>IF(NOTA[[#This Row],[ID_P]]="","",MATCH(NOTA[[#This Row],[ID_P]],[1]!B_MSK[N_ID],0))</f>
        <v/>
      </c>
      <c r="D243" s="60" t="str">
        <f ca="1">IF(NOTA[[#This Row],[NAMA BARANG]]="","",INDEX(NOTA[ID],MATCH(,INDIRECT(ADDRESS(ROW(NOTA[ID]),COLUMN(NOTA[ID]))&amp;":"&amp;ADDRESS(ROW(),COLUMN(NOTA[ID]))),-1)))</f>
        <v/>
      </c>
      <c r="E243" s="61"/>
      <c r="F243" s="62"/>
      <c r="G243" s="62"/>
      <c r="H243" s="63"/>
      <c r="I243" s="62"/>
      <c r="J243" s="64"/>
      <c r="K243" s="62"/>
      <c r="L243" s="62"/>
      <c r="M243" s="65"/>
      <c r="N243" s="60"/>
      <c r="O243" s="62"/>
      <c r="P243" s="59"/>
      <c r="Q243" s="58"/>
      <c r="R243" s="66"/>
      <c r="S243" s="67"/>
      <c r="T243" s="68"/>
      <c r="U243" s="69"/>
      <c r="V243" s="70"/>
      <c r="W243" s="69" t="str">
        <f>IF(NOTA[[#This Row],[HARGA/ CTN]]="",NOTA[[#This Row],[JUMLAH_H]],NOTA[[#This Row],[HARGA/ CTN]]*IF(NOTA[[#This Row],[C]]="",0,NOTA[[#This Row],[C]]))</f>
        <v/>
      </c>
      <c r="X243" s="69" t="str">
        <f>IF(NOTA[[#This Row],[JUMLAH]]="","",NOTA[[#This Row],[JUMLAH]]*NOTA[[#This Row],[DISC 1]])</f>
        <v/>
      </c>
      <c r="Y243" s="69" t="str">
        <f>IF(NOTA[[#This Row],[JUMLAH]]="","",(NOTA[[#This Row],[JUMLAH]]-NOTA[[#This Row],[DISC 1-]])*NOTA[[#This Row],[DISC 2]])</f>
        <v/>
      </c>
      <c r="Z243" s="69" t="str">
        <f>IF(NOTA[[#This Row],[JUMLAH]]="","",NOTA[[#This Row],[DISC 1-]]+NOTA[[#This Row],[DISC 2-]])</f>
        <v/>
      </c>
      <c r="AA243" s="69" t="str">
        <f>IF(NOTA[[#This Row],[JUMLAH]]="","",NOTA[[#This Row],[JUMLAH]]-NOTA[[#This Row],[DISC]])</f>
        <v/>
      </c>
      <c r="AB243" s="69"/>
      <c r="AC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71" t="str">
        <f>IF(OR(NOTA[[#This Row],[QTY]]="",NOTA[[#This Row],[HARGA SATUAN]]="",),"",NOTA[[#This Row],[QTY]]*NOTA[[#This Row],[HARGA SATUAN]])</f>
        <v/>
      </c>
      <c r="AG243" s="64" t="str">
        <f ca="1">IF(NOTA[ID_H]="","",INDEX(NOTA[TANGGAL],MATCH(,INDIRECT(ADDRESS(ROW(NOTA[TANGGAL]),COLUMN(NOTA[TANGGAL]))&amp;":"&amp;ADDRESS(ROW(),COLUMN(NOTA[TANGGAL]))),-1)))</f>
        <v/>
      </c>
      <c r="AH243" s="59" t="str">
        <f ca="1">IF(NOTA[[#This Row],[NAMA BARANG]]="","",INDEX(NOTA[SUPPLIER],MATCH(,INDIRECT(ADDRESS(ROW(NOTA[ID]),COLUMN(NOTA[ID]))&amp;":"&amp;ADDRESS(ROW(),COLUMN(NOTA[ID]))),-1)))</f>
        <v/>
      </c>
      <c r="AI243" s="59" t="str">
        <f ca="1">IF(NOTA[[#This Row],[ID_H]]="","",IF(NOTA[[#This Row],[FAKTUR]]="",INDIRECT(ADDRESS(ROW()-1,COLUMN())),NOTA[[#This Row],[FAKTUR]]))</f>
        <v/>
      </c>
      <c r="AJ243" s="60" t="str">
        <f ca="1">IF(NOTA[[#This Row],[ID]]="","",COUNTIF(NOTA[ID_H],NOTA[[#This Row],[ID_H]]))</f>
        <v/>
      </c>
      <c r="AK243" s="60" t="str">
        <f ca="1">IF(NOTA[[#This Row],[TGL.NOTA]]="",IF(NOTA[[#This Row],[SUPPLIER_H]]="","",AK242),MONTH(NOTA[[#This Row],[TGL.NOTA]]))</f>
        <v/>
      </c>
      <c r="AL243" s="60" t="str">
        <f>LOWER(SUBSTITUTE(SUBSTITUTE(SUBSTITUTE(SUBSTITUTE(SUBSTITUTE(SUBSTITUTE(SUBSTITUTE(SUBSTITUTE(SUBSTITUTE(NOTA[NAMA BARANG]," ",),".",""),"-",""),"(",""),")",""),",",""),"/",""),"""",""),"+",""))</f>
        <v/>
      </c>
      <c r="AM2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60" t="str">
        <f>IF(NOTA[[#This Row],[CONCAT4]]="","",_xlfn.IFNA(MATCH(NOTA[[#This Row],[CONCAT4]],[2]!RAW[CONCAT_H],0),FALSE))</f>
        <v/>
      </c>
      <c r="AQ243" s="60" t="str">
        <f>IF(NOTA[[#This Row],[CONCAT1]]="","",MATCH(NOTA[[#This Row],[CONCAT1]],[3]!db[NB NOTA_C],0)+1)</f>
        <v/>
      </c>
    </row>
    <row r="244" spans="1:43" ht="20.100000000000001" customHeight="1" x14ac:dyDescent="0.25">
      <c r="A244" s="5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60" t="e">
        <f ca="1">IF(NOTA[[#This Row],[ID_P]]="","",MATCH(NOTA[[#This Row],[ID_P]],[1]!B_MSK[N_ID],0))</f>
        <v>#REF!</v>
      </c>
      <c r="D244" s="60">
        <f ca="1">IF(NOTA[[#This Row],[NAMA BARANG]]="","",INDEX(NOTA[ID],MATCH(,INDIRECT(ADDRESS(ROW(NOTA[ID]),COLUMN(NOTA[ID]))&amp;":"&amp;ADDRESS(ROW(),COLUMN(NOTA[ID]))),-1)))</f>
        <v>44</v>
      </c>
      <c r="E244" s="61">
        <v>45087</v>
      </c>
      <c r="F244" s="15" t="s">
        <v>234</v>
      </c>
      <c r="G244" s="15" t="s">
        <v>235</v>
      </c>
      <c r="H244" s="24" t="s">
        <v>454</v>
      </c>
      <c r="I244" s="62"/>
      <c r="J244" s="64">
        <v>45084</v>
      </c>
      <c r="K244" s="62"/>
      <c r="L244" s="15" t="s">
        <v>455</v>
      </c>
      <c r="M244" s="65">
        <v>2</v>
      </c>
      <c r="N244" s="60">
        <v>1600</v>
      </c>
      <c r="O244" s="15" t="s">
        <v>232</v>
      </c>
      <c r="P244" s="59">
        <v>2100</v>
      </c>
      <c r="Q244" s="58"/>
      <c r="R244" s="21" t="s">
        <v>456</v>
      </c>
      <c r="S244" s="67"/>
      <c r="T244" s="68"/>
      <c r="U244" s="69"/>
      <c r="V244" s="70"/>
      <c r="W244" s="69">
        <f>IF(NOTA[[#This Row],[HARGA/ CTN]]="",NOTA[[#This Row],[JUMLAH_H]],NOTA[[#This Row],[HARGA/ CTN]]*IF(NOTA[[#This Row],[C]]="",0,NOTA[[#This Row],[C]]))</f>
        <v>3360000</v>
      </c>
      <c r="X244" s="69">
        <f>IF(NOTA[[#This Row],[JUMLAH]]="","",NOTA[[#This Row],[JUMLAH]]*NOTA[[#This Row],[DISC 1]])</f>
        <v>0</v>
      </c>
      <c r="Y244" s="69">
        <f>IF(NOTA[[#This Row],[JUMLAH]]="","",(NOTA[[#This Row],[JUMLAH]]-NOTA[[#This Row],[DISC 1-]])*NOTA[[#This Row],[DISC 2]])</f>
        <v>0</v>
      </c>
      <c r="Z244" s="69">
        <f>IF(NOTA[[#This Row],[JUMLAH]]="","",NOTA[[#This Row],[DISC 1-]]+NOTA[[#This Row],[DISC 2-]])</f>
        <v>0</v>
      </c>
      <c r="AA244" s="69">
        <f>IF(NOTA[[#This Row],[JUMLAH]]="","",NOTA[[#This Row],[JUMLAH]]-NOTA[[#This Row],[DISC]])</f>
        <v>3360000</v>
      </c>
      <c r="AB244" s="69"/>
      <c r="AC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71">
        <f>IF(OR(NOTA[[#This Row],[QTY]]="",NOTA[[#This Row],[HARGA SATUAN]]="",),"",NOTA[[#This Row],[QTY]]*NOTA[[#This Row],[HARGA SATUAN]])</f>
        <v>3360000</v>
      </c>
      <c r="AG244" s="64">
        <f ca="1">IF(NOTA[ID_H]="","",INDEX(NOTA[TANGGAL],MATCH(,INDIRECT(ADDRESS(ROW(NOTA[TANGGAL]),COLUMN(NOTA[TANGGAL]))&amp;":"&amp;ADDRESS(ROW(),COLUMN(NOTA[TANGGAL]))),-1)))</f>
        <v>45087</v>
      </c>
      <c r="AH244" s="59" t="str">
        <f ca="1">IF(NOTA[[#This Row],[NAMA BARANG]]="","",INDEX(NOTA[SUPPLIER],MATCH(,INDIRECT(ADDRESS(ROW(NOTA[ID]),COLUMN(NOTA[ID]))&amp;":"&amp;ADDRESS(ROW(),COLUMN(NOTA[ID]))),-1)))</f>
        <v>ETJ</v>
      </c>
      <c r="AI244" s="59" t="str">
        <f ca="1">IF(NOTA[[#This Row],[ID_H]]="","",IF(NOTA[[#This Row],[FAKTUR]]="",INDIRECT(ADDRESS(ROW()-1,COLUMN())),NOTA[[#This Row],[FAKTUR]]))</f>
        <v>UNTANA</v>
      </c>
      <c r="AJ244" s="60">
        <f ca="1">IF(NOTA[[#This Row],[ID]]="","",COUNTIF(NOTA[ID_H],NOTA[[#This Row],[ID_H]]))</f>
        <v>1</v>
      </c>
      <c r="AK244" s="60">
        <f>IF(NOTA[[#This Row],[TGL.NOTA]]="",IF(NOTA[[#This Row],[SUPPLIER_H]]="","",AK243),MONTH(NOTA[[#This Row],[TGL.NOTA]]))</f>
        <v>6</v>
      </c>
      <c r="AL244" s="60" t="str">
        <f>LOWER(SUBSTITUTE(SUBSTITUTE(SUBSTITUTE(SUBSTITUTE(SUBSTITUTE(SUBSTITUTE(SUBSTITUTE(SUBSTITUTE(SUBSTITUTE(NOTA[NAMA BARANG]," ",),".",""),"-",""),"(",""),")",""),",",""),"/",""),"""",""),"+",""))</f>
        <v>kojiko99</v>
      </c>
      <c r="AM2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N2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O244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P244" s="60" t="e">
        <f>IF(NOTA[[#This Row],[CONCAT4]]="","",_xlfn.IFNA(MATCH(NOTA[[#This Row],[CONCAT4]],[2]!RAW[CONCAT_H],0),FALSE))</f>
        <v>#REF!</v>
      </c>
      <c r="AQ244" s="60" t="e">
        <f>IF(NOTA[[#This Row],[CONCAT1]]="","",MATCH(NOTA[[#This Row],[CONCAT1]],[3]!db[NB NOTA_C],0)+1)</f>
        <v>#N/A</v>
      </c>
    </row>
    <row r="245" spans="1:43" ht="20.100000000000001" customHeight="1" x14ac:dyDescent="0.25">
      <c r="A2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60" t="str">
        <f>IF(NOTA[[#This Row],[ID_P]]="","",MATCH(NOTA[[#This Row],[ID_P]],[1]!B_MSK[N_ID],0))</f>
        <v/>
      </c>
      <c r="D245" s="60" t="str">
        <f ca="1">IF(NOTA[[#This Row],[NAMA BARANG]]="","",INDEX(NOTA[ID],MATCH(,INDIRECT(ADDRESS(ROW(NOTA[ID]),COLUMN(NOTA[ID]))&amp;":"&amp;ADDRESS(ROW(),COLUMN(NOTA[ID]))),-1)))</f>
        <v/>
      </c>
      <c r="E245" s="61"/>
      <c r="F245" s="62"/>
      <c r="G245" s="62"/>
      <c r="H245" s="63"/>
      <c r="I245" s="62"/>
      <c r="J245" s="64"/>
      <c r="K245" s="62"/>
      <c r="L245" s="62"/>
      <c r="M245" s="65"/>
      <c r="N245" s="60"/>
      <c r="O245" s="62"/>
      <c r="P245" s="59"/>
      <c r="Q245" s="58"/>
      <c r="R245" s="66"/>
      <c r="S245" s="67"/>
      <c r="T245" s="68"/>
      <c r="U245" s="69"/>
      <c r="V245" s="70"/>
      <c r="W245" s="69" t="str">
        <f>IF(NOTA[[#This Row],[HARGA/ CTN]]="",NOTA[[#This Row],[JUMLAH_H]],NOTA[[#This Row],[HARGA/ CTN]]*IF(NOTA[[#This Row],[C]]="",0,NOTA[[#This Row],[C]]))</f>
        <v/>
      </c>
      <c r="X245" s="69" t="str">
        <f>IF(NOTA[[#This Row],[JUMLAH]]="","",NOTA[[#This Row],[JUMLAH]]*NOTA[[#This Row],[DISC 1]])</f>
        <v/>
      </c>
      <c r="Y245" s="69" t="str">
        <f>IF(NOTA[[#This Row],[JUMLAH]]="","",(NOTA[[#This Row],[JUMLAH]]-NOTA[[#This Row],[DISC 1-]])*NOTA[[#This Row],[DISC 2]])</f>
        <v/>
      </c>
      <c r="Z245" s="69" t="str">
        <f>IF(NOTA[[#This Row],[JUMLAH]]="","",NOTA[[#This Row],[DISC 1-]]+NOTA[[#This Row],[DISC 2-]])</f>
        <v/>
      </c>
      <c r="AA245" s="69" t="str">
        <f>IF(NOTA[[#This Row],[JUMLAH]]="","",NOTA[[#This Row],[JUMLAH]]-NOTA[[#This Row],[DISC]])</f>
        <v/>
      </c>
      <c r="AB245" s="69"/>
      <c r="AC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71" t="str">
        <f>IF(OR(NOTA[[#This Row],[QTY]]="",NOTA[[#This Row],[HARGA SATUAN]]="",),"",NOTA[[#This Row],[QTY]]*NOTA[[#This Row],[HARGA SATUAN]])</f>
        <v/>
      </c>
      <c r="AG245" s="64" t="str">
        <f ca="1">IF(NOTA[ID_H]="","",INDEX(NOTA[TANGGAL],MATCH(,INDIRECT(ADDRESS(ROW(NOTA[TANGGAL]),COLUMN(NOTA[TANGGAL]))&amp;":"&amp;ADDRESS(ROW(),COLUMN(NOTA[TANGGAL]))),-1)))</f>
        <v/>
      </c>
      <c r="AH245" s="59" t="str">
        <f ca="1">IF(NOTA[[#This Row],[NAMA BARANG]]="","",INDEX(NOTA[SUPPLIER],MATCH(,INDIRECT(ADDRESS(ROW(NOTA[ID]),COLUMN(NOTA[ID]))&amp;":"&amp;ADDRESS(ROW(),COLUMN(NOTA[ID]))),-1)))</f>
        <v/>
      </c>
      <c r="AI245" s="59" t="str">
        <f ca="1">IF(NOTA[[#This Row],[ID_H]]="","",IF(NOTA[[#This Row],[FAKTUR]]="",INDIRECT(ADDRESS(ROW()-1,COLUMN())),NOTA[[#This Row],[FAKTUR]]))</f>
        <v/>
      </c>
      <c r="AJ245" s="60" t="str">
        <f ca="1">IF(NOTA[[#This Row],[ID]]="","",COUNTIF(NOTA[ID_H],NOTA[[#This Row],[ID_H]]))</f>
        <v/>
      </c>
      <c r="AK245" s="60" t="str">
        <f ca="1">IF(NOTA[[#This Row],[TGL.NOTA]]="",IF(NOTA[[#This Row],[SUPPLIER_H]]="","",AK244),MONTH(NOTA[[#This Row],[TGL.NOTA]]))</f>
        <v/>
      </c>
      <c r="AL245" s="60" t="str">
        <f>LOWER(SUBSTITUTE(SUBSTITUTE(SUBSTITUTE(SUBSTITUTE(SUBSTITUTE(SUBSTITUTE(SUBSTITUTE(SUBSTITUTE(SUBSTITUTE(NOTA[NAMA BARANG]," ",),".",""),"-",""),"(",""),")",""),",",""),"/",""),"""",""),"+",""))</f>
        <v/>
      </c>
      <c r="AM2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60" t="str">
        <f>IF(NOTA[[#This Row],[CONCAT4]]="","",_xlfn.IFNA(MATCH(NOTA[[#This Row],[CONCAT4]],[2]!RAW[CONCAT_H],0),FALSE))</f>
        <v/>
      </c>
      <c r="AQ245" s="60" t="str">
        <f>IF(NOTA[[#This Row],[CONCAT1]]="","",MATCH(NOTA[[#This Row],[CONCAT1]],[3]!db[NB NOTA_C],0)+1)</f>
        <v/>
      </c>
    </row>
    <row r="246" spans="1:43" ht="20.100000000000001" customHeight="1" x14ac:dyDescent="0.25">
      <c r="A2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60" t="str">
        <f>IF(NOTA[[#This Row],[ID_P]]="","",MATCH(NOTA[[#This Row],[ID_P]],[1]!B_MSK[N_ID],0))</f>
        <v/>
      </c>
      <c r="D246" s="60" t="str">
        <f ca="1">IF(NOTA[[#This Row],[NAMA BARANG]]="","",INDEX(NOTA[ID],MATCH(,INDIRECT(ADDRESS(ROW(NOTA[ID]),COLUMN(NOTA[ID]))&amp;":"&amp;ADDRESS(ROW(),COLUMN(NOTA[ID]))),-1)))</f>
        <v/>
      </c>
      <c r="E246" s="61"/>
      <c r="F246" s="62"/>
      <c r="G246" s="62"/>
      <c r="H246" s="63"/>
      <c r="I246" s="62"/>
      <c r="J246" s="64"/>
      <c r="K246" s="62"/>
      <c r="L246" s="62"/>
      <c r="M246" s="65"/>
      <c r="N246" s="60"/>
      <c r="O246" s="62"/>
      <c r="P246" s="59"/>
      <c r="Q246" s="58"/>
      <c r="R246" s="66"/>
      <c r="S246" s="67"/>
      <c r="T246" s="68"/>
      <c r="U246" s="69"/>
      <c r="V246" s="70"/>
      <c r="W246" s="69" t="str">
        <f>IF(NOTA[[#This Row],[HARGA/ CTN]]="",NOTA[[#This Row],[JUMLAH_H]],NOTA[[#This Row],[HARGA/ CTN]]*IF(NOTA[[#This Row],[C]]="",0,NOTA[[#This Row],[C]]))</f>
        <v/>
      </c>
      <c r="X246" s="69" t="str">
        <f>IF(NOTA[[#This Row],[JUMLAH]]="","",NOTA[[#This Row],[JUMLAH]]*NOTA[[#This Row],[DISC 1]])</f>
        <v/>
      </c>
      <c r="Y246" s="69" t="str">
        <f>IF(NOTA[[#This Row],[JUMLAH]]="","",(NOTA[[#This Row],[JUMLAH]]-NOTA[[#This Row],[DISC 1-]])*NOTA[[#This Row],[DISC 2]])</f>
        <v/>
      </c>
      <c r="Z246" s="69" t="str">
        <f>IF(NOTA[[#This Row],[JUMLAH]]="","",NOTA[[#This Row],[DISC 1-]]+NOTA[[#This Row],[DISC 2-]])</f>
        <v/>
      </c>
      <c r="AA246" s="69" t="str">
        <f>IF(NOTA[[#This Row],[JUMLAH]]="","",NOTA[[#This Row],[JUMLAH]]-NOTA[[#This Row],[DISC]])</f>
        <v/>
      </c>
      <c r="AB246" s="69"/>
      <c r="AC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71" t="str">
        <f>IF(OR(NOTA[[#This Row],[QTY]]="",NOTA[[#This Row],[HARGA SATUAN]]="",),"",NOTA[[#This Row],[QTY]]*NOTA[[#This Row],[HARGA SATUAN]])</f>
        <v/>
      </c>
      <c r="AG246" s="64" t="str">
        <f ca="1">IF(NOTA[ID_H]="","",INDEX(NOTA[TANGGAL],MATCH(,INDIRECT(ADDRESS(ROW(NOTA[TANGGAL]),COLUMN(NOTA[TANGGAL]))&amp;":"&amp;ADDRESS(ROW(),COLUMN(NOTA[TANGGAL]))),-1)))</f>
        <v/>
      </c>
      <c r="AH246" s="59" t="str">
        <f ca="1">IF(NOTA[[#This Row],[NAMA BARANG]]="","",INDEX(NOTA[SUPPLIER],MATCH(,INDIRECT(ADDRESS(ROW(NOTA[ID]),COLUMN(NOTA[ID]))&amp;":"&amp;ADDRESS(ROW(),COLUMN(NOTA[ID]))),-1)))</f>
        <v/>
      </c>
      <c r="AI246" s="59" t="str">
        <f ca="1">IF(NOTA[[#This Row],[ID_H]]="","",IF(NOTA[[#This Row],[FAKTUR]]="",INDIRECT(ADDRESS(ROW()-1,COLUMN())),NOTA[[#This Row],[FAKTUR]]))</f>
        <v/>
      </c>
      <c r="AJ246" s="60" t="str">
        <f ca="1">IF(NOTA[[#This Row],[ID]]="","",COUNTIF(NOTA[ID_H],NOTA[[#This Row],[ID_H]]))</f>
        <v/>
      </c>
      <c r="AK246" s="60" t="str">
        <f ca="1">IF(NOTA[[#This Row],[TGL.NOTA]]="",IF(NOTA[[#This Row],[SUPPLIER_H]]="","",AK245),MONTH(NOTA[[#This Row],[TGL.NOTA]]))</f>
        <v/>
      </c>
      <c r="AL246" s="60" t="str">
        <f>LOWER(SUBSTITUTE(SUBSTITUTE(SUBSTITUTE(SUBSTITUTE(SUBSTITUTE(SUBSTITUTE(SUBSTITUTE(SUBSTITUTE(SUBSTITUTE(NOTA[NAMA BARANG]," ",),".",""),"-",""),"(",""),")",""),",",""),"/",""),"""",""),"+",""))</f>
        <v/>
      </c>
      <c r="AM2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60" t="str">
        <f>IF(NOTA[[#This Row],[CONCAT4]]="","",_xlfn.IFNA(MATCH(NOTA[[#This Row],[CONCAT4]],[2]!RAW[CONCAT_H],0),FALSE))</f>
        <v/>
      </c>
      <c r="AQ246" s="60" t="str">
        <f>IF(NOTA[[#This Row],[CONCAT1]]="","",MATCH(NOTA[[#This Row],[CONCAT1]],[3]!db[NB NOTA_C],0)+1)</f>
        <v/>
      </c>
    </row>
    <row r="247" spans="1:43" ht="20.100000000000001" customHeight="1" x14ac:dyDescent="0.25">
      <c r="A2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60" t="str">
        <f>IF(NOTA[[#This Row],[ID_P]]="","",MATCH(NOTA[[#This Row],[ID_P]],[1]!B_MSK[N_ID],0))</f>
        <v/>
      </c>
      <c r="D247" s="60" t="str">
        <f ca="1">IF(NOTA[[#This Row],[NAMA BARANG]]="","",INDEX(NOTA[ID],MATCH(,INDIRECT(ADDRESS(ROW(NOTA[ID]),COLUMN(NOTA[ID]))&amp;":"&amp;ADDRESS(ROW(),COLUMN(NOTA[ID]))),-1)))</f>
        <v/>
      </c>
      <c r="E247" s="61"/>
      <c r="F247" s="62"/>
      <c r="G247" s="62"/>
      <c r="H247" s="63"/>
      <c r="I247" s="62"/>
      <c r="J247" s="64"/>
      <c r="K247" s="62"/>
      <c r="L247" s="62"/>
      <c r="M247" s="65"/>
      <c r="N247" s="60"/>
      <c r="O247" s="62"/>
      <c r="P247" s="59"/>
      <c r="Q247" s="58"/>
      <c r="R247" s="66"/>
      <c r="S247" s="67"/>
      <c r="T247" s="68"/>
      <c r="U247" s="69"/>
      <c r="V247" s="70"/>
      <c r="W247" s="69" t="str">
        <f>IF(NOTA[[#This Row],[HARGA/ CTN]]="",NOTA[[#This Row],[JUMLAH_H]],NOTA[[#This Row],[HARGA/ CTN]]*IF(NOTA[[#This Row],[C]]="",0,NOTA[[#This Row],[C]]))</f>
        <v/>
      </c>
      <c r="X247" s="69" t="str">
        <f>IF(NOTA[[#This Row],[JUMLAH]]="","",NOTA[[#This Row],[JUMLAH]]*NOTA[[#This Row],[DISC 1]])</f>
        <v/>
      </c>
      <c r="Y247" s="69" t="str">
        <f>IF(NOTA[[#This Row],[JUMLAH]]="","",(NOTA[[#This Row],[JUMLAH]]-NOTA[[#This Row],[DISC 1-]])*NOTA[[#This Row],[DISC 2]])</f>
        <v/>
      </c>
      <c r="Z247" s="69" t="str">
        <f>IF(NOTA[[#This Row],[JUMLAH]]="","",NOTA[[#This Row],[DISC 1-]]+NOTA[[#This Row],[DISC 2-]])</f>
        <v/>
      </c>
      <c r="AA247" s="69" t="str">
        <f>IF(NOTA[[#This Row],[JUMLAH]]="","",NOTA[[#This Row],[JUMLAH]]-NOTA[[#This Row],[DISC]])</f>
        <v/>
      </c>
      <c r="AB247" s="69"/>
      <c r="AC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71" t="str">
        <f>IF(OR(NOTA[[#This Row],[QTY]]="",NOTA[[#This Row],[HARGA SATUAN]]="",),"",NOTA[[#This Row],[QTY]]*NOTA[[#This Row],[HARGA SATUAN]])</f>
        <v/>
      </c>
      <c r="AG247" s="64" t="str">
        <f ca="1">IF(NOTA[ID_H]="","",INDEX(NOTA[TANGGAL],MATCH(,INDIRECT(ADDRESS(ROW(NOTA[TANGGAL]),COLUMN(NOTA[TANGGAL]))&amp;":"&amp;ADDRESS(ROW(),COLUMN(NOTA[TANGGAL]))),-1)))</f>
        <v/>
      </c>
      <c r="AH247" s="59" t="str">
        <f ca="1">IF(NOTA[[#This Row],[NAMA BARANG]]="","",INDEX(NOTA[SUPPLIER],MATCH(,INDIRECT(ADDRESS(ROW(NOTA[ID]),COLUMN(NOTA[ID]))&amp;":"&amp;ADDRESS(ROW(),COLUMN(NOTA[ID]))),-1)))</f>
        <v/>
      </c>
      <c r="AI247" s="59" t="str">
        <f ca="1">IF(NOTA[[#This Row],[ID_H]]="","",IF(NOTA[[#This Row],[FAKTUR]]="",INDIRECT(ADDRESS(ROW()-1,COLUMN())),NOTA[[#This Row],[FAKTUR]]))</f>
        <v/>
      </c>
      <c r="AJ247" s="60" t="str">
        <f ca="1">IF(NOTA[[#This Row],[ID]]="","",COUNTIF(NOTA[ID_H],NOTA[[#This Row],[ID_H]]))</f>
        <v/>
      </c>
      <c r="AK247" s="60" t="str">
        <f ca="1">IF(NOTA[[#This Row],[TGL.NOTA]]="",IF(NOTA[[#This Row],[SUPPLIER_H]]="","",AK246),MONTH(NOTA[[#This Row],[TGL.NOTA]]))</f>
        <v/>
      </c>
      <c r="AL247" s="60" t="str">
        <f>LOWER(SUBSTITUTE(SUBSTITUTE(SUBSTITUTE(SUBSTITUTE(SUBSTITUTE(SUBSTITUTE(SUBSTITUTE(SUBSTITUTE(SUBSTITUTE(NOTA[NAMA BARANG]," ",),".",""),"-",""),"(",""),")",""),",",""),"/",""),"""",""),"+",""))</f>
        <v/>
      </c>
      <c r="AM2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60" t="str">
        <f>IF(NOTA[[#This Row],[CONCAT4]]="","",_xlfn.IFNA(MATCH(NOTA[[#This Row],[CONCAT4]],[2]!RAW[CONCAT_H],0),FALSE))</f>
        <v/>
      </c>
      <c r="AQ247" s="60" t="str">
        <f>IF(NOTA[[#This Row],[CONCAT1]]="","",MATCH(NOTA[[#This Row],[CONCAT1]],[3]!db[NB NOTA_C],0)+1)</f>
        <v/>
      </c>
    </row>
    <row r="248" spans="1:43" ht="20.100000000000001" customHeight="1" x14ac:dyDescent="0.25">
      <c r="A2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60" t="str">
        <f>IF(NOTA[[#This Row],[ID_P]]="","",MATCH(NOTA[[#This Row],[ID_P]],[1]!B_MSK[N_ID],0))</f>
        <v/>
      </c>
      <c r="D248" s="60" t="str">
        <f ca="1">IF(NOTA[[#This Row],[NAMA BARANG]]="","",INDEX(NOTA[ID],MATCH(,INDIRECT(ADDRESS(ROW(NOTA[ID]),COLUMN(NOTA[ID]))&amp;":"&amp;ADDRESS(ROW(),COLUMN(NOTA[ID]))),-1)))</f>
        <v/>
      </c>
      <c r="E248" s="61"/>
      <c r="F248" s="62"/>
      <c r="G248" s="62"/>
      <c r="H248" s="63"/>
      <c r="I248" s="62"/>
      <c r="J248" s="64"/>
      <c r="K248" s="62"/>
      <c r="L248" s="62"/>
      <c r="M248" s="65"/>
      <c r="N248" s="60"/>
      <c r="O248" s="62"/>
      <c r="P248" s="59"/>
      <c r="Q248" s="58"/>
      <c r="R248" s="66"/>
      <c r="S248" s="67"/>
      <c r="T248" s="68"/>
      <c r="U248" s="69"/>
      <c r="V248" s="70"/>
      <c r="W248" s="69" t="str">
        <f>IF(NOTA[[#This Row],[HARGA/ CTN]]="",NOTA[[#This Row],[JUMLAH_H]],NOTA[[#This Row],[HARGA/ CTN]]*IF(NOTA[[#This Row],[C]]="",0,NOTA[[#This Row],[C]]))</f>
        <v/>
      </c>
      <c r="X248" s="69" t="str">
        <f>IF(NOTA[[#This Row],[JUMLAH]]="","",NOTA[[#This Row],[JUMLAH]]*NOTA[[#This Row],[DISC 1]])</f>
        <v/>
      </c>
      <c r="Y248" s="69" t="str">
        <f>IF(NOTA[[#This Row],[JUMLAH]]="","",(NOTA[[#This Row],[JUMLAH]]-NOTA[[#This Row],[DISC 1-]])*NOTA[[#This Row],[DISC 2]])</f>
        <v/>
      </c>
      <c r="Z248" s="69" t="str">
        <f>IF(NOTA[[#This Row],[JUMLAH]]="","",NOTA[[#This Row],[DISC 1-]]+NOTA[[#This Row],[DISC 2-]])</f>
        <v/>
      </c>
      <c r="AA248" s="69" t="str">
        <f>IF(NOTA[[#This Row],[JUMLAH]]="","",NOTA[[#This Row],[JUMLAH]]-NOTA[[#This Row],[DISC]])</f>
        <v/>
      </c>
      <c r="AB248" s="69"/>
      <c r="AC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71" t="str">
        <f>IF(OR(NOTA[[#This Row],[QTY]]="",NOTA[[#This Row],[HARGA SATUAN]]="",),"",NOTA[[#This Row],[QTY]]*NOTA[[#This Row],[HARGA SATUAN]])</f>
        <v/>
      </c>
      <c r="AG248" s="64" t="str">
        <f ca="1">IF(NOTA[ID_H]="","",INDEX(NOTA[TANGGAL],MATCH(,INDIRECT(ADDRESS(ROW(NOTA[TANGGAL]),COLUMN(NOTA[TANGGAL]))&amp;":"&amp;ADDRESS(ROW(),COLUMN(NOTA[TANGGAL]))),-1)))</f>
        <v/>
      </c>
      <c r="AH248" s="59" t="str">
        <f ca="1">IF(NOTA[[#This Row],[NAMA BARANG]]="","",INDEX(NOTA[SUPPLIER],MATCH(,INDIRECT(ADDRESS(ROW(NOTA[ID]),COLUMN(NOTA[ID]))&amp;":"&amp;ADDRESS(ROW(),COLUMN(NOTA[ID]))),-1)))</f>
        <v/>
      </c>
      <c r="AI248" s="59" t="str">
        <f ca="1">IF(NOTA[[#This Row],[ID_H]]="","",IF(NOTA[[#This Row],[FAKTUR]]="",INDIRECT(ADDRESS(ROW()-1,COLUMN())),NOTA[[#This Row],[FAKTUR]]))</f>
        <v/>
      </c>
      <c r="AJ248" s="60" t="str">
        <f ca="1">IF(NOTA[[#This Row],[ID]]="","",COUNTIF(NOTA[ID_H],NOTA[[#This Row],[ID_H]]))</f>
        <v/>
      </c>
      <c r="AK248" s="60" t="str">
        <f ca="1">IF(NOTA[[#This Row],[TGL.NOTA]]="",IF(NOTA[[#This Row],[SUPPLIER_H]]="","",AK247),MONTH(NOTA[[#This Row],[TGL.NOTA]]))</f>
        <v/>
      </c>
      <c r="AL248" s="60" t="str">
        <f>LOWER(SUBSTITUTE(SUBSTITUTE(SUBSTITUTE(SUBSTITUTE(SUBSTITUTE(SUBSTITUTE(SUBSTITUTE(SUBSTITUTE(SUBSTITUTE(NOTA[NAMA BARANG]," ",),".",""),"-",""),"(",""),")",""),",",""),"/",""),"""",""),"+",""))</f>
        <v/>
      </c>
      <c r="AM2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60" t="str">
        <f>IF(NOTA[[#This Row],[CONCAT4]]="","",_xlfn.IFNA(MATCH(NOTA[[#This Row],[CONCAT4]],[2]!RAW[CONCAT_H],0),FALSE))</f>
        <v/>
      </c>
      <c r="AQ248" s="60" t="str">
        <f>IF(NOTA[[#This Row],[CONCAT1]]="","",MATCH(NOTA[[#This Row],[CONCAT1]],[3]!db[NB NOTA_C],0)+1)</f>
        <v/>
      </c>
    </row>
    <row r="249" spans="1:43" ht="20.100000000000001" customHeight="1" x14ac:dyDescent="0.25">
      <c r="A2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60" t="str">
        <f>IF(NOTA[[#This Row],[ID_P]]="","",MATCH(NOTA[[#This Row],[ID_P]],[1]!B_MSK[N_ID],0))</f>
        <v/>
      </c>
      <c r="D249" s="60" t="str">
        <f ca="1">IF(NOTA[[#This Row],[NAMA BARANG]]="","",INDEX(NOTA[ID],MATCH(,INDIRECT(ADDRESS(ROW(NOTA[ID]),COLUMN(NOTA[ID]))&amp;":"&amp;ADDRESS(ROW(),COLUMN(NOTA[ID]))),-1)))</f>
        <v/>
      </c>
      <c r="E249" s="61"/>
      <c r="F249" s="62"/>
      <c r="G249" s="62"/>
      <c r="H249" s="63"/>
      <c r="I249" s="62"/>
      <c r="J249" s="64"/>
      <c r="K249" s="62"/>
      <c r="L249" s="62"/>
      <c r="M249" s="65"/>
      <c r="N249" s="60"/>
      <c r="O249" s="62"/>
      <c r="P249" s="59"/>
      <c r="Q249" s="58"/>
      <c r="R249" s="66"/>
      <c r="S249" s="67"/>
      <c r="T249" s="68"/>
      <c r="U249" s="69"/>
      <c r="V249" s="70"/>
      <c r="W249" s="69" t="str">
        <f>IF(NOTA[[#This Row],[HARGA/ CTN]]="",NOTA[[#This Row],[JUMLAH_H]],NOTA[[#This Row],[HARGA/ CTN]]*IF(NOTA[[#This Row],[C]]="",0,NOTA[[#This Row],[C]]))</f>
        <v/>
      </c>
      <c r="X249" s="69" t="str">
        <f>IF(NOTA[[#This Row],[JUMLAH]]="","",NOTA[[#This Row],[JUMLAH]]*NOTA[[#This Row],[DISC 1]])</f>
        <v/>
      </c>
      <c r="Y249" s="69" t="str">
        <f>IF(NOTA[[#This Row],[JUMLAH]]="","",(NOTA[[#This Row],[JUMLAH]]-NOTA[[#This Row],[DISC 1-]])*NOTA[[#This Row],[DISC 2]])</f>
        <v/>
      </c>
      <c r="Z249" s="69" t="str">
        <f>IF(NOTA[[#This Row],[JUMLAH]]="","",NOTA[[#This Row],[DISC 1-]]+NOTA[[#This Row],[DISC 2-]])</f>
        <v/>
      </c>
      <c r="AA249" s="69" t="str">
        <f>IF(NOTA[[#This Row],[JUMLAH]]="","",NOTA[[#This Row],[JUMLAH]]-NOTA[[#This Row],[DISC]])</f>
        <v/>
      </c>
      <c r="AB249" s="69"/>
      <c r="AC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71" t="str">
        <f>IF(OR(NOTA[[#This Row],[QTY]]="",NOTA[[#This Row],[HARGA SATUAN]]="",),"",NOTA[[#This Row],[QTY]]*NOTA[[#This Row],[HARGA SATUAN]])</f>
        <v/>
      </c>
      <c r="AG249" s="64" t="str">
        <f ca="1">IF(NOTA[ID_H]="","",INDEX(NOTA[TANGGAL],MATCH(,INDIRECT(ADDRESS(ROW(NOTA[TANGGAL]),COLUMN(NOTA[TANGGAL]))&amp;":"&amp;ADDRESS(ROW(),COLUMN(NOTA[TANGGAL]))),-1)))</f>
        <v/>
      </c>
      <c r="AH249" s="59" t="str">
        <f ca="1">IF(NOTA[[#This Row],[NAMA BARANG]]="","",INDEX(NOTA[SUPPLIER],MATCH(,INDIRECT(ADDRESS(ROW(NOTA[ID]),COLUMN(NOTA[ID]))&amp;":"&amp;ADDRESS(ROW(),COLUMN(NOTA[ID]))),-1)))</f>
        <v/>
      </c>
      <c r="AI249" s="59" t="str">
        <f ca="1">IF(NOTA[[#This Row],[ID_H]]="","",IF(NOTA[[#This Row],[FAKTUR]]="",INDIRECT(ADDRESS(ROW()-1,COLUMN())),NOTA[[#This Row],[FAKTUR]]))</f>
        <v/>
      </c>
      <c r="AJ249" s="60" t="str">
        <f ca="1">IF(NOTA[[#This Row],[ID]]="","",COUNTIF(NOTA[ID_H],NOTA[[#This Row],[ID_H]]))</f>
        <v/>
      </c>
      <c r="AK249" s="60" t="str">
        <f ca="1">IF(NOTA[[#This Row],[TGL.NOTA]]="",IF(NOTA[[#This Row],[SUPPLIER_H]]="","",AK248),MONTH(NOTA[[#This Row],[TGL.NOTA]]))</f>
        <v/>
      </c>
      <c r="AL249" s="60" t="str">
        <f>LOWER(SUBSTITUTE(SUBSTITUTE(SUBSTITUTE(SUBSTITUTE(SUBSTITUTE(SUBSTITUTE(SUBSTITUTE(SUBSTITUTE(SUBSTITUTE(NOTA[NAMA BARANG]," ",),".",""),"-",""),"(",""),")",""),",",""),"/",""),"""",""),"+",""))</f>
        <v/>
      </c>
      <c r="AM2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60" t="str">
        <f>IF(NOTA[[#This Row],[CONCAT4]]="","",_xlfn.IFNA(MATCH(NOTA[[#This Row],[CONCAT4]],[2]!RAW[CONCAT_H],0),FALSE))</f>
        <v/>
      </c>
      <c r="AQ249" s="60" t="str">
        <f>IF(NOTA[[#This Row],[CONCAT1]]="","",MATCH(NOTA[[#This Row],[CONCAT1]],[3]!db[NB NOTA_C],0)+1)</f>
        <v/>
      </c>
    </row>
    <row r="250" spans="1:43" ht="20.100000000000001" customHeight="1" x14ac:dyDescent="0.25">
      <c r="A2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60" t="str">
        <f>IF(NOTA[[#This Row],[ID_P]]="","",MATCH(NOTA[[#This Row],[ID_P]],[1]!B_MSK[N_ID],0))</f>
        <v/>
      </c>
      <c r="D250" s="60" t="str">
        <f ca="1">IF(NOTA[[#This Row],[NAMA BARANG]]="","",INDEX(NOTA[ID],MATCH(,INDIRECT(ADDRESS(ROW(NOTA[ID]),COLUMN(NOTA[ID]))&amp;":"&amp;ADDRESS(ROW(),COLUMN(NOTA[ID]))),-1)))</f>
        <v/>
      </c>
      <c r="E250" s="61"/>
      <c r="F250" s="62"/>
      <c r="G250" s="62"/>
      <c r="H250" s="63"/>
      <c r="I250" s="62"/>
      <c r="J250" s="64"/>
      <c r="K250" s="62"/>
      <c r="L250" s="62"/>
      <c r="M250" s="65"/>
      <c r="N250" s="60"/>
      <c r="O250" s="62"/>
      <c r="P250" s="59"/>
      <c r="Q250" s="58"/>
      <c r="R250" s="66"/>
      <c r="S250" s="67"/>
      <c r="T250" s="68"/>
      <c r="U250" s="69"/>
      <c r="V250" s="70"/>
      <c r="W250" s="69" t="str">
        <f>IF(NOTA[[#This Row],[HARGA/ CTN]]="",NOTA[[#This Row],[JUMLAH_H]],NOTA[[#This Row],[HARGA/ CTN]]*IF(NOTA[[#This Row],[C]]="",0,NOTA[[#This Row],[C]]))</f>
        <v/>
      </c>
      <c r="X250" s="69" t="str">
        <f>IF(NOTA[[#This Row],[JUMLAH]]="","",NOTA[[#This Row],[JUMLAH]]*NOTA[[#This Row],[DISC 1]])</f>
        <v/>
      </c>
      <c r="Y250" s="69" t="str">
        <f>IF(NOTA[[#This Row],[JUMLAH]]="","",(NOTA[[#This Row],[JUMLAH]]-NOTA[[#This Row],[DISC 1-]])*NOTA[[#This Row],[DISC 2]])</f>
        <v/>
      </c>
      <c r="Z250" s="69" t="str">
        <f>IF(NOTA[[#This Row],[JUMLAH]]="","",NOTA[[#This Row],[DISC 1-]]+NOTA[[#This Row],[DISC 2-]])</f>
        <v/>
      </c>
      <c r="AA250" s="69" t="str">
        <f>IF(NOTA[[#This Row],[JUMLAH]]="","",NOTA[[#This Row],[JUMLAH]]-NOTA[[#This Row],[DISC]])</f>
        <v/>
      </c>
      <c r="AB250" s="69"/>
      <c r="AC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71" t="str">
        <f>IF(OR(NOTA[[#This Row],[QTY]]="",NOTA[[#This Row],[HARGA SATUAN]]="",),"",NOTA[[#This Row],[QTY]]*NOTA[[#This Row],[HARGA SATUAN]])</f>
        <v/>
      </c>
      <c r="AG250" s="64" t="str">
        <f ca="1">IF(NOTA[ID_H]="","",INDEX(NOTA[TANGGAL],MATCH(,INDIRECT(ADDRESS(ROW(NOTA[TANGGAL]),COLUMN(NOTA[TANGGAL]))&amp;":"&amp;ADDRESS(ROW(),COLUMN(NOTA[TANGGAL]))),-1)))</f>
        <v/>
      </c>
      <c r="AH250" s="59" t="str">
        <f ca="1">IF(NOTA[[#This Row],[NAMA BARANG]]="","",INDEX(NOTA[SUPPLIER],MATCH(,INDIRECT(ADDRESS(ROW(NOTA[ID]),COLUMN(NOTA[ID]))&amp;":"&amp;ADDRESS(ROW(),COLUMN(NOTA[ID]))),-1)))</f>
        <v/>
      </c>
      <c r="AI250" s="59" t="str">
        <f ca="1">IF(NOTA[[#This Row],[ID_H]]="","",IF(NOTA[[#This Row],[FAKTUR]]="",INDIRECT(ADDRESS(ROW()-1,COLUMN())),NOTA[[#This Row],[FAKTUR]]))</f>
        <v/>
      </c>
      <c r="AJ250" s="60" t="str">
        <f ca="1">IF(NOTA[[#This Row],[ID]]="","",COUNTIF(NOTA[ID_H],NOTA[[#This Row],[ID_H]]))</f>
        <v/>
      </c>
      <c r="AK250" s="60" t="str">
        <f ca="1">IF(NOTA[[#This Row],[TGL.NOTA]]="",IF(NOTA[[#This Row],[SUPPLIER_H]]="","",AK249),MONTH(NOTA[[#This Row],[TGL.NOTA]]))</f>
        <v/>
      </c>
      <c r="AL250" s="60" t="str">
        <f>LOWER(SUBSTITUTE(SUBSTITUTE(SUBSTITUTE(SUBSTITUTE(SUBSTITUTE(SUBSTITUTE(SUBSTITUTE(SUBSTITUTE(SUBSTITUTE(NOTA[NAMA BARANG]," ",),".",""),"-",""),"(",""),")",""),",",""),"/",""),"""",""),"+",""))</f>
        <v/>
      </c>
      <c r="AM2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60" t="str">
        <f>IF(NOTA[[#This Row],[CONCAT4]]="","",_xlfn.IFNA(MATCH(NOTA[[#This Row],[CONCAT4]],[2]!RAW[CONCAT_H],0),FALSE))</f>
        <v/>
      </c>
      <c r="AQ250" s="60" t="str">
        <f>IF(NOTA[[#This Row],[CONCAT1]]="","",MATCH(NOTA[[#This Row],[CONCAT1]],[3]!db[NB NOTA_C],0)+1)</f>
        <v/>
      </c>
    </row>
    <row r="251" spans="1:43" ht="20.100000000000001" customHeight="1" x14ac:dyDescent="0.25">
      <c r="A2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60" t="str">
        <f>IF(NOTA[[#This Row],[ID_P]]="","",MATCH(NOTA[[#This Row],[ID_P]],[1]!B_MSK[N_ID],0))</f>
        <v/>
      </c>
      <c r="D251" s="60" t="str">
        <f ca="1">IF(NOTA[[#This Row],[NAMA BARANG]]="","",INDEX(NOTA[ID],MATCH(,INDIRECT(ADDRESS(ROW(NOTA[ID]),COLUMN(NOTA[ID]))&amp;":"&amp;ADDRESS(ROW(),COLUMN(NOTA[ID]))),-1)))</f>
        <v/>
      </c>
      <c r="E251" s="61"/>
      <c r="F251" s="62"/>
      <c r="G251" s="62"/>
      <c r="H251" s="63"/>
      <c r="I251" s="62"/>
      <c r="J251" s="64"/>
      <c r="K251" s="62"/>
      <c r="L251" s="62"/>
      <c r="M251" s="65"/>
      <c r="N251" s="60"/>
      <c r="O251" s="62"/>
      <c r="P251" s="59"/>
      <c r="Q251" s="58"/>
      <c r="R251" s="66"/>
      <c r="S251" s="67"/>
      <c r="T251" s="68"/>
      <c r="U251" s="69"/>
      <c r="V251" s="70"/>
      <c r="W251" s="69" t="str">
        <f>IF(NOTA[[#This Row],[HARGA/ CTN]]="",NOTA[[#This Row],[JUMLAH_H]],NOTA[[#This Row],[HARGA/ CTN]]*IF(NOTA[[#This Row],[C]]="",0,NOTA[[#This Row],[C]]))</f>
        <v/>
      </c>
      <c r="X251" s="69" t="str">
        <f>IF(NOTA[[#This Row],[JUMLAH]]="","",NOTA[[#This Row],[JUMLAH]]*NOTA[[#This Row],[DISC 1]])</f>
        <v/>
      </c>
      <c r="Y251" s="69" t="str">
        <f>IF(NOTA[[#This Row],[JUMLAH]]="","",(NOTA[[#This Row],[JUMLAH]]-NOTA[[#This Row],[DISC 1-]])*NOTA[[#This Row],[DISC 2]])</f>
        <v/>
      </c>
      <c r="Z251" s="69" t="str">
        <f>IF(NOTA[[#This Row],[JUMLAH]]="","",NOTA[[#This Row],[DISC 1-]]+NOTA[[#This Row],[DISC 2-]])</f>
        <v/>
      </c>
      <c r="AA251" s="69" t="str">
        <f>IF(NOTA[[#This Row],[JUMLAH]]="","",NOTA[[#This Row],[JUMLAH]]-NOTA[[#This Row],[DISC]])</f>
        <v/>
      </c>
      <c r="AB251" s="69"/>
      <c r="AC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71" t="str">
        <f>IF(OR(NOTA[[#This Row],[QTY]]="",NOTA[[#This Row],[HARGA SATUAN]]="",),"",NOTA[[#This Row],[QTY]]*NOTA[[#This Row],[HARGA SATUAN]])</f>
        <v/>
      </c>
      <c r="AG251" s="64" t="str">
        <f ca="1">IF(NOTA[ID_H]="","",INDEX(NOTA[TANGGAL],MATCH(,INDIRECT(ADDRESS(ROW(NOTA[TANGGAL]),COLUMN(NOTA[TANGGAL]))&amp;":"&amp;ADDRESS(ROW(),COLUMN(NOTA[TANGGAL]))),-1)))</f>
        <v/>
      </c>
      <c r="AH251" s="59" t="str">
        <f ca="1">IF(NOTA[[#This Row],[NAMA BARANG]]="","",INDEX(NOTA[SUPPLIER],MATCH(,INDIRECT(ADDRESS(ROW(NOTA[ID]),COLUMN(NOTA[ID]))&amp;":"&amp;ADDRESS(ROW(),COLUMN(NOTA[ID]))),-1)))</f>
        <v/>
      </c>
      <c r="AI251" s="59" t="str">
        <f ca="1">IF(NOTA[[#This Row],[ID_H]]="","",IF(NOTA[[#This Row],[FAKTUR]]="",INDIRECT(ADDRESS(ROW()-1,COLUMN())),NOTA[[#This Row],[FAKTUR]]))</f>
        <v/>
      </c>
      <c r="AJ251" s="60" t="str">
        <f ca="1">IF(NOTA[[#This Row],[ID]]="","",COUNTIF(NOTA[ID_H],NOTA[[#This Row],[ID_H]]))</f>
        <v/>
      </c>
      <c r="AK251" s="60" t="str">
        <f ca="1">IF(NOTA[[#This Row],[TGL.NOTA]]="",IF(NOTA[[#This Row],[SUPPLIER_H]]="","",AK250),MONTH(NOTA[[#This Row],[TGL.NOTA]]))</f>
        <v/>
      </c>
      <c r="AL251" s="60" t="str">
        <f>LOWER(SUBSTITUTE(SUBSTITUTE(SUBSTITUTE(SUBSTITUTE(SUBSTITUTE(SUBSTITUTE(SUBSTITUTE(SUBSTITUTE(SUBSTITUTE(NOTA[NAMA BARANG]," ",),".",""),"-",""),"(",""),")",""),",",""),"/",""),"""",""),"+",""))</f>
        <v/>
      </c>
      <c r="AM2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60" t="str">
        <f>IF(NOTA[[#This Row],[CONCAT4]]="","",_xlfn.IFNA(MATCH(NOTA[[#This Row],[CONCAT4]],[2]!RAW[CONCAT_H],0),FALSE))</f>
        <v/>
      </c>
      <c r="AQ251" s="60" t="str">
        <f>IF(NOTA[[#This Row],[CONCAT1]]="","",MATCH(NOTA[[#This Row],[CONCAT1]],[3]!db[NB NOTA_C],0)+1)</f>
        <v/>
      </c>
    </row>
    <row r="252" spans="1:43" ht="20.100000000000001" customHeight="1" x14ac:dyDescent="0.25">
      <c r="A2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60" t="str">
        <f>IF(NOTA[[#This Row],[ID_P]]="","",MATCH(NOTA[[#This Row],[ID_P]],[1]!B_MSK[N_ID],0))</f>
        <v/>
      </c>
      <c r="D252" s="60" t="str">
        <f ca="1">IF(NOTA[[#This Row],[NAMA BARANG]]="","",INDEX(NOTA[ID],MATCH(,INDIRECT(ADDRESS(ROW(NOTA[ID]),COLUMN(NOTA[ID]))&amp;":"&amp;ADDRESS(ROW(),COLUMN(NOTA[ID]))),-1)))</f>
        <v/>
      </c>
      <c r="E252" s="61"/>
      <c r="F252" s="62"/>
      <c r="G252" s="62"/>
      <c r="H252" s="63"/>
      <c r="I252" s="62"/>
      <c r="J252" s="64"/>
      <c r="K252" s="62"/>
      <c r="L252" s="62"/>
      <c r="M252" s="65"/>
      <c r="N252" s="60"/>
      <c r="O252" s="62"/>
      <c r="P252" s="59"/>
      <c r="Q252" s="58"/>
      <c r="R252" s="66"/>
      <c r="S252" s="67"/>
      <c r="T252" s="68"/>
      <c r="U252" s="69"/>
      <c r="V252" s="70"/>
      <c r="W252" s="69" t="str">
        <f>IF(NOTA[[#This Row],[HARGA/ CTN]]="",NOTA[[#This Row],[JUMLAH_H]],NOTA[[#This Row],[HARGA/ CTN]]*IF(NOTA[[#This Row],[C]]="",0,NOTA[[#This Row],[C]]))</f>
        <v/>
      </c>
      <c r="X252" s="69" t="str">
        <f>IF(NOTA[[#This Row],[JUMLAH]]="","",NOTA[[#This Row],[JUMLAH]]*NOTA[[#This Row],[DISC 1]])</f>
        <v/>
      </c>
      <c r="Y252" s="69" t="str">
        <f>IF(NOTA[[#This Row],[JUMLAH]]="","",(NOTA[[#This Row],[JUMLAH]]-NOTA[[#This Row],[DISC 1-]])*NOTA[[#This Row],[DISC 2]])</f>
        <v/>
      </c>
      <c r="Z252" s="69" t="str">
        <f>IF(NOTA[[#This Row],[JUMLAH]]="","",NOTA[[#This Row],[DISC 1-]]+NOTA[[#This Row],[DISC 2-]])</f>
        <v/>
      </c>
      <c r="AA252" s="69" t="str">
        <f>IF(NOTA[[#This Row],[JUMLAH]]="","",NOTA[[#This Row],[JUMLAH]]-NOTA[[#This Row],[DISC]])</f>
        <v/>
      </c>
      <c r="AB252" s="69"/>
      <c r="AC2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71" t="str">
        <f>IF(OR(NOTA[[#This Row],[QTY]]="",NOTA[[#This Row],[HARGA SATUAN]]="",),"",NOTA[[#This Row],[QTY]]*NOTA[[#This Row],[HARGA SATUAN]])</f>
        <v/>
      </c>
      <c r="AG252" s="64" t="str">
        <f ca="1">IF(NOTA[ID_H]="","",INDEX(NOTA[TANGGAL],MATCH(,INDIRECT(ADDRESS(ROW(NOTA[TANGGAL]),COLUMN(NOTA[TANGGAL]))&amp;":"&amp;ADDRESS(ROW(),COLUMN(NOTA[TANGGAL]))),-1)))</f>
        <v/>
      </c>
      <c r="AH252" s="59" t="str">
        <f ca="1">IF(NOTA[[#This Row],[NAMA BARANG]]="","",INDEX(NOTA[SUPPLIER],MATCH(,INDIRECT(ADDRESS(ROW(NOTA[ID]),COLUMN(NOTA[ID]))&amp;":"&amp;ADDRESS(ROW(),COLUMN(NOTA[ID]))),-1)))</f>
        <v/>
      </c>
      <c r="AI252" s="59" t="str">
        <f ca="1">IF(NOTA[[#This Row],[ID_H]]="","",IF(NOTA[[#This Row],[FAKTUR]]="",INDIRECT(ADDRESS(ROW()-1,COLUMN())),NOTA[[#This Row],[FAKTUR]]))</f>
        <v/>
      </c>
      <c r="AJ252" s="60" t="str">
        <f ca="1">IF(NOTA[[#This Row],[ID]]="","",COUNTIF(NOTA[ID_H],NOTA[[#This Row],[ID_H]]))</f>
        <v/>
      </c>
      <c r="AK252" s="60" t="str">
        <f ca="1">IF(NOTA[[#This Row],[TGL.NOTA]]="",IF(NOTA[[#This Row],[SUPPLIER_H]]="","",AK251),MONTH(NOTA[[#This Row],[TGL.NOTA]]))</f>
        <v/>
      </c>
      <c r="AL252" s="60" t="str">
        <f>LOWER(SUBSTITUTE(SUBSTITUTE(SUBSTITUTE(SUBSTITUTE(SUBSTITUTE(SUBSTITUTE(SUBSTITUTE(SUBSTITUTE(SUBSTITUTE(NOTA[NAMA BARANG]," ",),".",""),"-",""),"(",""),")",""),",",""),"/",""),"""",""),"+",""))</f>
        <v/>
      </c>
      <c r="AM2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60" t="str">
        <f>IF(NOTA[[#This Row],[CONCAT4]]="","",_xlfn.IFNA(MATCH(NOTA[[#This Row],[CONCAT4]],[2]!RAW[CONCAT_H],0),FALSE))</f>
        <v/>
      </c>
      <c r="AQ252" s="60" t="str">
        <f>IF(NOTA[[#This Row],[CONCAT1]]="","",MATCH(NOTA[[#This Row],[CONCAT1]],[3]!db[NB NOTA_C],0)+1)</f>
        <v/>
      </c>
    </row>
    <row r="253" spans="1:43" ht="20.100000000000001" customHeight="1" x14ac:dyDescent="0.25">
      <c r="A2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60" t="str">
        <f>IF(NOTA[[#This Row],[ID_P]]="","",MATCH(NOTA[[#This Row],[ID_P]],[1]!B_MSK[N_ID],0))</f>
        <v/>
      </c>
      <c r="D253" s="60" t="str">
        <f ca="1">IF(NOTA[[#This Row],[NAMA BARANG]]="","",INDEX(NOTA[ID],MATCH(,INDIRECT(ADDRESS(ROW(NOTA[ID]),COLUMN(NOTA[ID]))&amp;":"&amp;ADDRESS(ROW(),COLUMN(NOTA[ID]))),-1)))</f>
        <v/>
      </c>
      <c r="E253" s="61"/>
      <c r="F253" s="62"/>
      <c r="G253" s="62"/>
      <c r="H253" s="63"/>
      <c r="I253" s="62"/>
      <c r="J253" s="64"/>
      <c r="K253" s="62"/>
      <c r="L253" s="62"/>
      <c r="M253" s="65"/>
      <c r="N253" s="60"/>
      <c r="O253" s="62"/>
      <c r="P253" s="59"/>
      <c r="Q253" s="58"/>
      <c r="R253" s="66"/>
      <c r="S253" s="67"/>
      <c r="T253" s="68"/>
      <c r="U253" s="69"/>
      <c r="V253" s="70"/>
      <c r="W253" s="69" t="str">
        <f>IF(NOTA[[#This Row],[HARGA/ CTN]]="",NOTA[[#This Row],[JUMLAH_H]],NOTA[[#This Row],[HARGA/ CTN]]*IF(NOTA[[#This Row],[C]]="",0,NOTA[[#This Row],[C]]))</f>
        <v/>
      </c>
      <c r="X253" s="69" t="str">
        <f>IF(NOTA[[#This Row],[JUMLAH]]="","",NOTA[[#This Row],[JUMLAH]]*NOTA[[#This Row],[DISC 1]])</f>
        <v/>
      </c>
      <c r="Y253" s="69" t="str">
        <f>IF(NOTA[[#This Row],[JUMLAH]]="","",(NOTA[[#This Row],[JUMLAH]]-NOTA[[#This Row],[DISC 1-]])*NOTA[[#This Row],[DISC 2]])</f>
        <v/>
      </c>
      <c r="Z253" s="69" t="str">
        <f>IF(NOTA[[#This Row],[JUMLAH]]="","",NOTA[[#This Row],[DISC 1-]]+NOTA[[#This Row],[DISC 2-]])</f>
        <v/>
      </c>
      <c r="AA253" s="69" t="str">
        <f>IF(NOTA[[#This Row],[JUMLAH]]="","",NOTA[[#This Row],[JUMLAH]]-NOTA[[#This Row],[DISC]])</f>
        <v/>
      </c>
      <c r="AB253" s="69"/>
      <c r="AC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71" t="str">
        <f>IF(OR(NOTA[[#This Row],[QTY]]="",NOTA[[#This Row],[HARGA SATUAN]]="",),"",NOTA[[#This Row],[QTY]]*NOTA[[#This Row],[HARGA SATUAN]])</f>
        <v/>
      </c>
      <c r="AG253" s="64" t="str">
        <f ca="1">IF(NOTA[ID_H]="","",INDEX(NOTA[TANGGAL],MATCH(,INDIRECT(ADDRESS(ROW(NOTA[TANGGAL]),COLUMN(NOTA[TANGGAL]))&amp;":"&amp;ADDRESS(ROW(),COLUMN(NOTA[TANGGAL]))),-1)))</f>
        <v/>
      </c>
      <c r="AH253" s="59" t="str">
        <f ca="1">IF(NOTA[[#This Row],[NAMA BARANG]]="","",INDEX(NOTA[SUPPLIER],MATCH(,INDIRECT(ADDRESS(ROW(NOTA[ID]),COLUMN(NOTA[ID]))&amp;":"&amp;ADDRESS(ROW(),COLUMN(NOTA[ID]))),-1)))</f>
        <v/>
      </c>
      <c r="AI253" s="59" t="str">
        <f ca="1">IF(NOTA[[#This Row],[ID_H]]="","",IF(NOTA[[#This Row],[FAKTUR]]="",INDIRECT(ADDRESS(ROW()-1,COLUMN())),NOTA[[#This Row],[FAKTUR]]))</f>
        <v/>
      </c>
      <c r="AJ253" s="60" t="str">
        <f ca="1">IF(NOTA[[#This Row],[ID]]="","",COUNTIF(NOTA[ID_H],NOTA[[#This Row],[ID_H]]))</f>
        <v/>
      </c>
      <c r="AK253" s="60" t="str">
        <f ca="1">IF(NOTA[[#This Row],[TGL.NOTA]]="",IF(NOTA[[#This Row],[SUPPLIER_H]]="","",AK252),MONTH(NOTA[[#This Row],[TGL.NOTA]]))</f>
        <v/>
      </c>
      <c r="AL253" s="60" t="str">
        <f>LOWER(SUBSTITUTE(SUBSTITUTE(SUBSTITUTE(SUBSTITUTE(SUBSTITUTE(SUBSTITUTE(SUBSTITUTE(SUBSTITUTE(SUBSTITUTE(NOTA[NAMA BARANG]," ",),".",""),"-",""),"(",""),")",""),",",""),"/",""),"""",""),"+",""))</f>
        <v/>
      </c>
      <c r="AM2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60" t="str">
        <f>IF(NOTA[[#This Row],[CONCAT4]]="","",_xlfn.IFNA(MATCH(NOTA[[#This Row],[CONCAT4]],[2]!RAW[CONCAT_H],0),FALSE))</f>
        <v/>
      </c>
      <c r="AQ253" s="60" t="str">
        <f>IF(NOTA[[#This Row],[CONCAT1]]="","",MATCH(NOTA[[#This Row],[CONCAT1]],[3]!db[NB NOTA_C],0)+1)</f>
        <v/>
      </c>
    </row>
    <row r="254" spans="1:43" ht="20.100000000000001" customHeight="1" x14ac:dyDescent="0.25">
      <c r="A2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60" t="str">
        <f>IF(NOTA[[#This Row],[ID_P]]="","",MATCH(NOTA[[#This Row],[ID_P]],[1]!B_MSK[N_ID],0))</f>
        <v/>
      </c>
      <c r="D254" s="60" t="str">
        <f ca="1">IF(NOTA[[#This Row],[NAMA BARANG]]="","",INDEX(NOTA[ID],MATCH(,INDIRECT(ADDRESS(ROW(NOTA[ID]),COLUMN(NOTA[ID]))&amp;":"&amp;ADDRESS(ROW(),COLUMN(NOTA[ID]))),-1)))</f>
        <v/>
      </c>
      <c r="E254" s="61"/>
      <c r="F254" s="62"/>
      <c r="G254" s="62"/>
      <c r="H254" s="63"/>
      <c r="I254" s="62"/>
      <c r="J254" s="64"/>
      <c r="K254" s="62"/>
      <c r="L254" s="62"/>
      <c r="M254" s="65"/>
      <c r="N254" s="60"/>
      <c r="O254" s="62"/>
      <c r="P254" s="59"/>
      <c r="Q254" s="58"/>
      <c r="R254" s="66"/>
      <c r="S254" s="67"/>
      <c r="T254" s="68"/>
      <c r="U254" s="69"/>
      <c r="V254" s="70"/>
      <c r="W254" s="69" t="str">
        <f>IF(NOTA[[#This Row],[HARGA/ CTN]]="",NOTA[[#This Row],[JUMLAH_H]],NOTA[[#This Row],[HARGA/ CTN]]*IF(NOTA[[#This Row],[C]]="",0,NOTA[[#This Row],[C]]))</f>
        <v/>
      </c>
      <c r="X254" s="69" t="str">
        <f>IF(NOTA[[#This Row],[JUMLAH]]="","",NOTA[[#This Row],[JUMLAH]]*NOTA[[#This Row],[DISC 1]])</f>
        <v/>
      </c>
      <c r="Y254" s="69" t="str">
        <f>IF(NOTA[[#This Row],[JUMLAH]]="","",(NOTA[[#This Row],[JUMLAH]]-NOTA[[#This Row],[DISC 1-]])*NOTA[[#This Row],[DISC 2]])</f>
        <v/>
      </c>
      <c r="Z254" s="69" t="str">
        <f>IF(NOTA[[#This Row],[JUMLAH]]="","",NOTA[[#This Row],[DISC 1-]]+NOTA[[#This Row],[DISC 2-]])</f>
        <v/>
      </c>
      <c r="AA254" s="69" t="str">
        <f>IF(NOTA[[#This Row],[JUMLAH]]="","",NOTA[[#This Row],[JUMLAH]]-NOTA[[#This Row],[DISC]])</f>
        <v/>
      </c>
      <c r="AB254" s="69"/>
      <c r="AC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71" t="str">
        <f>IF(OR(NOTA[[#This Row],[QTY]]="",NOTA[[#This Row],[HARGA SATUAN]]="",),"",NOTA[[#This Row],[QTY]]*NOTA[[#This Row],[HARGA SATUAN]])</f>
        <v/>
      </c>
      <c r="AG254" s="64" t="str">
        <f ca="1">IF(NOTA[ID_H]="","",INDEX(NOTA[TANGGAL],MATCH(,INDIRECT(ADDRESS(ROW(NOTA[TANGGAL]),COLUMN(NOTA[TANGGAL]))&amp;":"&amp;ADDRESS(ROW(),COLUMN(NOTA[TANGGAL]))),-1)))</f>
        <v/>
      </c>
      <c r="AH254" s="59" t="str">
        <f ca="1">IF(NOTA[[#This Row],[NAMA BARANG]]="","",INDEX(NOTA[SUPPLIER],MATCH(,INDIRECT(ADDRESS(ROW(NOTA[ID]),COLUMN(NOTA[ID]))&amp;":"&amp;ADDRESS(ROW(),COLUMN(NOTA[ID]))),-1)))</f>
        <v/>
      </c>
      <c r="AI254" s="59" t="str">
        <f ca="1">IF(NOTA[[#This Row],[ID_H]]="","",IF(NOTA[[#This Row],[FAKTUR]]="",INDIRECT(ADDRESS(ROW()-1,COLUMN())),NOTA[[#This Row],[FAKTUR]]))</f>
        <v/>
      </c>
      <c r="AJ254" s="60" t="str">
        <f ca="1">IF(NOTA[[#This Row],[ID]]="","",COUNTIF(NOTA[ID_H],NOTA[[#This Row],[ID_H]]))</f>
        <v/>
      </c>
      <c r="AK254" s="60" t="str">
        <f ca="1">IF(NOTA[[#This Row],[TGL.NOTA]]="",IF(NOTA[[#This Row],[SUPPLIER_H]]="","",AK253),MONTH(NOTA[[#This Row],[TGL.NOTA]]))</f>
        <v/>
      </c>
      <c r="AL254" s="60" t="str">
        <f>LOWER(SUBSTITUTE(SUBSTITUTE(SUBSTITUTE(SUBSTITUTE(SUBSTITUTE(SUBSTITUTE(SUBSTITUTE(SUBSTITUTE(SUBSTITUTE(NOTA[NAMA BARANG]," ",),".",""),"-",""),"(",""),")",""),",",""),"/",""),"""",""),"+",""))</f>
        <v/>
      </c>
      <c r="AM2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60" t="str">
        <f>IF(NOTA[[#This Row],[CONCAT4]]="","",_xlfn.IFNA(MATCH(NOTA[[#This Row],[CONCAT4]],[2]!RAW[CONCAT_H],0),FALSE))</f>
        <v/>
      </c>
      <c r="AQ254" s="60" t="str">
        <f>IF(NOTA[[#This Row],[CONCAT1]]="","",MATCH(NOTA[[#This Row],[CONCAT1]],[3]!db[NB NOTA_C],0)+1)</f>
        <v/>
      </c>
    </row>
    <row r="255" spans="1:43" ht="20.100000000000001" customHeight="1" x14ac:dyDescent="0.25">
      <c r="A2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60" t="str">
        <f>IF(NOTA[[#This Row],[ID_P]]="","",MATCH(NOTA[[#This Row],[ID_P]],[1]!B_MSK[N_ID],0))</f>
        <v/>
      </c>
      <c r="D255" s="60" t="str">
        <f ca="1">IF(NOTA[[#This Row],[NAMA BARANG]]="","",INDEX(NOTA[ID],MATCH(,INDIRECT(ADDRESS(ROW(NOTA[ID]),COLUMN(NOTA[ID]))&amp;":"&amp;ADDRESS(ROW(),COLUMN(NOTA[ID]))),-1)))</f>
        <v/>
      </c>
      <c r="E255" s="61"/>
      <c r="F255" s="62"/>
      <c r="G255" s="62"/>
      <c r="H255" s="63"/>
      <c r="I255" s="62"/>
      <c r="J255" s="64"/>
      <c r="K255" s="62"/>
      <c r="L255" s="62"/>
      <c r="M255" s="65"/>
      <c r="N255" s="60"/>
      <c r="O255" s="62"/>
      <c r="P255" s="59"/>
      <c r="Q255" s="58"/>
      <c r="R255" s="66"/>
      <c r="S255" s="67"/>
      <c r="T255" s="68"/>
      <c r="U255" s="69"/>
      <c r="V255" s="70"/>
      <c r="W255" s="69" t="str">
        <f>IF(NOTA[[#This Row],[HARGA/ CTN]]="",NOTA[[#This Row],[JUMLAH_H]],NOTA[[#This Row],[HARGA/ CTN]]*IF(NOTA[[#This Row],[C]]="",0,NOTA[[#This Row],[C]]))</f>
        <v/>
      </c>
      <c r="X255" s="69" t="str">
        <f>IF(NOTA[[#This Row],[JUMLAH]]="","",NOTA[[#This Row],[JUMLAH]]*NOTA[[#This Row],[DISC 1]])</f>
        <v/>
      </c>
      <c r="Y255" s="69" t="str">
        <f>IF(NOTA[[#This Row],[JUMLAH]]="","",(NOTA[[#This Row],[JUMLAH]]-NOTA[[#This Row],[DISC 1-]])*NOTA[[#This Row],[DISC 2]])</f>
        <v/>
      </c>
      <c r="Z255" s="69" t="str">
        <f>IF(NOTA[[#This Row],[JUMLAH]]="","",NOTA[[#This Row],[DISC 1-]]+NOTA[[#This Row],[DISC 2-]])</f>
        <v/>
      </c>
      <c r="AA255" s="69" t="str">
        <f>IF(NOTA[[#This Row],[JUMLAH]]="","",NOTA[[#This Row],[JUMLAH]]-NOTA[[#This Row],[DISC]])</f>
        <v/>
      </c>
      <c r="AB255" s="69"/>
      <c r="AC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71" t="str">
        <f>IF(OR(NOTA[[#This Row],[QTY]]="",NOTA[[#This Row],[HARGA SATUAN]]="",),"",NOTA[[#This Row],[QTY]]*NOTA[[#This Row],[HARGA SATUAN]])</f>
        <v/>
      </c>
      <c r="AG255" s="64" t="str">
        <f ca="1">IF(NOTA[ID_H]="","",INDEX(NOTA[TANGGAL],MATCH(,INDIRECT(ADDRESS(ROW(NOTA[TANGGAL]),COLUMN(NOTA[TANGGAL]))&amp;":"&amp;ADDRESS(ROW(),COLUMN(NOTA[TANGGAL]))),-1)))</f>
        <v/>
      </c>
      <c r="AH255" s="59" t="str">
        <f ca="1">IF(NOTA[[#This Row],[NAMA BARANG]]="","",INDEX(NOTA[SUPPLIER],MATCH(,INDIRECT(ADDRESS(ROW(NOTA[ID]),COLUMN(NOTA[ID]))&amp;":"&amp;ADDRESS(ROW(),COLUMN(NOTA[ID]))),-1)))</f>
        <v/>
      </c>
      <c r="AI255" s="59" t="str">
        <f ca="1">IF(NOTA[[#This Row],[ID_H]]="","",IF(NOTA[[#This Row],[FAKTUR]]="",INDIRECT(ADDRESS(ROW()-1,COLUMN())),NOTA[[#This Row],[FAKTUR]]))</f>
        <v/>
      </c>
      <c r="AJ255" s="60" t="str">
        <f ca="1">IF(NOTA[[#This Row],[ID]]="","",COUNTIF(NOTA[ID_H],NOTA[[#This Row],[ID_H]]))</f>
        <v/>
      </c>
      <c r="AK255" s="60" t="str">
        <f ca="1">IF(NOTA[[#This Row],[TGL.NOTA]]="",IF(NOTA[[#This Row],[SUPPLIER_H]]="","",AK254),MONTH(NOTA[[#This Row],[TGL.NOTA]]))</f>
        <v/>
      </c>
      <c r="AL255" s="60" t="str">
        <f>LOWER(SUBSTITUTE(SUBSTITUTE(SUBSTITUTE(SUBSTITUTE(SUBSTITUTE(SUBSTITUTE(SUBSTITUTE(SUBSTITUTE(SUBSTITUTE(NOTA[NAMA BARANG]," ",),".",""),"-",""),"(",""),")",""),",",""),"/",""),"""",""),"+",""))</f>
        <v/>
      </c>
      <c r="AM2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60" t="str">
        <f>IF(NOTA[[#This Row],[CONCAT4]]="","",_xlfn.IFNA(MATCH(NOTA[[#This Row],[CONCAT4]],[2]!RAW[CONCAT_H],0),FALSE))</f>
        <v/>
      </c>
      <c r="AQ255" s="60" t="str">
        <f>IF(NOTA[[#This Row],[CONCAT1]]="","",MATCH(NOTA[[#This Row],[CONCAT1]],[3]!db[NB NOTA_C],0)+1)</f>
        <v/>
      </c>
    </row>
    <row r="256" spans="1:43" ht="20.100000000000001" customHeight="1" x14ac:dyDescent="0.25">
      <c r="A2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60" t="str">
        <f>IF(NOTA[[#This Row],[ID_P]]="","",MATCH(NOTA[[#This Row],[ID_P]],[1]!B_MSK[N_ID],0))</f>
        <v/>
      </c>
      <c r="D256" s="60" t="str">
        <f ca="1">IF(NOTA[[#This Row],[NAMA BARANG]]="","",INDEX(NOTA[ID],MATCH(,INDIRECT(ADDRESS(ROW(NOTA[ID]),COLUMN(NOTA[ID]))&amp;":"&amp;ADDRESS(ROW(),COLUMN(NOTA[ID]))),-1)))</f>
        <v/>
      </c>
      <c r="E256" s="61"/>
      <c r="F256" s="62"/>
      <c r="G256" s="62"/>
      <c r="H256" s="63"/>
      <c r="I256" s="62"/>
      <c r="J256" s="64"/>
      <c r="K256" s="62"/>
      <c r="L256" s="62"/>
      <c r="M256" s="65"/>
      <c r="N256" s="60"/>
      <c r="O256" s="62"/>
      <c r="P256" s="59"/>
      <c r="Q256" s="58"/>
      <c r="R256" s="66"/>
      <c r="S256" s="67"/>
      <c r="T256" s="68"/>
      <c r="U256" s="69"/>
      <c r="V256" s="70"/>
      <c r="W256" s="69" t="str">
        <f>IF(NOTA[[#This Row],[HARGA/ CTN]]="",NOTA[[#This Row],[JUMLAH_H]],NOTA[[#This Row],[HARGA/ CTN]]*IF(NOTA[[#This Row],[C]]="",0,NOTA[[#This Row],[C]]))</f>
        <v/>
      </c>
      <c r="X256" s="69" t="str">
        <f>IF(NOTA[[#This Row],[JUMLAH]]="","",NOTA[[#This Row],[JUMLAH]]*NOTA[[#This Row],[DISC 1]])</f>
        <v/>
      </c>
      <c r="Y256" s="69" t="str">
        <f>IF(NOTA[[#This Row],[JUMLAH]]="","",(NOTA[[#This Row],[JUMLAH]]-NOTA[[#This Row],[DISC 1-]])*NOTA[[#This Row],[DISC 2]])</f>
        <v/>
      </c>
      <c r="Z256" s="69" t="str">
        <f>IF(NOTA[[#This Row],[JUMLAH]]="","",NOTA[[#This Row],[DISC 1-]]+NOTA[[#This Row],[DISC 2-]])</f>
        <v/>
      </c>
      <c r="AA256" s="69" t="str">
        <f>IF(NOTA[[#This Row],[JUMLAH]]="","",NOTA[[#This Row],[JUMLAH]]-NOTA[[#This Row],[DISC]])</f>
        <v/>
      </c>
      <c r="AB256" s="69"/>
      <c r="AC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71" t="str">
        <f>IF(OR(NOTA[[#This Row],[QTY]]="",NOTA[[#This Row],[HARGA SATUAN]]="",),"",NOTA[[#This Row],[QTY]]*NOTA[[#This Row],[HARGA SATUAN]])</f>
        <v/>
      </c>
      <c r="AG256" s="64" t="str">
        <f ca="1">IF(NOTA[ID_H]="","",INDEX(NOTA[TANGGAL],MATCH(,INDIRECT(ADDRESS(ROW(NOTA[TANGGAL]),COLUMN(NOTA[TANGGAL]))&amp;":"&amp;ADDRESS(ROW(),COLUMN(NOTA[TANGGAL]))),-1)))</f>
        <v/>
      </c>
      <c r="AH256" s="59" t="str">
        <f ca="1">IF(NOTA[[#This Row],[NAMA BARANG]]="","",INDEX(NOTA[SUPPLIER],MATCH(,INDIRECT(ADDRESS(ROW(NOTA[ID]),COLUMN(NOTA[ID]))&amp;":"&amp;ADDRESS(ROW(),COLUMN(NOTA[ID]))),-1)))</f>
        <v/>
      </c>
      <c r="AI256" s="59" t="str">
        <f ca="1">IF(NOTA[[#This Row],[ID_H]]="","",IF(NOTA[[#This Row],[FAKTUR]]="",INDIRECT(ADDRESS(ROW()-1,COLUMN())),NOTA[[#This Row],[FAKTUR]]))</f>
        <v/>
      </c>
      <c r="AJ256" s="60" t="str">
        <f ca="1">IF(NOTA[[#This Row],[ID]]="","",COUNTIF(NOTA[ID_H],NOTA[[#This Row],[ID_H]]))</f>
        <v/>
      </c>
      <c r="AK256" s="60" t="str">
        <f ca="1">IF(NOTA[[#This Row],[TGL.NOTA]]="",IF(NOTA[[#This Row],[SUPPLIER_H]]="","",AK255),MONTH(NOTA[[#This Row],[TGL.NOTA]]))</f>
        <v/>
      </c>
      <c r="AL256" s="60" t="str">
        <f>LOWER(SUBSTITUTE(SUBSTITUTE(SUBSTITUTE(SUBSTITUTE(SUBSTITUTE(SUBSTITUTE(SUBSTITUTE(SUBSTITUTE(SUBSTITUTE(NOTA[NAMA BARANG]," ",),".",""),"-",""),"(",""),")",""),",",""),"/",""),"""",""),"+",""))</f>
        <v/>
      </c>
      <c r="AM2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60" t="str">
        <f>IF(NOTA[[#This Row],[CONCAT4]]="","",_xlfn.IFNA(MATCH(NOTA[[#This Row],[CONCAT4]],[2]!RAW[CONCAT_H],0),FALSE))</f>
        <v/>
      </c>
      <c r="AQ256" s="60" t="str">
        <f>IF(NOTA[[#This Row],[CONCAT1]]="","",MATCH(NOTA[[#This Row],[CONCAT1]],[3]!db[NB NOTA_C],0)+1)</f>
        <v/>
      </c>
    </row>
    <row r="257" spans="1:43" ht="20.100000000000001" customHeight="1" x14ac:dyDescent="0.25">
      <c r="A2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60" t="str">
        <f>IF(NOTA[[#This Row],[ID_P]]="","",MATCH(NOTA[[#This Row],[ID_P]],[1]!B_MSK[N_ID],0))</f>
        <v/>
      </c>
      <c r="D257" s="60" t="str">
        <f ca="1">IF(NOTA[[#This Row],[NAMA BARANG]]="","",INDEX(NOTA[ID],MATCH(,INDIRECT(ADDRESS(ROW(NOTA[ID]),COLUMN(NOTA[ID]))&amp;":"&amp;ADDRESS(ROW(),COLUMN(NOTA[ID]))),-1)))</f>
        <v/>
      </c>
      <c r="E257" s="61"/>
      <c r="F257" s="62"/>
      <c r="G257" s="62"/>
      <c r="H257" s="63"/>
      <c r="I257" s="62"/>
      <c r="J257" s="64"/>
      <c r="K257" s="62"/>
      <c r="L257" s="62"/>
      <c r="M257" s="65"/>
      <c r="N257" s="60"/>
      <c r="O257" s="62"/>
      <c r="P257" s="59"/>
      <c r="Q257" s="58"/>
      <c r="R257" s="66"/>
      <c r="S257" s="67"/>
      <c r="T257" s="68"/>
      <c r="U257" s="69"/>
      <c r="V257" s="70"/>
      <c r="W257" s="69" t="str">
        <f>IF(NOTA[[#This Row],[HARGA/ CTN]]="",NOTA[[#This Row],[JUMLAH_H]],NOTA[[#This Row],[HARGA/ CTN]]*IF(NOTA[[#This Row],[C]]="",0,NOTA[[#This Row],[C]]))</f>
        <v/>
      </c>
      <c r="X257" s="69" t="str">
        <f>IF(NOTA[[#This Row],[JUMLAH]]="","",NOTA[[#This Row],[JUMLAH]]*NOTA[[#This Row],[DISC 1]])</f>
        <v/>
      </c>
      <c r="Y257" s="69" t="str">
        <f>IF(NOTA[[#This Row],[JUMLAH]]="","",(NOTA[[#This Row],[JUMLAH]]-NOTA[[#This Row],[DISC 1-]])*NOTA[[#This Row],[DISC 2]])</f>
        <v/>
      </c>
      <c r="Z257" s="69" t="str">
        <f>IF(NOTA[[#This Row],[JUMLAH]]="","",NOTA[[#This Row],[DISC 1-]]+NOTA[[#This Row],[DISC 2-]])</f>
        <v/>
      </c>
      <c r="AA257" s="69" t="str">
        <f>IF(NOTA[[#This Row],[JUMLAH]]="","",NOTA[[#This Row],[JUMLAH]]-NOTA[[#This Row],[DISC]])</f>
        <v/>
      </c>
      <c r="AB257" s="69"/>
      <c r="AC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71" t="str">
        <f>IF(OR(NOTA[[#This Row],[QTY]]="",NOTA[[#This Row],[HARGA SATUAN]]="",),"",NOTA[[#This Row],[QTY]]*NOTA[[#This Row],[HARGA SATUAN]])</f>
        <v/>
      </c>
      <c r="AG257" s="64" t="str">
        <f ca="1">IF(NOTA[ID_H]="","",INDEX(NOTA[TANGGAL],MATCH(,INDIRECT(ADDRESS(ROW(NOTA[TANGGAL]),COLUMN(NOTA[TANGGAL]))&amp;":"&amp;ADDRESS(ROW(),COLUMN(NOTA[TANGGAL]))),-1)))</f>
        <v/>
      </c>
      <c r="AH257" s="59" t="str">
        <f ca="1">IF(NOTA[[#This Row],[NAMA BARANG]]="","",INDEX(NOTA[SUPPLIER],MATCH(,INDIRECT(ADDRESS(ROW(NOTA[ID]),COLUMN(NOTA[ID]))&amp;":"&amp;ADDRESS(ROW(),COLUMN(NOTA[ID]))),-1)))</f>
        <v/>
      </c>
      <c r="AI257" s="59" t="str">
        <f ca="1">IF(NOTA[[#This Row],[ID_H]]="","",IF(NOTA[[#This Row],[FAKTUR]]="",INDIRECT(ADDRESS(ROW()-1,COLUMN())),NOTA[[#This Row],[FAKTUR]]))</f>
        <v/>
      </c>
      <c r="AJ257" s="60" t="str">
        <f ca="1">IF(NOTA[[#This Row],[ID]]="","",COUNTIF(NOTA[ID_H],NOTA[[#This Row],[ID_H]]))</f>
        <v/>
      </c>
      <c r="AK257" s="60" t="str">
        <f ca="1">IF(NOTA[[#This Row],[TGL.NOTA]]="",IF(NOTA[[#This Row],[SUPPLIER_H]]="","",AK256),MONTH(NOTA[[#This Row],[TGL.NOTA]]))</f>
        <v/>
      </c>
      <c r="AL257" s="60" t="str">
        <f>LOWER(SUBSTITUTE(SUBSTITUTE(SUBSTITUTE(SUBSTITUTE(SUBSTITUTE(SUBSTITUTE(SUBSTITUTE(SUBSTITUTE(SUBSTITUTE(NOTA[NAMA BARANG]," ",),".",""),"-",""),"(",""),")",""),",",""),"/",""),"""",""),"+",""))</f>
        <v/>
      </c>
      <c r="AM2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60" t="str">
        <f>IF(NOTA[[#This Row],[CONCAT4]]="","",_xlfn.IFNA(MATCH(NOTA[[#This Row],[CONCAT4]],[2]!RAW[CONCAT_H],0),FALSE))</f>
        <v/>
      </c>
      <c r="AQ257" s="60" t="str">
        <f>IF(NOTA[[#This Row],[CONCAT1]]="","",MATCH(NOTA[[#This Row],[CONCAT1]],[3]!db[NB NOTA_C],0)+1)</f>
        <v/>
      </c>
    </row>
    <row r="258" spans="1:43" ht="20.100000000000001" customHeight="1" x14ac:dyDescent="0.25">
      <c r="A2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60" t="str">
        <f>IF(NOTA[[#This Row],[ID_P]]="","",MATCH(NOTA[[#This Row],[ID_P]],[1]!B_MSK[N_ID],0))</f>
        <v/>
      </c>
      <c r="D258" s="60" t="str">
        <f ca="1">IF(NOTA[[#This Row],[NAMA BARANG]]="","",INDEX(NOTA[ID],MATCH(,INDIRECT(ADDRESS(ROW(NOTA[ID]),COLUMN(NOTA[ID]))&amp;":"&amp;ADDRESS(ROW(),COLUMN(NOTA[ID]))),-1)))</f>
        <v/>
      </c>
      <c r="E258" s="61"/>
      <c r="F258" s="62"/>
      <c r="G258" s="62"/>
      <c r="H258" s="63"/>
      <c r="I258" s="62"/>
      <c r="J258" s="64"/>
      <c r="K258" s="62"/>
      <c r="L258" s="62"/>
      <c r="M258" s="65"/>
      <c r="N258" s="60"/>
      <c r="O258" s="62"/>
      <c r="P258" s="59"/>
      <c r="Q258" s="58"/>
      <c r="R258" s="66"/>
      <c r="S258" s="67"/>
      <c r="T258" s="68"/>
      <c r="U258" s="69"/>
      <c r="V258" s="70"/>
      <c r="W258" s="69" t="str">
        <f>IF(NOTA[[#This Row],[HARGA/ CTN]]="",NOTA[[#This Row],[JUMLAH_H]],NOTA[[#This Row],[HARGA/ CTN]]*IF(NOTA[[#This Row],[C]]="",0,NOTA[[#This Row],[C]]))</f>
        <v/>
      </c>
      <c r="X258" s="69" t="str">
        <f>IF(NOTA[[#This Row],[JUMLAH]]="","",NOTA[[#This Row],[JUMLAH]]*NOTA[[#This Row],[DISC 1]])</f>
        <v/>
      </c>
      <c r="Y258" s="69" t="str">
        <f>IF(NOTA[[#This Row],[JUMLAH]]="","",(NOTA[[#This Row],[JUMLAH]]-NOTA[[#This Row],[DISC 1-]])*NOTA[[#This Row],[DISC 2]])</f>
        <v/>
      </c>
      <c r="Z258" s="69" t="str">
        <f>IF(NOTA[[#This Row],[JUMLAH]]="","",NOTA[[#This Row],[DISC 1-]]+NOTA[[#This Row],[DISC 2-]])</f>
        <v/>
      </c>
      <c r="AA258" s="69" t="str">
        <f>IF(NOTA[[#This Row],[JUMLAH]]="","",NOTA[[#This Row],[JUMLAH]]-NOTA[[#This Row],[DISC]])</f>
        <v/>
      </c>
      <c r="AB258" s="69"/>
      <c r="AC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71" t="str">
        <f>IF(OR(NOTA[[#This Row],[QTY]]="",NOTA[[#This Row],[HARGA SATUAN]]="",),"",NOTA[[#This Row],[QTY]]*NOTA[[#This Row],[HARGA SATUAN]])</f>
        <v/>
      </c>
      <c r="AG258" s="64" t="str">
        <f ca="1">IF(NOTA[ID_H]="","",INDEX(NOTA[TANGGAL],MATCH(,INDIRECT(ADDRESS(ROW(NOTA[TANGGAL]),COLUMN(NOTA[TANGGAL]))&amp;":"&amp;ADDRESS(ROW(),COLUMN(NOTA[TANGGAL]))),-1)))</f>
        <v/>
      </c>
      <c r="AH258" s="59" t="str">
        <f ca="1">IF(NOTA[[#This Row],[NAMA BARANG]]="","",INDEX(NOTA[SUPPLIER],MATCH(,INDIRECT(ADDRESS(ROW(NOTA[ID]),COLUMN(NOTA[ID]))&amp;":"&amp;ADDRESS(ROW(),COLUMN(NOTA[ID]))),-1)))</f>
        <v/>
      </c>
      <c r="AI258" s="59" t="str">
        <f ca="1">IF(NOTA[[#This Row],[ID_H]]="","",IF(NOTA[[#This Row],[FAKTUR]]="",INDIRECT(ADDRESS(ROW()-1,COLUMN())),NOTA[[#This Row],[FAKTUR]]))</f>
        <v/>
      </c>
      <c r="AJ258" s="60" t="str">
        <f ca="1">IF(NOTA[[#This Row],[ID]]="","",COUNTIF(NOTA[ID_H],NOTA[[#This Row],[ID_H]]))</f>
        <v/>
      </c>
      <c r="AK258" s="60" t="str">
        <f ca="1">IF(NOTA[[#This Row],[TGL.NOTA]]="",IF(NOTA[[#This Row],[SUPPLIER_H]]="","",AK257),MONTH(NOTA[[#This Row],[TGL.NOTA]]))</f>
        <v/>
      </c>
      <c r="AL258" s="60" t="str">
        <f>LOWER(SUBSTITUTE(SUBSTITUTE(SUBSTITUTE(SUBSTITUTE(SUBSTITUTE(SUBSTITUTE(SUBSTITUTE(SUBSTITUTE(SUBSTITUTE(NOTA[NAMA BARANG]," ",),".",""),"-",""),"(",""),")",""),",",""),"/",""),"""",""),"+",""))</f>
        <v/>
      </c>
      <c r="AM2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60" t="str">
        <f>IF(NOTA[[#This Row],[CONCAT4]]="","",_xlfn.IFNA(MATCH(NOTA[[#This Row],[CONCAT4]],[2]!RAW[CONCAT_H],0),FALSE))</f>
        <v/>
      </c>
      <c r="AQ258" s="60" t="str">
        <f>IF(NOTA[[#This Row],[CONCAT1]]="","",MATCH(NOTA[[#This Row],[CONCAT1]],[3]!db[NB NOTA_C],0)+1)</f>
        <v/>
      </c>
    </row>
    <row r="259" spans="1:43" ht="20.100000000000001" customHeight="1" x14ac:dyDescent="0.25">
      <c r="A2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60" t="str">
        <f>IF(NOTA[[#This Row],[ID_P]]="","",MATCH(NOTA[[#This Row],[ID_P]],[1]!B_MSK[N_ID],0))</f>
        <v/>
      </c>
      <c r="D259" s="60" t="str">
        <f ca="1">IF(NOTA[[#This Row],[NAMA BARANG]]="","",INDEX(NOTA[ID],MATCH(,INDIRECT(ADDRESS(ROW(NOTA[ID]),COLUMN(NOTA[ID]))&amp;":"&amp;ADDRESS(ROW(),COLUMN(NOTA[ID]))),-1)))</f>
        <v/>
      </c>
      <c r="E259" s="61"/>
      <c r="F259" s="62"/>
      <c r="G259" s="62"/>
      <c r="H259" s="63"/>
      <c r="I259" s="62"/>
      <c r="J259" s="64"/>
      <c r="K259" s="62"/>
      <c r="L259" s="62"/>
      <c r="M259" s="65"/>
      <c r="N259" s="60"/>
      <c r="O259" s="62"/>
      <c r="P259" s="59"/>
      <c r="Q259" s="58"/>
      <c r="R259" s="66"/>
      <c r="S259" s="67"/>
      <c r="T259" s="68"/>
      <c r="U259" s="69"/>
      <c r="V259" s="70"/>
      <c r="W259" s="69" t="str">
        <f>IF(NOTA[[#This Row],[HARGA/ CTN]]="",NOTA[[#This Row],[JUMLAH_H]],NOTA[[#This Row],[HARGA/ CTN]]*IF(NOTA[[#This Row],[C]]="",0,NOTA[[#This Row],[C]]))</f>
        <v/>
      </c>
      <c r="X259" s="69" t="str">
        <f>IF(NOTA[[#This Row],[JUMLAH]]="","",NOTA[[#This Row],[JUMLAH]]*NOTA[[#This Row],[DISC 1]])</f>
        <v/>
      </c>
      <c r="Y259" s="69" t="str">
        <f>IF(NOTA[[#This Row],[JUMLAH]]="","",(NOTA[[#This Row],[JUMLAH]]-NOTA[[#This Row],[DISC 1-]])*NOTA[[#This Row],[DISC 2]])</f>
        <v/>
      </c>
      <c r="Z259" s="69" t="str">
        <f>IF(NOTA[[#This Row],[JUMLAH]]="","",NOTA[[#This Row],[DISC 1-]]+NOTA[[#This Row],[DISC 2-]])</f>
        <v/>
      </c>
      <c r="AA259" s="69" t="str">
        <f>IF(NOTA[[#This Row],[JUMLAH]]="","",NOTA[[#This Row],[JUMLAH]]-NOTA[[#This Row],[DISC]])</f>
        <v/>
      </c>
      <c r="AB259" s="69"/>
      <c r="AC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71" t="str">
        <f>IF(OR(NOTA[[#This Row],[QTY]]="",NOTA[[#This Row],[HARGA SATUAN]]="",),"",NOTA[[#This Row],[QTY]]*NOTA[[#This Row],[HARGA SATUAN]])</f>
        <v/>
      </c>
      <c r="AG259" s="64" t="str">
        <f ca="1">IF(NOTA[ID_H]="","",INDEX(NOTA[TANGGAL],MATCH(,INDIRECT(ADDRESS(ROW(NOTA[TANGGAL]),COLUMN(NOTA[TANGGAL]))&amp;":"&amp;ADDRESS(ROW(),COLUMN(NOTA[TANGGAL]))),-1)))</f>
        <v/>
      </c>
      <c r="AH259" s="59" t="str">
        <f ca="1">IF(NOTA[[#This Row],[NAMA BARANG]]="","",INDEX(NOTA[SUPPLIER],MATCH(,INDIRECT(ADDRESS(ROW(NOTA[ID]),COLUMN(NOTA[ID]))&amp;":"&amp;ADDRESS(ROW(),COLUMN(NOTA[ID]))),-1)))</f>
        <v/>
      </c>
      <c r="AI259" s="59" t="str">
        <f ca="1">IF(NOTA[[#This Row],[ID_H]]="","",IF(NOTA[[#This Row],[FAKTUR]]="",INDIRECT(ADDRESS(ROW()-1,COLUMN())),NOTA[[#This Row],[FAKTUR]]))</f>
        <v/>
      </c>
      <c r="AJ259" s="60" t="str">
        <f ca="1">IF(NOTA[[#This Row],[ID]]="","",COUNTIF(NOTA[ID_H],NOTA[[#This Row],[ID_H]]))</f>
        <v/>
      </c>
      <c r="AK259" s="60" t="str">
        <f ca="1">IF(NOTA[[#This Row],[TGL.NOTA]]="",IF(NOTA[[#This Row],[SUPPLIER_H]]="","",AK258),MONTH(NOTA[[#This Row],[TGL.NOTA]]))</f>
        <v/>
      </c>
      <c r="AL259" s="60" t="str">
        <f>LOWER(SUBSTITUTE(SUBSTITUTE(SUBSTITUTE(SUBSTITUTE(SUBSTITUTE(SUBSTITUTE(SUBSTITUTE(SUBSTITUTE(SUBSTITUTE(NOTA[NAMA BARANG]," ",),".",""),"-",""),"(",""),")",""),",",""),"/",""),"""",""),"+",""))</f>
        <v/>
      </c>
      <c r="AM2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60" t="str">
        <f>IF(NOTA[[#This Row],[CONCAT4]]="","",_xlfn.IFNA(MATCH(NOTA[[#This Row],[CONCAT4]],[2]!RAW[CONCAT_H],0),FALSE))</f>
        <v/>
      </c>
      <c r="AQ259" s="60" t="str">
        <f>IF(NOTA[[#This Row],[CONCAT1]]="","",MATCH(NOTA[[#This Row],[CONCAT1]],[3]!db[NB NOTA_C],0)+1)</f>
        <v/>
      </c>
    </row>
    <row r="260" spans="1:43" ht="20.100000000000001" customHeight="1" x14ac:dyDescent="0.25">
      <c r="A2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60" t="str">
        <f>IF(NOTA[[#This Row],[ID_P]]="","",MATCH(NOTA[[#This Row],[ID_P]],[1]!B_MSK[N_ID],0))</f>
        <v/>
      </c>
      <c r="D260" s="60" t="str">
        <f ca="1">IF(NOTA[[#This Row],[NAMA BARANG]]="","",INDEX(NOTA[ID],MATCH(,INDIRECT(ADDRESS(ROW(NOTA[ID]),COLUMN(NOTA[ID]))&amp;":"&amp;ADDRESS(ROW(),COLUMN(NOTA[ID]))),-1)))</f>
        <v/>
      </c>
      <c r="E260" s="61"/>
      <c r="F260" s="62"/>
      <c r="G260" s="62"/>
      <c r="H260" s="63"/>
      <c r="I260" s="62"/>
      <c r="J260" s="64"/>
      <c r="K260" s="62"/>
      <c r="L260" s="62"/>
      <c r="M260" s="65"/>
      <c r="N260" s="60"/>
      <c r="O260" s="62"/>
      <c r="P260" s="59"/>
      <c r="Q260" s="58"/>
      <c r="R260" s="66"/>
      <c r="S260" s="67"/>
      <c r="T260" s="68"/>
      <c r="U260" s="69"/>
      <c r="V260" s="70"/>
      <c r="W260" s="69" t="str">
        <f>IF(NOTA[[#This Row],[HARGA/ CTN]]="",NOTA[[#This Row],[JUMLAH_H]],NOTA[[#This Row],[HARGA/ CTN]]*IF(NOTA[[#This Row],[C]]="",0,NOTA[[#This Row],[C]]))</f>
        <v/>
      </c>
      <c r="X260" s="69" t="str">
        <f>IF(NOTA[[#This Row],[JUMLAH]]="","",NOTA[[#This Row],[JUMLAH]]*NOTA[[#This Row],[DISC 1]])</f>
        <v/>
      </c>
      <c r="Y260" s="69" t="str">
        <f>IF(NOTA[[#This Row],[JUMLAH]]="","",(NOTA[[#This Row],[JUMLAH]]-NOTA[[#This Row],[DISC 1-]])*NOTA[[#This Row],[DISC 2]])</f>
        <v/>
      </c>
      <c r="Z260" s="69" t="str">
        <f>IF(NOTA[[#This Row],[JUMLAH]]="","",NOTA[[#This Row],[DISC 1-]]+NOTA[[#This Row],[DISC 2-]])</f>
        <v/>
      </c>
      <c r="AA260" s="69" t="str">
        <f>IF(NOTA[[#This Row],[JUMLAH]]="","",NOTA[[#This Row],[JUMLAH]]-NOTA[[#This Row],[DISC]])</f>
        <v/>
      </c>
      <c r="AB260" s="69"/>
      <c r="AC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71" t="str">
        <f>IF(OR(NOTA[[#This Row],[QTY]]="",NOTA[[#This Row],[HARGA SATUAN]]="",),"",NOTA[[#This Row],[QTY]]*NOTA[[#This Row],[HARGA SATUAN]])</f>
        <v/>
      </c>
      <c r="AG260" s="64" t="str">
        <f ca="1">IF(NOTA[ID_H]="","",INDEX(NOTA[TANGGAL],MATCH(,INDIRECT(ADDRESS(ROW(NOTA[TANGGAL]),COLUMN(NOTA[TANGGAL]))&amp;":"&amp;ADDRESS(ROW(),COLUMN(NOTA[TANGGAL]))),-1)))</f>
        <v/>
      </c>
      <c r="AH260" s="59" t="str">
        <f ca="1">IF(NOTA[[#This Row],[NAMA BARANG]]="","",INDEX(NOTA[SUPPLIER],MATCH(,INDIRECT(ADDRESS(ROW(NOTA[ID]),COLUMN(NOTA[ID]))&amp;":"&amp;ADDRESS(ROW(),COLUMN(NOTA[ID]))),-1)))</f>
        <v/>
      </c>
      <c r="AI260" s="59" t="str">
        <f ca="1">IF(NOTA[[#This Row],[ID_H]]="","",IF(NOTA[[#This Row],[FAKTUR]]="",INDIRECT(ADDRESS(ROW()-1,COLUMN())),NOTA[[#This Row],[FAKTUR]]))</f>
        <v/>
      </c>
      <c r="AJ260" s="60" t="str">
        <f ca="1">IF(NOTA[[#This Row],[ID]]="","",COUNTIF(NOTA[ID_H],NOTA[[#This Row],[ID_H]]))</f>
        <v/>
      </c>
      <c r="AK260" s="60" t="str">
        <f ca="1">IF(NOTA[[#This Row],[TGL.NOTA]]="",IF(NOTA[[#This Row],[SUPPLIER_H]]="","",AK259),MONTH(NOTA[[#This Row],[TGL.NOTA]]))</f>
        <v/>
      </c>
      <c r="AL260" s="60" t="str">
        <f>LOWER(SUBSTITUTE(SUBSTITUTE(SUBSTITUTE(SUBSTITUTE(SUBSTITUTE(SUBSTITUTE(SUBSTITUTE(SUBSTITUTE(SUBSTITUTE(NOTA[NAMA BARANG]," ",),".",""),"-",""),"(",""),")",""),",",""),"/",""),"""",""),"+",""))</f>
        <v/>
      </c>
      <c r="AM2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60" t="str">
        <f>IF(NOTA[[#This Row],[CONCAT4]]="","",_xlfn.IFNA(MATCH(NOTA[[#This Row],[CONCAT4]],[2]!RAW[CONCAT_H],0),FALSE))</f>
        <v/>
      </c>
      <c r="AQ260" s="60" t="str">
        <f>IF(NOTA[[#This Row],[CONCAT1]]="","",MATCH(NOTA[[#This Row],[CONCAT1]],[3]!db[NB NOTA_C],0)+1)</f>
        <v/>
      </c>
    </row>
    <row r="261" spans="1:43" ht="20.100000000000001" customHeight="1" x14ac:dyDescent="0.25">
      <c r="A2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60" t="str">
        <f>IF(NOTA[[#This Row],[ID_P]]="","",MATCH(NOTA[[#This Row],[ID_P]],[1]!B_MSK[N_ID],0))</f>
        <v/>
      </c>
      <c r="D261" s="60" t="str">
        <f ca="1">IF(NOTA[[#This Row],[NAMA BARANG]]="","",INDEX(NOTA[ID],MATCH(,INDIRECT(ADDRESS(ROW(NOTA[ID]),COLUMN(NOTA[ID]))&amp;":"&amp;ADDRESS(ROW(),COLUMN(NOTA[ID]))),-1)))</f>
        <v/>
      </c>
      <c r="E261" s="61"/>
      <c r="F261" s="62"/>
      <c r="G261" s="62"/>
      <c r="H261" s="63"/>
      <c r="I261" s="62"/>
      <c r="J261" s="64"/>
      <c r="K261" s="62"/>
      <c r="L261" s="62"/>
      <c r="M261" s="65"/>
      <c r="N261" s="60"/>
      <c r="O261" s="62"/>
      <c r="P261" s="59"/>
      <c r="Q261" s="58"/>
      <c r="R261" s="66"/>
      <c r="S261" s="67"/>
      <c r="T261" s="68"/>
      <c r="U261" s="69"/>
      <c r="V261" s="70"/>
      <c r="W261" s="69" t="str">
        <f>IF(NOTA[[#This Row],[HARGA/ CTN]]="",NOTA[[#This Row],[JUMLAH_H]],NOTA[[#This Row],[HARGA/ CTN]]*IF(NOTA[[#This Row],[C]]="",0,NOTA[[#This Row],[C]]))</f>
        <v/>
      </c>
      <c r="X261" s="69" t="str">
        <f>IF(NOTA[[#This Row],[JUMLAH]]="","",NOTA[[#This Row],[JUMLAH]]*NOTA[[#This Row],[DISC 1]])</f>
        <v/>
      </c>
      <c r="Y261" s="69" t="str">
        <f>IF(NOTA[[#This Row],[JUMLAH]]="","",(NOTA[[#This Row],[JUMLAH]]-NOTA[[#This Row],[DISC 1-]])*NOTA[[#This Row],[DISC 2]])</f>
        <v/>
      </c>
      <c r="Z261" s="69" t="str">
        <f>IF(NOTA[[#This Row],[JUMLAH]]="","",NOTA[[#This Row],[DISC 1-]]+NOTA[[#This Row],[DISC 2-]])</f>
        <v/>
      </c>
      <c r="AA261" s="69" t="str">
        <f>IF(NOTA[[#This Row],[JUMLAH]]="","",NOTA[[#This Row],[JUMLAH]]-NOTA[[#This Row],[DISC]])</f>
        <v/>
      </c>
      <c r="AB261" s="69"/>
      <c r="AC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71" t="str">
        <f>IF(OR(NOTA[[#This Row],[QTY]]="",NOTA[[#This Row],[HARGA SATUAN]]="",),"",NOTA[[#This Row],[QTY]]*NOTA[[#This Row],[HARGA SATUAN]])</f>
        <v/>
      </c>
      <c r="AG261" s="64" t="str">
        <f ca="1">IF(NOTA[ID_H]="","",INDEX(NOTA[TANGGAL],MATCH(,INDIRECT(ADDRESS(ROW(NOTA[TANGGAL]),COLUMN(NOTA[TANGGAL]))&amp;":"&amp;ADDRESS(ROW(),COLUMN(NOTA[TANGGAL]))),-1)))</f>
        <v/>
      </c>
      <c r="AH261" s="59" t="str">
        <f ca="1">IF(NOTA[[#This Row],[NAMA BARANG]]="","",INDEX(NOTA[SUPPLIER],MATCH(,INDIRECT(ADDRESS(ROW(NOTA[ID]),COLUMN(NOTA[ID]))&amp;":"&amp;ADDRESS(ROW(),COLUMN(NOTA[ID]))),-1)))</f>
        <v/>
      </c>
      <c r="AI261" s="59" t="str">
        <f ca="1">IF(NOTA[[#This Row],[ID_H]]="","",IF(NOTA[[#This Row],[FAKTUR]]="",INDIRECT(ADDRESS(ROW()-1,COLUMN())),NOTA[[#This Row],[FAKTUR]]))</f>
        <v/>
      </c>
      <c r="AJ261" s="60" t="str">
        <f ca="1">IF(NOTA[[#This Row],[ID]]="","",COUNTIF(NOTA[ID_H],NOTA[[#This Row],[ID_H]]))</f>
        <v/>
      </c>
      <c r="AK261" s="60" t="str">
        <f ca="1">IF(NOTA[[#This Row],[TGL.NOTA]]="",IF(NOTA[[#This Row],[SUPPLIER_H]]="","",AK260),MONTH(NOTA[[#This Row],[TGL.NOTA]]))</f>
        <v/>
      </c>
      <c r="AL261" s="60" t="str">
        <f>LOWER(SUBSTITUTE(SUBSTITUTE(SUBSTITUTE(SUBSTITUTE(SUBSTITUTE(SUBSTITUTE(SUBSTITUTE(SUBSTITUTE(SUBSTITUTE(NOTA[NAMA BARANG]," ",),".",""),"-",""),"(",""),")",""),",",""),"/",""),"""",""),"+",""))</f>
        <v/>
      </c>
      <c r="AM2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60" t="str">
        <f>IF(NOTA[[#This Row],[CONCAT4]]="","",_xlfn.IFNA(MATCH(NOTA[[#This Row],[CONCAT4]],[2]!RAW[CONCAT_H],0),FALSE))</f>
        <v/>
      </c>
      <c r="AQ261" s="60" t="str">
        <f>IF(NOTA[[#This Row],[CONCAT1]]="","",MATCH(NOTA[[#This Row],[CONCAT1]],[3]!db[NB NOTA_C],0)+1)</f>
        <v/>
      </c>
    </row>
    <row r="262" spans="1:43" ht="20.100000000000001" customHeight="1" x14ac:dyDescent="0.25">
      <c r="A2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60" t="str">
        <f>IF(NOTA[[#This Row],[ID_P]]="","",MATCH(NOTA[[#This Row],[ID_P]],[1]!B_MSK[N_ID],0))</f>
        <v/>
      </c>
      <c r="D262" s="60" t="str">
        <f ca="1">IF(NOTA[[#This Row],[NAMA BARANG]]="","",INDEX(NOTA[ID],MATCH(,INDIRECT(ADDRESS(ROW(NOTA[ID]),COLUMN(NOTA[ID]))&amp;":"&amp;ADDRESS(ROW(),COLUMN(NOTA[ID]))),-1)))</f>
        <v/>
      </c>
      <c r="E262" s="61"/>
      <c r="F262" s="62"/>
      <c r="G262" s="62"/>
      <c r="H262" s="63"/>
      <c r="I262" s="62"/>
      <c r="J262" s="64"/>
      <c r="K262" s="62"/>
      <c r="L262" s="62"/>
      <c r="M262" s="65"/>
      <c r="N262" s="60"/>
      <c r="O262" s="62"/>
      <c r="P262" s="59"/>
      <c r="Q262" s="58"/>
      <c r="R262" s="66"/>
      <c r="S262" s="67"/>
      <c r="T262" s="68"/>
      <c r="U262" s="69"/>
      <c r="V262" s="70"/>
      <c r="W262" s="69" t="str">
        <f>IF(NOTA[[#This Row],[HARGA/ CTN]]="",NOTA[[#This Row],[JUMLAH_H]],NOTA[[#This Row],[HARGA/ CTN]]*IF(NOTA[[#This Row],[C]]="",0,NOTA[[#This Row],[C]]))</f>
        <v/>
      </c>
      <c r="X262" s="69" t="str">
        <f>IF(NOTA[[#This Row],[JUMLAH]]="","",NOTA[[#This Row],[JUMLAH]]*NOTA[[#This Row],[DISC 1]])</f>
        <v/>
      </c>
      <c r="Y262" s="69" t="str">
        <f>IF(NOTA[[#This Row],[JUMLAH]]="","",(NOTA[[#This Row],[JUMLAH]]-NOTA[[#This Row],[DISC 1-]])*NOTA[[#This Row],[DISC 2]])</f>
        <v/>
      </c>
      <c r="Z262" s="69" t="str">
        <f>IF(NOTA[[#This Row],[JUMLAH]]="","",NOTA[[#This Row],[DISC 1-]]+NOTA[[#This Row],[DISC 2-]])</f>
        <v/>
      </c>
      <c r="AA262" s="69" t="str">
        <f>IF(NOTA[[#This Row],[JUMLAH]]="","",NOTA[[#This Row],[JUMLAH]]-NOTA[[#This Row],[DISC]])</f>
        <v/>
      </c>
      <c r="AB262" s="69"/>
      <c r="AC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71" t="str">
        <f>IF(OR(NOTA[[#This Row],[QTY]]="",NOTA[[#This Row],[HARGA SATUAN]]="",),"",NOTA[[#This Row],[QTY]]*NOTA[[#This Row],[HARGA SATUAN]])</f>
        <v/>
      </c>
      <c r="AG262" s="64" t="str">
        <f ca="1">IF(NOTA[ID_H]="","",INDEX(NOTA[TANGGAL],MATCH(,INDIRECT(ADDRESS(ROW(NOTA[TANGGAL]),COLUMN(NOTA[TANGGAL]))&amp;":"&amp;ADDRESS(ROW(),COLUMN(NOTA[TANGGAL]))),-1)))</f>
        <v/>
      </c>
      <c r="AH262" s="59" t="str">
        <f ca="1">IF(NOTA[[#This Row],[NAMA BARANG]]="","",INDEX(NOTA[SUPPLIER],MATCH(,INDIRECT(ADDRESS(ROW(NOTA[ID]),COLUMN(NOTA[ID]))&amp;":"&amp;ADDRESS(ROW(),COLUMN(NOTA[ID]))),-1)))</f>
        <v/>
      </c>
      <c r="AI262" s="59" t="str">
        <f ca="1">IF(NOTA[[#This Row],[ID_H]]="","",IF(NOTA[[#This Row],[FAKTUR]]="",INDIRECT(ADDRESS(ROW()-1,COLUMN())),NOTA[[#This Row],[FAKTUR]]))</f>
        <v/>
      </c>
      <c r="AJ262" s="60" t="str">
        <f ca="1">IF(NOTA[[#This Row],[ID]]="","",COUNTIF(NOTA[ID_H],NOTA[[#This Row],[ID_H]]))</f>
        <v/>
      </c>
      <c r="AK262" s="60" t="str">
        <f ca="1">IF(NOTA[[#This Row],[TGL.NOTA]]="",IF(NOTA[[#This Row],[SUPPLIER_H]]="","",AK261),MONTH(NOTA[[#This Row],[TGL.NOTA]]))</f>
        <v/>
      </c>
      <c r="AL262" s="60" t="str">
        <f>LOWER(SUBSTITUTE(SUBSTITUTE(SUBSTITUTE(SUBSTITUTE(SUBSTITUTE(SUBSTITUTE(SUBSTITUTE(SUBSTITUTE(SUBSTITUTE(NOTA[NAMA BARANG]," ",),".",""),"-",""),"(",""),")",""),",",""),"/",""),"""",""),"+",""))</f>
        <v/>
      </c>
      <c r="AM2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60" t="str">
        <f>IF(NOTA[[#This Row],[CONCAT4]]="","",_xlfn.IFNA(MATCH(NOTA[[#This Row],[CONCAT4]],[2]!RAW[CONCAT_H],0),FALSE))</f>
        <v/>
      </c>
      <c r="AQ262" s="60" t="str">
        <f>IF(NOTA[[#This Row],[CONCAT1]]="","",MATCH(NOTA[[#This Row],[CONCAT1]],[3]!db[NB NOTA_C],0)+1)</f>
        <v/>
      </c>
    </row>
    <row r="263" spans="1:43" ht="20.100000000000001" customHeight="1" x14ac:dyDescent="0.25">
      <c r="A2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60" t="str">
        <f>IF(NOTA[[#This Row],[ID_P]]="","",MATCH(NOTA[[#This Row],[ID_P]],[1]!B_MSK[N_ID],0))</f>
        <v/>
      </c>
      <c r="D263" s="60" t="str">
        <f ca="1">IF(NOTA[[#This Row],[NAMA BARANG]]="","",INDEX(NOTA[ID],MATCH(,INDIRECT(ADDRESS(ROW(NOTA[ID]),COLUMN(NOTA[ID]))&amp;":"&amp;ADDRESS(ROW(),COLUMN(NOTA[ID]))),-1)))</f>
        <v/>
      </c>
      <c r="E263" s="61"/>
      <c r="F263" s="62"/>
      <c r="G263" s="62"/>
      <c r="H263" s="63"/>
      <c r="I263" s="62"/>
      <c r="J263" s="64"/>
      <c r="K263" s="62"/>
      <c r="L263" s="62"/>
      <c r="M263" s="65"/>
      <c r="N263" s="60"/>
      <c r="O263" s="62"/>
      <c r="P263" s="59"/>
      <c r="Q263" s="58"/>
      <c r="R263" s="66"/>
      <c r="S263" s="67"/>
      <c r="T263" s="68"/>
      <c r="U263" s="69"/>
      <c r="V263" s="70"/>
      <c r="W263" s="69" t="str">
        <f>IF(NOTA[[#This Row],[HARGA/ CTN]]="",NOTA[[#This Row],[JUMLAH_H]],NOTA[[#This Row],[HARGA/ CTN]]*IF(NOTA[[#This Row],[C]]="",0,NOTA[[#This Row],[C]]))</f>
        <v/>
      </c>
      <c r="X263" s="69" t="str">
        <f>IF(NOTA[[#This Row],[JUMLAH]]="","",NOTA[[#This Row],[JUMLAH]]*NOTA[[#This Row],[DISC 1]])</f>
        <v/>
      </c>
      <c r="Y263" s="69" t="str">
        <f>IF(NOTA[[#This Row],[JUMLAH]]="","",(NOTA[[#This Row],[JUMLAH]]-NOTA[[#This Row],[DISC 1-]])*NOTA[[#This Row],[DISC 2]])</f>
        <v/>
      </c>
      <c r="Z263" s="69" t="str">
        <f>IF(NOTA[[#This Row],[JUMLAH]]="","",NOTA[[#This Row],[DISC 1-]]+NOTA[[#This Row],[DISC 2-]])</f>
        <v/>
      </c>
      <c r="AA263" s="69" t="str">
        <f>IF(NOTA[[#This Row],[JUMLAH]]="","",NOTA[[#This Row],[JUMLAH]]-NOTA[[#This Row],[DISC]])</f>
        <v/>
      </c>
      <c r="AB263" s="69"/>
      <c r="AC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71" t="str">
        <f>IF(OR(NOTA[[#This Row],[QTY]]="",NOTA[[#This Row],[HARGA SATUAN]]="",),"",NOTA[[#This Row],[QTY]]*NOTA[[#This Row],[HARGA SATUAN]])</f>
        <v/>
      </c>
      <c r="AG263" s="64" t="str">
        <f ca="1">IF(NOTA[ID_H]="","",INDEX(NOTA[TANGGAL],MATCH(,INDIRECT(ADDRESS(ROW(NOTA[TANGGAL]),COLUMN(NOTA[TANGGAL]))&amp;":"&amp;ADDRESS(ROW(),COLUMN(NOTA[TANGGAL]))),-1)))</f>
        <v/>
      </c>
      <c r="AH263" s="59" t="str">
        <f ca="1">IF(NOTA[[#This Row],[NAMA BARANG]]="","",INDEX(NOTA[SUPPLIER],MATCH(,INDIRECT(ADDRESS(ROW(NOTA[ID]),COLUMN(NOTA[ID]))&amp;":"&amp;ADDRESS(ROW(),COLUMN(NOTA[ID]))),-1)))</f>
        <v/>
      </c>
      <c r="AI263" s="59" t="str">
        <f ca="1">IF(NOTA[[#This Row],[ID_H]]="","",IF(NOTA[[#This Row],[FAKTUR]]="",INDIRECT(ADDRESS(ROW()-1,COLUMN())),NOTA[[#This Row],[FAKTUR]]))</f>
        <v/>
      </c>
      <c r="AJ263" s="60" t="str">
        <f ca="1">IF(NOTA[[#This Row],[ID]]="","",COUNTIF(NOTA[ID_H],NOTA[[#This Row],[ID_H]]))</f>
        <v/>
      </c>
      <c r="AK263" s="60" t="str">
        <f ca="1">IF(NOTA[[#This Row],[TGL.NOTA]]="",IF(NOTA[[#This Row],[SUPPLIER_H]]="","",AK262),MONTH(NOTA[[#This Row],[TGL.NOTA]]))</f>
        <v/>
      </c>
      <c r="AL263" s="60" t="str">
        <f>LOWER(SUBSTITUTE(SUBSTITUTE(SUBSTITUTE(SUBSTITUTE(SUBSTITUTE(SUBSTITUTE(SUBSTITUTE(SUBSTITUTE(SUBSTITUTE(NOTA[NAMA BARANG]," ",),".",""),"-",""),"(",""),")",""),",",""),"/",""),"""",""),"+",""))</f>
        <v/>
      </c>
      <c r="AM2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60" t="str">
        <f>IF(NOTA[[#This Row],[CONCAT4]]="","",_xlfn.IFNA(MATCH(NOTA[[#This Row],[CONCAT4]],[2]!RAW[CONCAT_H],0),FALSE))</f>
        <v/>
      </c>
      <c r="AQ263" s="60" t="str">
        <f>IF(NOTA[[#This Row],[CONCAT1]]="","",MATCH(NOTA[[#This Row],[CONCAT1]],[3]!db[NB NOTA_C],0)+1)</f>
        <v/>
      </c>
    </row>
    <row r="264" spans="1:43" ht="20.100000000000001" customHeight="1" x14ac:dyDescent="0.25">
      <c r="A2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60" t="str">
        <f>IF(NOTA[[#This Row],[ID_P]]="","",MATCH(NOTA[[#This Row],[ID_P]],[1]!B_MSK[N_ID],0))</f>
        <v/>
      </c>
      <c r="D264" s="60" t="str">
        <f ca="1">IF(NOTA[[#This Row],[NAMA BARANG]]="","",INDEX(NOTA[ID],MATCH(,INDIRECT(ADDRESS(ROW(NOTA[ID]),COLUMN(NOTA[ID]))&amp;":"&amp;ADDRESS(ROW(),COLUMN(NOTA[ID]))),-1)))</f>
        <v/>
      </c>
      <c r="E264" s="61"/>
      <c r="F264" s="62"/>
      <c r="G264" s="62"/>
      <c r="H264" s="63"/>
      <c r="I264" s="62"/>
      <c r="J264" s="64"/>
      <c r="K264" s="62"/>
      <c r="L264" s="62"/>
      <c r="M264" s="65"/>
      <c r="N264" s="60"/>
      <c r="O264" s="62"/>
      <c r="P264" s="59"/>
      <c r="Q264" s="58"/>
      <c r="R264" s="66"/>
      <c r="S264" s="67"/>
      <c r="T264" s="68"/>
      <c r="U264" s="69"/>
      <c r="V264" s="70"/>
      <c r="W264" s="69" t="str">
        <f>IF(NOTA[[#This Row],[HARGA/ CTN]]="",NOTA[[#This Row],[JUMLAH_H]],NOTA[[#This Row],[HARGA/ CTN]]*IF(NOTA[[#This Row],[C]]="",0,NOTA[[#This Row],[C]]))</f>
        <v/>
      </c>
      <c r="X264" s="69" t="str">
        <f>IF(NOTA[[#This Row],[JUMLAH]]="","",NOTA[[#This Row],[JUMLAH]]*NOTA[[#This Row],[DISC 1]])</f>
        <v/>
      </c>
      <c r="Y264" s="69" t="str">
        <f>IF(NOTA[[#This Row],[JUMLAH]]="","",(NOTA[[#This Row],[JUMLAH]]-NOTA[[#This Row],[DISC 1-]])*NOTA[[#This Row],[DISC 2]])</f>
        <v/>
      </c>
      <c r="Z264" s="69" t="str">
        <f>IF(NOTA[[#This Row],[JUMLAH]]="","",NOTA[[#This Row],[DISC 1-]]+NOTA[[#This Row],[DISC 2-]])</f>
        <v/>
      </c>
      <c r="AA264" s="69" t="str">
        <f>IF(NOTA[[#This Row],[JUMLAH]]="","",NOTA[[#This Row],[JUMLAH]]-NOTA[[#This Row],[DISC]])</f>
        <v/>
      </c>
      <c r="AB264" s="69"/>
      <c r="AC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71" t="str">
        <f>IF(OR(NOTA[[#This Row],[QTY]]="",NOTA[[#This Row],[HARGA SATUAN]]="",),"",NOTA[[#This Row],[QTY]]*NOTA[[#This Row],[HARGA SATUAN]])</f>
        <v/>
      </c>
      <c r="AG264" s="64" t="str">
        <f ca="1">IF(NOTA[ID_H]="","",INDEX(NOTA[TANGGAL],MATCH(,INDIRECT(ADDRESS(ROW(NOTA[TANGGAL]),COLUMN(NOTA[TANGGAL]))&amp;":"&amp;ADDRESS(ROW(),COLUMN(NOTA[TANGGAL]))),-1)))</f>
        <v/>
      </c>
      <c r="AH264" s="59" t="str">
        <f ca="1">IF(NOTA[[#This Row],[NAMA BARANG]]="","",INDEX(NOTA[SUPPLIER],MATCH(,INDIRECT(ADDRESS(ROW(NOTA[ID]),COLUMN(NOTA[ID]))&amp;":"&amp;ADDRESS(ROW(),COLUMN(NOTA[ID]))),-1)))</f>
        <v/>
      </c>
      <c r="AI264" s="59" t="str">
        <f ca="1">IF(NOTA[[#This Row],[ID_H]]="","",IF(NOTA[[#This Row],[FAKTUR]]="",INDIRECT(ADDRESS(ROW()-1,COLUMN())),NOTA[[#This Row],[FAKTUR]]))</f>
        <v/>
      </c>
      <c r="AJ264" s="60" t="str">
        <f ca="1">IF(NOTA[[#This Row],[ID]]="","",COUNTIF(NOTA[ID_H],NOTA[[#This Row],[ID_H]]))</f>
        <v/>
      </c>
      <c r="AK264" s="60" t="str">
        <f ca="1">IF(NOTA[[#This Row],[TGL.NOTA]]="",IF(NOTA[[#This Row],[SUPPLIER_H]]="","",AK263),MONTH(NOTA[[#This Row],[TGL.NOTA]]))</f>
        <v/>
      </c>
      <c r="AL264" s="60" t="str">
        <f>LOWER(SUBSTITUTE(SUBSTITUTE(SUBSTITUTE(SUBSTITUTE(SUBSTITUTE(SUBSTITUTE(SUBSTITUTE(SUBSTITUTE(SUBSTITUTE(NOTA[NAMA BARANG]," ",),".",""),"-",""),"(",""),")",""),",",""),"/",""),"""",""),"+",""))</f>
        <v/>
      </c>
      <c r="AM2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60" t="str">
        <f>IF(NOTA[[#This Row],[CONCAT4]]="","",_xlfn.IFNA(MATCH(NOTA[[#This Row],[CONCAT4]],[2]!RAW[CONCAT_H],0),FALSE))</f>
        <v/>
      </c>
      <c r="AQ264" s="60" t="str">
        <f>IF(NOTA[[#This Row],[CONCAT1]]="","",MATCH(NOTA[[#This Row],[CONCAT1]],[3]!db[NB NOTA_C],0)+1)</f>
        <v/>
      </c>
    </row>
    <row r="265" spans="1:43" ht="20.100000000000001" customHeight="1" x14ac:dyDescent="0.25">
      <c r="A2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60" t="str">
        <f>IF(NOTA[[#This Row],[ID_P]]="","",MATCH(NOTA[[#This Row],[ID_P]],[1]!B_MSK[N_ID],0))</f>
        <v/>
      </c>
      <c r="D265" s="60" t="str">
        <f ca="1">IF(NOTA[[#This Row],[NAMA BARANG]]="","",INDEX(NOTA[ID],MATCH(,INDIRECT(ADDRESS(ROW(NOTA[ID]),COLUMN(NOTA[ID]))&amp;":"&amp;ADDRESS(ROW(),COLUMN(NOTA[ID]))),-1)))</f>
        <v/>
      </c>
      <c r="E265" s="61"/>
      <c r="F265" s="62"/>
      <c r="G265" s="62"/>
      <c r="H265" s="63"/>
      <c r="I265" s="62"/>
      <c r="J265" s="64"/>
      <c r="K265" s="62"/>
      <c r="L265" s="62"/>
      <c r="M265" s="65"/>
      <c r="N265" s="60"/>
      <c r="O265" s="62"/>
      <c r="P265" s="59"/>
      <c r="Q265" s="58"/>
      <c r="R265" s="66"/>
      <c r="S265" s="67"/>
      <c r="T265" s="68"/>
      <c r="U265" s="69"/>
      <c r="V265" s="70"/>
      <c r="W265" s="69" t="str">
        <f>IF(NOTA[[#This Row],[HARGA/ CTN]]="",NOTA[[#This Row],[JUMLAH_H]],NOTA[[#This Row],[HARGA/ CTN]]*IF(NOTA[[#This Row],[C]]="",0,NOTA[[#This Row],[C]]))</f>
        <v/>
      </c>
      <c r="X265" s="69" t="str">
        <f>IF(NOTA[[#This Row],[JUMLAH]]="","",NOTA[[#This Row],[JUMLAH]]*NOTA[[#This Row],[DISC 1]])</f>
        <v/>
      </c>
      <c r="Y265" s="69" t="str">
        <f>IF(NOTA[[#This Row],[JUMLAH]]="","",(NOTA[[#This Row],[JUMLAH]]-NOTA[[#This Row],[DISC 1-]])*NOTA[[#This Row],[DISC 2]])</f>
        <v/>
      </c>
      <c r="Z265" s="69" t="str">
        <f>IF(NOTA[[#This Row],[JUMLAH]]="","",NOTA[[#This Row],[DISC 1-]]+NOTA[[#This Row],[DISC 2-]])</f>
        <v/>
      </c>
      <c r="AA265" s="69" t="str">
        <f>IF(NOTA[[#This Row],[JUMLAH]]="","",NOTA[[#This Row],[JUMLAH]]-NOTA[[#This Row],[DISC]])</f>
        <v/>
      </c>
      <c r="AB265" s="69"/>
      <c r="AC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71" t="str">
        <f>IF(OR(NOTA[[#This Row],[QTY]]="",NOTA[[#This Row],[HARGA SATUAN]]="",),"",NOTA[[#This Row],[QTY]]*NOTA[[#This Row],[HARGA SATUAN]])</f>
        <v/>
      </c>
      <c r="AG265" s="64" t="str">
        <f ca="1">IF(NOTA[ID_H]="","",INDEX(NOTA[TANGGAL],MATCH(,INDIRECT(ADDRESS(ROW(NOTA[TANGGAL]),COLUMN(NOTA[TANGGAL]))&amp;":"&amp;ADDRESS(ROW(),COLUMN(NOTA[TANGGAL]))),-1)))</f>
        <v/>
      </c>
      <c r="AH265" s="59" t="str">
        <f ca="1">IF(NOTA[[#This Row],[NAMA BARANG]]="","",INDEX(NOTA[SUPPLIER],MATCH(,INDIRECT(ADDRESS(ROW(NOTA[ID]),COLUMN(NOTA[ID]))&amp;":"&amp;ADDRESS(ROW(),COLUMN(NOTA[ID]))),-1)))</f>
        <v/>
      </c>
      <c r="AI265" s="59" t="str">
        <f ca="1">IF(NOTA[[#This Row],[ID_H]]="","",IF(NOTA[[#This Row],[FAKTUR]]="",INDIRECT(ADDRESS(ROW()-1,COLUMN())),NOTA[[#This Row],[FAKTUR]]))</f>
        <v/>
      </c>
      <c r="AJ265" s="60" t="str">
        <f ca="1">IF(NOTA[[#This Row],[ID]]="","",COUNTIF(NOTA[ID_H],NOTA[[#This Row],[ID_H]]))</f>
        <v/>
      </c>
      <c r="AK265" s="60" t="str">
        <f ca="1">IF(NOTA[[#This Row],[TGL.NOTA]]="",IF(NOTA[[#This Row],[SUPPLIER_H]]="","",AK264),MONTH(NOTA[[#This Row],[TGL.NOTA]]))</f>
        <v/>
      </c>
      <c r="AL265" s="60" t="str">
        <f>LOWER(SUBSTITUTE(SUBSTITUTE(SUBSTITUTE(SUBSTITUTE(SUBSTITUTE(SUBSTITUTE(SUBSTITUTE(SUBSTITUTE(SUBSTITUTE(NOTA[NAMA BARANG]," ",),".",""),"-",""),"(",""),")",""),",",""),"/",""),"""",""),"+",""))</f>
        <v/>
      </c>
      <c r="AM2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60" t="str">
        <f>IF(NOTA[[#This Row],[CONCAT4]]="","",_xlfn.IFNA(MATCH(NOTA[[#This Row],[CONCAT4]],[2]!RAW[CONCAT_H],0),FALSE))</f>
        <v/>
      </c>
      <c r="AQ265" s="60" t="str">
        <f>IF(NOTA[[#This Row],[CONCAT1]]="","",MATCH(NOTA[[#This Row],[CONCAT1]],[3]!db[NB NOTA_C],0)+1)</f>
        <v/>
      </c>
    </row>
    <row r="266" spans="1:43" ht="20.100000000000001" customHeight="1" x14ac:dyDescent="0.25">
      <c r="A2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60" t="str">
        <f>IF(NOTA[[#This Row],[ID_P]]="","",MATCH(NOTA[[#This Row],[ID_P]],[1]!B_MSK[N_ID],0))</f>
        <v/>
      </c>
      <c r="D266" s="60" t="str">
        <f ca="1">IF(NOTA[[#This Row],[NAMA BARANG]]="","",INDEX(NOTA[ID],MATCH(,INDIRECT(ADDRESS(ROW(NOTA[ID]),COLUMN(NOTA[ID]))&amp;":"&amp;ADDRESS(ROW(),COLUMN(NOTA[ID]))),-1)))</f>
        <v/>
      </c>
      <c r="E266" s="61"/>
      <c r="F266" s="62"/>
      <c r="G266" s="62"/>
      <c r="H266" s="63"/>
      <c r="I266" s="62"/>
      <c r="J266" s="64"/>
      <c r="K266" s="62"/>
      <c r="L266" s="62"/>
      <c r="M266" s="65"/>
      <c r="N266" s="60"/>
      <c r="O266" s="62"/>
      <c r="P266" s="59"/>
      <c r="Q266" s="58"/>
      <c r="R266" s="66"/>
      <c r="S266" s="67"/>
      <c r="T266" s="68"/>
      <c r="U266" s="69"/>
      <c r="V266" s="70"/>
      <c r="W266" s="69" t="str">
        <f>IF(NOTA[[#This Row],[HARGA/ CTN]]="",NOTA[[#This Row],[JUMLAH_H]],NOTA[[#This Row],[HARGA/ CTN]]*IF(NOTA[[#This Row],[C]]="",0,NOTA[[#This Row],[C]]))</f>
        <v/>
      </c>
      <c r="X266" s="69" t="str">
        <f>IF(NOTA[[#This Row],[JUMLAH]]="","",NOTA[[#This Row],[JUMLAH]]*NOTA[[#This Row],[DISC 1]])</f>
        <v/>
      </c>
      <c r="Y266" s="69" t="str">
        <f>IF(NOTA[[#This Row],[JUMLAH]]="","",(NOTA[[#This Row],[JUMLAH]]-NOTA[[#This Row],[DISC 1-]])*NOTA[[#This Row],[DISC 2]])</f>
        <v/>
      </c>
      <c r="Z266" s="69" t="str">
        <f>IF(NOTA[[#This Row],[JUMLAH]]="","",NOTA[[#This Row],[DISC 1-]]+NOTA[[#This Row],[DISC 2-]])</f>
        <v/>
      </c>
      <c r="AA266" s="69" t="str">
        <f>IF(NOTA[[#This Row],[JUMLAH]]="","",NOTA[[#This Row],[JUMLAH]]-NOTA[[#This Row],[DISC]])</f>
        <v/>
      </c>
      <c r="AB266" s="69"/>
      <c r="AC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71" t="str">
        <f>IF(OR(NOTA[[#This Row],[QTY]]="",NOTA[[#This Row],[HARGA SATUAN]]="",),"",NOTA[[#This Row],[QTY]]*NOTA[[#This Row],[HARGA SATUAN]])</f>
        <v/>
      </c>
      <c r="AG266" s="64" t="str">
        <f ca="1">IF(NOTA[ID_H]="","",INDEX(NOTA[TANGGAL],MATCH(,INDIRECT(ADDRESS(ROW(NOTA[TANGGAL]),COLUMN(NOTA[TANGGAL]))&amp;":"&amp;ADDRESS(ROW(),COLUMN(NOTA[TANGGAL]))),-1)))</f>
        <v/>
      </c>
      <c r="AH266" s="59" t="str">
        <f ca="1">IF(NOTA[[#This Row],[NAMA BARANG]]="","",INDEX(NOTA[SUPPLIER],MATCH(,INDIRECT(ADDRESS(ROW(NOTA[ID]),COLUMN(NOTA[ID]))&amp;":"&amp;ADDRESS(ROW(),COLUMN(NOTA[ID]))),-1)))</f>
        <v/>
      </c>
      <c r="AI266" s="59" t="str">
        <f ca="1">IF(NOTA[[#This Row],[ID_H]]="","",IF(NOTA[[#This Row],[FAKTUR]]="",INDIRECT(ADDRESS(ROW()-1,COLUMN())),NOTA[[#This Row],[FAKTUR]]))</f>
        <v/>
      </c>
      <c r="AJ266" s="60" t="str">
        <f ca="1">IF(NOTA[[#This Row],[ID]]="","",COUNTIF(NOTA[ID_H],NOTA[[#This Row],[ID_H]]))</f>
        <v/>
      </c>
      <c r="AK266" s="60" t="str">
        <f ca="1">IF(NOTA[[#This Row],[TGL.NOTA]]="",IF(NOTA[[#This Row],[SUPPLIER_H]]="","",AK265),MONTH(NOTA[[#This Row],[TGL.NOTA]]))</f>
        <v/>
      </c>
      <c r="AL266" s="60" t="str">
        <f>LOWER(SUBSTITUTE(SUBSTITUTE(SUBSTITUTE(SUBSTITUTE(SUBSTITUTE(SUBSTITUTE(SUBSTITUTE(SUBSTITUTE(SUBSTITUTE(NOTA[NAMA BARANG]," ",),".",""),"-",""),"(",""),")",""),",",""),"/",""),"""",""),"+",""))</f>
        <v/>
      </c>
      <c r="AM2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60" t="str">
        <f>IF(NOTA[[#This Row],[CONCAT4]]="","",_xlfn.IFNA(MATCH(NOTA[[#This Row],[CONCAT4]],[2]!RAW[CONCAT_H],0),FALSE))</f>
        <v/>
      </c>
      <c r="AQ266" s="60" t="str">
        <f>IF(NOTA[[#This Row],[CONCAT1]]="","",MATCH(NOTA[[#This Row],[CONCAT1]],[3]!db[NB NOTA_C],0)+1)</f>
        <v/>
      </c>
    </row>
    <row r="267" spans="1:43" ht="20.100000000000001" customHeight="1" x14ac:dyDescent="0.25">
      <c r="A2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60" t="str">
        <f>IF(NOTA[[#This Row],[ID_P]]="","",MATCH(NOTA[[#This Row],[ID_P]],[1]!B_MSK[N_ID],0))</f>
        <v/>
      </c>
      <c r="D267" s="60" t="str">
        <f ca="1">IF(NOTA[[#This Row],[NAMA BARANG]]="","",INDEX(NOTA[ID],MATCH(,INDIRECT(ADDRESS(ROW(NOTA[ID]),COLUMN(NOTA[ID]))&amp;":"&amp;ADDRESS(ROW(),COLUMN(NOTA[ID]))),-1)))</f>
        <v/>
      </c>
      <c r="E267" s="61"/>
      <c r="F267" s="62"/>
      <c r="G267" s="62"/>
      <c r="H267" s="63"/>
      <c r="I267" s="62"/>
      <c r="J267" s="64"/>
      <c r="K267" s="62"/>
      <c r="L267" s="62"/>
      <c r="M267" s="65"/>
      <c r="N267" s="60"/>
      <c r="O267" s="62"/>
      <c r="P267" s="59"/>
      <c r="Q267" s="58"/>
      <c r="R267" s="66"/>
      <c r="S267" s="67"/>
      <c r="T267" s="68"/>
      <c r="U267" s="69"/>
      <c r="V267" s="70"/>
      <c r="W267" s="69" t="str">
        <f>IF(NOTA[[#This Row],[HARGA/ CTN]]="",NOTA[[#This Row],[JUMLAH_H]],NOTA[[#This Row],[HARGA/ CTN]]*IF(NOTA[[#This Row],[C]]="",0,NOTA[[#This Row],[C]]))</f>
        <v/>
      </c>
      <c r="X267" s="69" t="str">
        <f>IF(NOTA[[#This Row],[JUMLAH]]="","",NOTA[[#This Row],[JUMLAH]]*NOTA[[#This Row],[DISC 1]])</f>
        <v/>
      </c>
      <c r="Y267" s="69" t="str">
        <f>IF(NOTA[[#This Row],[JUMLAH]]="","",(NOTA[[#This Row],[JUMLAH]]-NOTA[[#This Row],[DISC 1-]])*NOTA[[#This Row],[DISC 2]])</f>
        <v/>
      </c>
      <c r="Z267" s="69" t="str">
        <f>IF(NOTA[[#This Row],[JUMLAH]]="","",NOTA[[#This Row],[DISC 1-]]+NOTA[[#This Row],[DISC 2-]])</f>
        <v/>
      </c>
      <c r="AA267" s="69" t="str">
        <f>IF(NOTA[[#This Row],[JUMLAH]]="","",NOTA[[#This Row],[JUMLAH]]-NOTA[[#This Row],[DISC]])</f>
        <v/>
      </c>
      <c r="AB267" s="69"/>
      <c r="AC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71" t="str">
        <f>IF(OR(NOTA[[#This Row],[QTY]]="",NOTA[[#This Row],[HARGA SATUAN]]="",),"",NOTA[[#This Row],[QTY]]*NOTA[[#This Row],[HARGA SATUAN]])</f>
        <v/>
      </c>
      <c r="AG267" s="64" t="str">
        <f ca="1">IF(NOTA[ID_H]="","",INDEX(NOTA[TANGGAL],MATCH(,INDIRECT(ADDRESS(ROW(NOTA[TANGGAL]),COLUMN(NOTA[TANGGAL]))&amp;":"&amp;ADDRESS(ROW(),COLUMN(NOTA[TANGGAL]))),-1)))</f>
        <v/>
      </c>
      <c r="AH267" s="59" t="str">
        <f ca="1">IF(NOTA[[#This Row],[NAMA BARANG]]="","",INDEX(NOTA[SUPPLIER],MATCH(,INDIRECT(ADDRESS(ROW(NOTA[ID]),COLUMN(NOTA[ID]))&amp;":"&amp;ADDRESS(ROW(),COLUMN(NOTA[ID]))),-1)))</f>
        <v/>
      </c>
      <c r="AI267" s="59" t="str">
        <f ca="1">IF(NOTA[[#This Row],[ID_H]]="","",IF(NOTA[[#This Row],[FAKTUR]]="",INDIRECT(ADDRESS(ROW()-1,COLUMN())),NOTA[[#This Row],[FAKTUR]]))</f>
        <v/>
      </c>
      <c r="AJ267" s="60" t="str">
        <f ca="1">IF(NOTA[[#This Row],[ID]]="","",COUNTIF(NOTA[ID_H],NOTA[[#This Row],[ID_H]]))</f>
        <v/>
      </c>
      <c r="AK267" s="60" t="str">
        <f ca="1">IF(NOTA[[#This Row],[TGL.NOTA]]="",IF(NOTA[[#This Row],[SUPPLIER_H]]="","",AK266),MONTH(NOTA[[#This Row],[TGL.NOTA]]))</f>
        <v/>
      </c>
      <c r="AL267" s="60" t="str">
        <f>LOWER(SUBSTITUTE(SUBSTITUTE(SUBSTITUTE(SUBSTITUTE(SUBSTITUTE(SUBSTITUTE(SUBSTITUTE(SUBSTITUTE(SUBSTITUTE(NOTA[NAMA BARANG]," ",),".",""),"-",""),"(",""),")",""),",",""),"/",""),"""",""),"+",""))</f>
        <v/>
      </c>
      <c r="AM2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60" t="str">
        <f>IF(NOTA[[#This Row],[CONCAT4]]="","",_xlfn.IFNA(MATCH(NOTA[[#This Row],[CONCAT4]],[2]!RAW[CONCAT_H],0),FALSE))</f>
        <v/>
      </c>
      <c r="AQ267" s="60" t="str">
        <f>IF(NOTA[[#This Row],[CONCAT1]]="","",MATCH(NOTA[[#This Row],[CONCAT1]],[3]!db[NB NOTA_C],0)+1)</f>
        <v/>
      </c>
    </row>
    <row r="268" spans="1:43" ht="20.100000000000001" customHeight="1" x14ac:dyDescent="0.25">
      <c r="A2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60" t="str">
        <f>IF(NOTA[[#This Row],[ID_P]]="","",MATCH(NOTA[[#This Row],[ID_P]],[1]!B_MSK[N_ID],0))</f>
        <v/>
      </c>
      <c r="D268" s="60" t="str">
        <f ca="1">IF(NOTA[[#This Row],[NAMA BARANG]]="","",INDEX(NOTA[ID],MATCH(,INDIRECT(ADDRESS(ROW(NOTA[ID]),COLUMN(NOTA[ID]))&amp;":"&amp;ADDRESS(ROW(),COLUMN(NOTA[ID]))),-1)))</f>
        <v/>
      </c>
      <c r="E268" s="61"/>
      <c r="F268" s="62"/>
      <c r="G268" s="62"/>
      <c r="H268" s="63"/>
      <c r="I268" s="62"/>
      <c r="J268" s="64"/>
      <c r="K268" s="62"/>
      <c r="L268" s="62"/>
      <c r="M268" s="65"/>
      <c r="N268" s="60"/>
      <c r="O268" s="62"/>
      <c r="P268" s="59"/>
      <c r="Q268" s="58"/>
      <c r="R268" s="66"/>
      <c r="S268" s="67"/>
      <c r="T268" s="68"/>
      <c r="U268" s="69"/>
      <c r="V268" s="70"/>
      <c r="W268" s="69" t="str">
        <f>IF(NOTA[[#This Row],[HARGA/ CTN]]="",NOTA[[#This Row],[JUMLAH_H]],NOTA[[#This Row],[HARGA/ CTN]]*IF(NOTA[[#This Row],[C]]="",0,NOTA[[#This Row],[C]]))</f>
        <v/>
      </c>
      <c r="X268" s="69" t="str">
        <f>IF(NOTA[[#This Row],[JUMLAH]]="","",NOTA[[#This Row],[JUMLAH]]*NOTA[[#This Row],[DISC 1]])</f>
        <v/>
      </c>
      <c r="Y268" s="69" t="str">
        <f>IF(NOTA[[#This Row],[JUMLAH]]="","",(NOTA[[#This Row],[JUMLAH]]-NOTA[[#This Row],[DISC 1-]])*NOTA[[#This Row],[DISC 2]])</f>
        <v/>
      </c>
      <c r="Z268" s="69" t="str">
        <f>IF(NOTA[[#This Row],[JUMLAH]]="","",NOTA[[#This Row],[DISC 1-]]+NOTA[[#This Row],[DISC 2-]])</f>
        <v/>
      </c>
      <c r="AA268" s="69" t="str">
        <f>IF(NOTA[[#This Row],[JUMLAH]]="","",NOTA[[#This Row],[JUMLAH]]-NOTA[[#This Row],[DISC]])</f>
        <v/>
      </c>
      <c r="AB268" s="69"/>
      <c r="AC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71" t="str">
        <f>IF(OR(NOTA[[#This Row],[QTY]]="",NOTA[[#This Row],[HARGA SATUAN]]="",),"",NOTA[[#This Row],[QTY]]*NOTA[[#This Row],[HARGA SATUAN]])</f>
        <v/>
      </c>
      <c r="AG268" s="64" t="str">
        <f ca="1">IF(NOTA[ID_H]="","",INDEX(NOTA[TANGGAL],MATCH(,INDIRECT(ADDRESS(ROW(NOTA[TANGGAL]),COLUMN(NOTA[TANGGAL]))&amp;":"&amp;ADDRESS(ROW(),COLUMN(NOTA[TANGGAL]))),-1)))</f>
        <v/>
      </c>
      <c r="AH268" s="59" t="str">
        <f ca="1">IF(NOTA[[#This Row],[NAMA BARANG]]="","",INDEX(NOTA[SUPPLIER],MATCH(,INDIRECT(ADDRESS(ROW(NOTA[ID]),COLUMN(NOTA[ID]))&amp;":"&amp;ADDRESS(ROW(),COLUMN(NOTA[ID]))),-1)))</f>
        <v/>
      </c>
      <c r="AI268" s="59" t="str">
        <f ca="1">IF(NOTA[[#This Row],[ID_H]]="","",IF(NOTA[[#This Row],[FAKTUR]]="",INDIRECT(ADDRESS(ROW()-1,COLUMN())),NOTA[[#This Row],[FAKTUR]]))</f>
        <v/>
      </c>
      <c r="AJ268" s="60" t="str">
        <f ca="1">IF(NOTA[[#This Row],[ID]]="","",COUNTIF(NOTA[ID_H],NOTA[[#This Row],[ID_H]]))</f>
        <v/>
      </c>
      <c r="AK268" s="60" t="str">
        <f ca="1">IF(NOTA[[#This Row],[TGL.NOTA]]="",IF(NOTA[[#This Row],[SUPPLIER_H]]="","",AK267),MONTH(NOTA[[#This Row],[TGL.NOTA]]))</f>
        <v/>
      </c>
      <c r="AL268" s="60" t="str">
        <f>LOWER(SUBSTITUTE(SUBSTITUTE(SUBSTITUTE(SUBSTITUTE(SUBSTITUTE(SUBSTITUTE(SUBSTITUTE(SUBSTITUTE(SUBSTITUTE(NOTA[NAMA BARANG]," ",),".",""),"-",""),"(",""),")",""),",",""),"/",""),"""",""),"+",""))</f>
        <v/>
      </c>
      <c r="AM2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60" t="str">
        <f>IF(NOTA[[#This Row],[CONCAT4]]="","",_xlfn.IFNA(MATCH(NOTA[[#This Row],[CONCAT4]],[2]!RAW[CONCAT_H],0),FALSE))</f>
        <v/>
      </c>
      <c r="AQ268" s="60" t="str">
        <f>IF(NOTA[[#This Row],[CONCAT1]]="","",MATCH(NOTA[[#This Row],[CONCAT1]],[3]!db[NB NOTA_C],0)+1)</f>
        <v/>
      </c>
    </row>
    <row r="269" spans="1:43" ht="20.100000000000001" customHeight="1" x14ac:dyDescent="0.25">
      <c r="A2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60" t="str">
        <f>IF(NOTA[[#This Row],[ID_P]]="","",MATCH(NOTA[[#This Row],[ID_P]],[1]!B_MSK[N_ID],0))</f>
        <v/>
      </c>
      <c r="D269" s="60" t="str">
        <f ca="1">IF(NOTA[[#This Row],[NAMA BARANG]]="","",INDEX(NOTA[ID],MATCH(,INDIRECT(ADDRESS(ROW(NOTA[ID]),COLUMN(NOTA[ID]))&amp;":"&amp;ADDRESS(ROW(),COLUMN(NOTA[ID]))),-1)))</f>
        <v/>
      </c>
      <c r="E269" s="61"/>
      <c r="F269" s="62"/>
      <c r="G269" s="62"/>
      <c r="H269" s="63"/>
      <c r="I269" s="62"/>
      <c r="J269" s="64"/>
      <c r="K269" s="62"/>
      <c r="L269" s="62"/>
      <c r="M269" s="65"/>
      <c r="N269" s="60"/>
      <c r="O269" s="62"/>
      <c r="P269" s="59"/>
      <c r="Q269" s="58"/>
      <c r="R269" s="66"/>
      <c r="S269" s="67"/>
      <c r="T269" s="68"/>
      <c r="U269" s="69"/>
      <c r="V269" s="70"/>
      <c r="W269" s="69" t="str">
        <f>IF(NOTA[[#This Row],[HARGA/ CTN]]="",NOTA[[#This Row],[JUMLAH_H]],NOTA[[#This Row],[HARGA/ CTN]]*IF(NOTA[[#This Row],[C]]="",0,NOTA[[#This Row],[C]]))</f>
        <v/>
      </c>
      <c r="X269" s="69" t="str">
        <f>IF(NOTA[[#This Row],[JUMLAH]]="","",NOTA[[#This Row],[JUMLAH]]*NOTA[[#This Row],[DISC 1]])</f>
        <v/>
      </c>
      <c r="Y269" s="69" t="str">
        <f>IF(NOTA[[#This Row],[JUMLAH]]="","",(NOTA[[#This Row],[JUMLAH]]-NOTA[[#This Row],[DISC 1-]])*NOTA[[#This Row],[DISC 2]])</f>
        <v/>
      </c>
      <c r="Z269" s="69" t="str">
        <f>IF(NOTA[[#This Row],[JUMLAH]]="","",NOTA[[#This Row],[DISC 1-]]+NOTA[[#This Row],[DISC 2-]])</f>
        <v/>
      </c>
      <c r="AA269" s="69" t="str">
        <f>IF(NOTA[[#This Row],[JUMLAH]]="","",NOTA[[#This Row],[JUMLAH]]-NOTA[[#This Row],[DISC]])</f>
        <v/>
      </c>
      <c r="AB269" s="69"/>
      <c r="AC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71" t="str">
        <f>IF(OR(NOTA[[#This Row],[QTY]]="",NOTA[[#This Row],[HARGA SATUAN]]="",),"",NOTA[[#This Row],[QTY]]*NOTA[[#This Row],[HARGA SATUAN]])</f>
        <v/>
      </c>
      <c r="AG269" s="64" t="str">
        <f ca="1">IF(NOTA[ID_H]="","",INDEX(NOTA[TANGGAL],MATCH(,INDIRECT(ADDRESS(ROW(NOTA[TANGGAL]),COLUMN(NOTA[TANGGAL]))&amp;":"&amp;ADDRESS(ROW(),COLUMN(NOTA[TANGGAL]))),-1)))</f>
        <v/>
      </c>
      <c r="AH269" s="59" t="str">
        <f ca="1">IF(NOTA[[#This Row],[NAMA BARANG]]="","",INDEX(NOTA[SUPPLIER],MATCH(,INDIRECT(ADDRESS(ROW(NOTA[ID]),COLUMN(NOTA[ID]))&amp;":"&amp;ADDRESS(ROW(),COLUMN(NOTA[ID]))),-1)))</f>
        <v/>
      </c>
      <c r="AI269" s="59" t="str">
        <f ca="1">IF(NOTA[[#This Row],[ID_H]]="","",IF(NOTA[[#This Row],[FAKTUR]]="",INDIRECT(ADDRESS(ROW()-1,COLUMN())),NOTA[[#This Row],[FAKTUR]]))</f>
        <v/>
      </c>
      <c r="AJ269" s="60" t="str">
        <f ca="1">IF(NOTA[[#This Row],[ID]]="","",COUNTIF(NOTA[ID_H],NOTA[[#This Row],[ID_H]]))</f>
        <v/>
      </c>
      <c r="AK269" s="60" t="str">
        <f ca="1">IF(NOTA[[#This Row],[TGL.NOTA]]="",IF(NOTA[[#This Row],[SUPPLIER_H]]="","",AK268),MONTH(NOTA[[#This Row],[TGL.NOTA]]))</f>
        <v/>
      </c>
      <c r="AL269" s="60" t="str">
        <f>LOWER(SUBSTITUTE(SUBSTITUTE(SUBSTITUTE(SUBSTITUTE(SUBSTITUTE(SUBSTITUTE(SUBSTITUTE(SUBSTITUTE(SUBSTITUTE(NOTA[NAMA BARANG]," ",),".",""),"-",""),"(",""),")",""),",",""),"/",""),"""",""),"+",""))</f>
        <v/>
      </c>
      <c r="AM2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60" t="str">
        <f>IF(NOTA[[#This Row],[CONCAT4]]="","",_xlfn.IFNA(MATCH(NOTA[[#This Row],[CONCAT4]],[2]!RAW[CONCAT_H],0),FALSE))</f>
        <v/>
      </c>
      <c r="AQ269" s="60" t="str">
        <f>IF(NOTA[[#This Row],[CONCAT1]]="","",MATCH(NOTA[[#This Row],[CONCAT1]],[3]!db[NB NOTA_C],0)+1)</f>
        <v/>
      </c>
    </row>
    <row r="270" spans="1:43" ht="20.100000000000001" customHeight="1" x14ac:dyDescent="0.25">
      <c r="A2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60" t="str">
        <f>IF(NOTA[[#This Row],[ID_P]]="","",MATCH(NOTA[[#This Row],[ID_P]],[1]!B_MSK[N_ID],0))</f>
        <v/>
      </c>
      <c r="D270" s="60" t="str">
        <f ca="1">IF(NOTA[[#This Row],[NAMA BARANG]]="","",INDEX(NOTA[ID],MATCH(,INDIRECT(ADDRESS(ROW(NOTA[ID]),COLUMN(NOTA[ID]))&amp;":"&amp;ADDRESS(ROW(),COLUMN(NOTA[ID]))),-1)))</f>
        <v/>
      </c>
      <c r="E270" s="61"/>
      <c r="F270" s="62"/>
      <c r="G270" s="62"/>
      <c r="H270" s="63"/>
      <c r="I270" s="62"/>
      <c r="J270" s="64"/>
      <c r="K270" s="62"/>
      <c r="L270" s="62"/>
      <c r="M270" s="65"/>
      <c r="N270" s="60"/>
      <c r="O270" s="62"/>
      <c r="P270" s="59"/>
      <c r="Q270" s="58"/>
      <c r="R270" s="66"/>
      <c r="S270" s="67"/>
      <c r="T270" s="68"/>
      <c r="U270" s="69"/>
      <c r="V270" s="70"/>
      <c r="W270" s="69" t="str">
        <f>IF(NOTA[[#This Row],[HARGA/ CTN]]="",NOTA[[#This Row],[JUMLAH_H]],NOTA[[#This Row],[HARGA/ CTN]]*IF(NOTA[[#This Row],[C]]="",0,NOTA[[#This Row],[C]]))</f>
        <v/>
      </c>
      <c r="X270" s="69" t="str">
        <f>IF(NOTA[[#This Row],[JUMLAH]]="","",NOTA[[#This Row],[JUMLAH]]*NOTA[[#This Row],[DISC 1]])</f>
        <v/>
      </c>
      <c r="Y270" s="69" t="str">
        <f>IF(NOTA[[#This Row],[JUMLAH]]="","",(NOTA[[#This Row],[JUMLAH]]-NOTA[[#This Row],[DISC 1-]])*NOTA[[#This Row],[DISC 2]])</f>
        <v/>
      </c>
      <c r="Z270" s="69" t="str">
        <f>IF(NOTA[[#This Row],[JUMLAH]]="","",NOTA[[#This Row],[DISC 1-]]+NOTA[[#This Row],[DISC 2-]])</f>
        <v/>
      </c>
      <c r="AA270" s="69" t="str">
        <f>IF(NOTA[[#This Row],[JUMLAH]]="","",NOTA[[#This Row],[JUMLAH]]-NOTA[[#This Row],[DISC]])</f>
        <v/>
      </c>
      <c r="AB270" s="69"/>
      <c r="AC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71" t="str">
        <f>IF(OR(NOTA[[#This Row],[QTY]]="",NOTA[[#This Row],[HARGA SATUAN]]="",),"",NOTA[[#This Row],[QTY]]*NOTA[[#This Row],[HARGA SATUAN]])</f>
        <v/>
      </c>
      <c r="AG270" s="64" t="str">
        <f ca="1">IF(NOTA[ID_H]="","",INDEX(NOTA[TANGGAL],MATCH(,INDIRECT(ADDRESS(ROW(NOTA[TANGGAL]),COLUMN(NOTA[TANGGAL]))&amp;":"&amp;ADDRESS(ROW(),COLUMN(NOTA[TANGGAL]))),-1)))</f>
        <v/>
      </c>
      <c r="AH270" s="59" t="str">
        <f ca="1">IF(NOTA[[#This Row],[NAMA BARANG]]="","",INDEX(NOTA[SUPPLIER],MATCH(,INDIRECT(ADDRESS(ROW(NOTA[ID]),COLUMN(NOTA[ID]))&amp;":"&amp;ADDRESS(ROW(),COLUMN(NOTA[ID]))),-1)))</f>
        <v/>
      </c>
      <c r="AI270" s="59" t="str">
        <f ca="1">IF(NOTA[[#This Row],[ID_H]]="","",IF(NOTA[[#This Row],[FAKTUR]]="",INDIRECT(ADDRESS(ROW()-1,COLUMN())),NOTA[[#This Row],[FAKTUR]]))</f>
        <v/>
      </c>
      <c r="AJ270" s="60" t="str">
        <f ca="1">IF(NOTA[[#This Row],[ID]]="","",COUNTIF(NOTA[ID_H],NOTA[[#This Row],[ID_H]]))</f>
        <v/>
      </c>
      <c r="AK270" s="60" t="str">
        <f ca="1">IF(NOTA[[#This Row],[TGL.NOTA]]="",IF(NOTA[[#This Row],[SUPPLIER_H]]="","",AK269),MONTH(NOTA[[#This Row],[TGL.NOTA]]))</f>
        <v/>
      </c>
      <c r="AL270" s="60" t="str">
        <f>LOWER(SUBSTITUTE(SUBSTITUTE(SUBSTITUTE(SUBSTITUTE(SUBSTITUTE(SUBSTITUTE(SUBSTITUTE(SUBSTITUTE(SUBSTITUTE(NOTA[NAMA BARANG]," ",),".",""),"-",""),"(",""),")",""),",",""),"/",""),"""",""),"+",""))</f>
        <v/>
      </c>
      <c r="AM2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60" t="str">
        <f>IF(NOTA[[#This Row],[CONCAT4]]="","",_xlfn.IFNA(MATCH(NOTA[[#This Row],[CONCAT4]],[2]!RAW[CONCAT_H],0),FALSE))</f>
        <v/>
      </c>
      <c r="AQ270" s="60" t="str">
        <f>IF(NOTA[[#This Row],[CONCAT1]]="","",MATCH(NOTA[[#This Row],[CONCAT1]],[3]!db[NB NOTA_C],0)+1)</f>
        <v/>
      </c>
    </row>
    <row r="271" spans="1:43" ht="20.100000000000001" customHeight="1" x14ac:dyDescent="0.25">
      <c r="A2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60" t="str">
        <f>IF(NOTA[[#This Row],[ID_P]]="","",MATCH(NOTA[[#This Row],[ID_P]],[1]!B_MSK[N_ID],0))</f>
        <v/>
      </c>
      <c r="D271" s="60" t="str">
        <f ca="1">IF(NOTA[[#This Row],[NAMA BARANG]]="","",INDEX(NOTA[ID],MATCH(,INDIRECT(ADDRESS(ROW(NOTA[ID]),COLUMN(NOTA[ID]))&amp;":"&amp;ADDRESS(ROW(),COLUMN(NOTA[ID]))),-1)))</f>
        <v/>
      </c>
      <c r="E271" s="61"/>
      <c r="F271" s="62"/>
      <c r="G271" s="62"/>
      <c r="H271" s="63"/>
      <c r="I271" s="62"/>
      <c r="J271" s="64"/>
      <c r="K271" s="62"/>
      <c r="L271" s="62"/>
      <c r="M271" s="65"/>
      <c r="N271" s="60"/>
      <c r="O271" s="62"/>
      <c r="P271" s="59"/>
      <c r="Q271" s="58"/>
      <c r="R271" s="66"/>
      <c r="S271" s="67"/>
      <c r="T271" s="68"/>
      <c r="U271" s="69"/>
      <c r="V271" s="70"/>
      <c r="W271" s="69" t="str">
        <f>IF(NOTA[[#This Row],[HARGA/ CTN]]="",NOTA[[#This Row],[JUMLAH_H]],NOTA[[#This Row],[HARGA/ CTN]]*IF(NOTA[[#This Row],[C]]="",0,NOTA[[#This Row],[C]]))</f>
        <v/>
      </c>
      <c r="X271" s="69" t="str">
        <f>IF(NOTA[[#This Row],[JUMLAH]]="","",NOTA[[#This Row],[JUMLAH]]*NOTA[[#This Row],[DISC 1]])</f>
        <v/>
      </c>
      <c r="Y271" s="69" t="str">
        <f>IF(NOTA[[#This Row],[JUMLAH]]="","",(NOTA[[#This Row],[JUMLAH]]-NOTA[[#This Row],[DISC 1-]])*NOTA[[#This Row],[DISC 2]])</f>
        <v/>
      </c>
      <c r="Z271" s="69" t="str">
        <f>IF(NOTA[[#This Row],[JUMLAH]]="","",NOTA[[#This Row],[DISC 1-]]+NOTA[[#This Row],[DISC 2-]])</f>
        <v/>
      </c>
      <c r="AA271" s="69" t="str">
        <f>IF(NOTA[[#This Row],[JUMLAH]]="","",NOTA[[#This Row],[JUMLAH]]-NOTA[[#This Row],[DISC]])</f>
        <v/>
      </c>
      <c r="AB271" s="69"/>
      <c r="AC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71" t="str">
        <f>IF(OR(NOTA[[#This Row],[QTY]]="",NOTA[[#This Row],[HARGA SATUAN]]="",),"",NOTA[[#This Row],[QTY]]*NOTA[[#This Row],[HARGA SATUAN]])</f>
        <v/>
      </c>
      <c r="AG271" s="64" t="str">
        <f ca="1">IF(NOTA[ID_H]="","",INDEX(NOTA[TANGGAL],MATCH(,INDIRECT(ADDRESS(ROW(NOTA[TANGGAL]),COLUMN(NOTA[TANGGAL]))&amp;":"&amp;ADDRESS(ROW(),COLUMN(NOTA[TANGGAL]))),-1)))</f>
        <v/>
      </c>
      <c r="AH271" s="59" t="str">
        <f ca="1">IF(NOTA[[#This Row],[NAMA BARANG]]="","",INDEX(NOTA[SUPPLIER],MATCH(,INDIRECT(ADDRESS(ROW(NOTA[ID]),COLUMN(NOTA[ID]))&amp;":"&amp;ADDRESS(ROW(),COLUMN(NOTA[ID]))),-1)))</f>
        <v/>
      </c>
      <c r="AI271" s="59" t="str">
        <f ca="1">IF(NOTA[[#This Row],[ID_H]]="","",IF(NOTA[[#This Row],[FAKTUR]]="",INDIRECT(ADDRESS(ROW()-1,COLUMN())),NOTA[[#This Row],[FAKTUR]]))</f>
        <v/>
      </c>
      <c r="AJ271" s="60" t="str">
        <f ca="1">IF(NOTA[[#This Row],[ID]]="","",COUNTIF(NOTA[ID_H],NOTA[[#This Row],[ID_H]]))</f>
        <v/>
      </c>
      <c r="AK271" s="60" t="str">
        <f ca="1">IF(NOTA[[#This Row],[TGL.NOTA]]="",IF(NOTA[[#This Row],[SUPPLIER_H]]="","",AK270),MONTH(NOTA[[#This Row],[TGL.NOTA]]))</f>
        <v/>
      </c>
      <c r="AL271" s="60" t="str">
        <f>LOWER(SUBSTITUTE(SUBSTITUTE(SUBSTITUTE(SUBSTITUTE(SUBSTITUTE(SUBSTITUTE(SUBSTITUTE(SUBSTITUTE(SUBSTITUTE(NOTA[NAMA BARANG]," ",),".",""),"-",""),"(",""),")",""),",",""),"/",""),"""",""),"+",""))</f>
        <v/>
      </c>
      <c r="AM2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60" t="str">
        <f>IF(NOTA[[#This Row],[CONCAT4]]="","",_xlfn.IFNA(MATCH(NOTA[[#This Row],[CONCAT4]],[2]!RAW[CONCAT_H],0),FALSE))</f>
        <v/>
      </c>
      <c r="AQ271" s="60" t="str">
        <f>IF(NOTA[[#This Row],[CONCAT1]]="","",MATCH(NOTA[[#This Row],[CONCAT1]],[3]!db[NB NOTA_C],0)+1)</f>
        <v/>
      </c>
    </row>
    <row r="272" spans="1:43" ht="20.100000000000001" customHeight="1" x14ac:dyDescent="0.25">
      <c r="A2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60" t="str">
        <f>IF(NOTA[[#This Row],[ID_P]]="","",MATCH(NOTA[[#This Row],[ID_P]],[1]!B_MSK[N_ID],0))</f>
        <v/>
      </c>
      <c r="D272" s="60" t="str">
        <f ca="1">IF(NOTA[[#This Row],[NAMA BARANG]]="","",INDEX(NOTA[ID],MATCH(,INDIRECT(ADDRESS(ROW(NOTA[ID]),COLUMN(NOTA[ID]))&amp;":"&amp;ADDRESS(ROW(),COLUMN(NOTA[ID]))),-1)))</f>
        <v/>
      </c>
      <c r="E272" s="61"/>
      <c r="F272" s="62"/>
      <c r="G272" s="62"/>
      <c r="H272" s="63"/>
      <c r="I272" s="62"/>
      <c r="J272" s="64"/>
      <c r="K272" s="62"/>
      <c r="L272" s="62"/>
      <c r="M272" s="65"/>
      <c r="N272" s="60"/>
      <c r="O272" s="62"/>
      <c r="P272" s="59"/>
      <c r="Q272" s="58"/>
      <c r="R272" s="66"/>
      <c r="S272" s="67"/>
      <c r="T272" s="68"/>
      <c r="U272" s="69"/>
      <c r="V272" s="70"/>
      <c r="W272" s="69" t="str">
        <f>IF(NOTA[[#This Row],[HARGA/ CTN]]="",NOTA[[#This Row],[JUMLAH_H]],NOTA[[#This Row],[HARGA/ CTN]]*IF(NOTA[[#This Row],[C]]="",0,NOTA[[#This Row],[C]]))</f>
        <v/>
      </c>
      <c r="X272" s="69" t="str">
        <f>IF(NOTA[[#This Row],[JUMLAH]]="","",NOTA[[#This Row],[JUMLAH]]*NOTA[[#This Row],[DISC 1]])</f>
        <v/>
      </c>
      <c r="Y272" s="69" t="str">
        <f>IF(NOTA[[#This Row],[JUMLAH]]="","",(NOTA[[#This Row],[JUMLAH]]-NOTA[[#This Row],[DISC 1-]])*NOTA[[#This Row],[DISC 2]])</f>
        <v/>
      </c>
      <c r="Z272" s="69" t="str">
        <f>IF(NOTA[[#This Row],[JUMLAH]]="","",NOTA[[#This Row],[DISC 1-]]+NOTA[[#This Row],[DISC 2-]])</f>
        <v/>
      </c>
      <c r="AA272" s="69" t="str">
        <f>IF(NOTA[[#This Row],[JUMLAH]]="","",NOTA[[#This Row],[JUMLAH]]-NOTA[[#This Row],[DISC]])</f>
        <v/>
      </c>
      <c r="AB272" s="69"/>
      <c r="AC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71" t="str">
        <f>IF(OR(NOTA[[#This Row],[QTY]]="",NOTA[[#This Row],[HARGA SATUAN]]="",),"",NOTA[[#This Row],[QTY]]*NOTA[[#This Row],[HARGA SATUAN]])</f>
        <v/>
      </c>
      <c r="AG272" s="64" t="str">
        <f ca="1">IF(NOTA[ID_H]="","",INDEX(NOTA[TANGGAL],MATCH(,INDIRECT(ADDRESS(ROW(NOTA[TANGGAL]),COLUMN(NOTA[TANGGAL]))&amp;":"&amp;ADDRESS(ROW(),COLUMN(NOTA[TANGGAL]))),-1)))</f>
        <v/>
      </c>
      <c r="AH272" s="59" t="str">
        <f ca="1">IF(NOTA[[#This Row],[NAMA BARANG]]="","",INDEX(NOTA[SUPPLIER],MATCH(,INDIRECT(ADDRESS(ROW(NOTA[ID]),COLUMN(NOTA[ID]))&amp;":"&amp;ADDRESS(ROW(),COLUMN(NOTA[ID]))),-1)))</f>
        <v/>
      </c>
      <c r="AI272" s="59" t="str">
        <f ca="1">IF(NOTA[[#This Row],[ID_H]]="","",IF(NOTA[[#This Row],[FAKTUR]]="",INDIRECT(ADDRESS(ROW()-1,COLUMN())),NOTA[[#This Row],[FAKTUR]]))</f>
        <v/>
      </c>
      <c r="AJ272" s="60" t="str">
        <f ca="1">IF(NOTA[[#This Row],[ID]]="","",COUNTIF(NOTA[ID_H],NOTA[[#This Row],[ID_H]]))</f>
        <v/>
      </c>
      <c r="AK272" s="60" t="str">
        <f ca="1">IF(NOTA[[#This Row],[TGL.NOTA]]="",IF(NOTA[[#This Row],[SUPPLIER_H]]="","",AK271),MONTH(NOTA[[#This Row],[TGL.NOTA]]))</f>
        <v/>
      </c>
      <c r="AL272" s="60" t="str">
        <f>LOWER(SUBSTITUTE(SUBSTITUTE(SUBSTITUTE(SUBSTITUTE(SUBSTITUTE(SUBSTITUTE(SUBSTITUTE(SUBSTITUTE(SUBSTITUTE(NOTA[NAMA BARANG]," ",),".",""),"-",""),"(",""),")",""),",",""),"/",""),"""",""),"+",""))</f>
        <v/>
      </c>
      <c r="AM2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60" t="str">
        <f>IF(NOTA[[#This Row],[CONCAT4]]="","",_xlfn.IFNA(MATCH(NOTA[[#This Row],[CONCAT4]],[2]!RAW[CONCAT_H],0),FALSE))</f>
        <v/>
      </c>
      <c r="AQ272" s="60" t="str">
        <f>IF(NOTA[[#This Row],[CONCAT1]]="","",MATCH(NOTA[[#This Row],[CONCAT1]],[3]!db[NB NOTA_C],0)+1)</f>
        <v/>
      </c>
    </row>
    <row r="273" spans="1:43" ht="20.100000000000001" customHeight="1" x14ac:dyDescent="0.25">
      <c r="A2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60" t="str">
        <f>IF(NOTA[[#This Row],[ID_P]]="","",MATCH(NOTA[[#This Row],[ID_P]],[1]!B_MSK[N_ID],0))</f>
        <v/>
      </c>
      <c r="D273" s="60" t="str">
        <f ca="1">IF(NOTA[[#This Row],[NAMA BARANG]]="","",INDEX(NOTA[ID],MATCH(,INDIRECT(ADDRESS(ROW(NOTA[ID]),COLUMN(NOTA[ID]))&amp;":"&amp;ADDRESS(ROW(),COLUMN(NOTA[ID]))),-1)))</f>
        <v/>
      </c>
      <c r="E273" s="61"/>
      <c r="F273" s="62"/>
      <c r="G273" s="62"/>
      <c r="H273" s="63"/>
      <c r="I273" s="62"/>
      <c r="J273" s="64"/>
      <c r="K273" s="62"/>
      <c r="L273" s="62"/>
      <c r="M273" s="65"/>
      <c r="N273" s="60"/>
      <c r="O273" s="62"/>
      <c r="P273" s="59"/>
      <c r="Q273" s="58"/>
      <c r="R273" s="66"/>
      <c r="S273" s="67"/>
      <c r="T273" s="68"/>
      <c r="U273" s="69"/>
      <c r="V273" s="70"/>
      <c r="W273" s="69" t="str">
        <f>IF(NOTA[[#This Row],[HARGA/ CTN]]="",NOTA[[#This Row],[JUMLAH_H]],NOTA[[#This Row],[HARGA/ CTN]]*IF(NOTA[[#This Row],[C]]="",0,NOTA[[#This Row],[C]]))</f>
        <v/>
      </c>
      <c r="X273" s="69" t="str">
        <f>IF(NOTA[[#This Row],[JUMLAH]]="","",NOTA[[#This Row],[JUMLAH]]*NOTA[[#This Row],[DISC 1]])</f>
        <v/>
      </c>
      <c r="Y273" s="69" t="str">
        <f>IF(NOTA[[#This Row],[JUMLAH]]="","",(NOTA[[#This Row],[JUMLAH]]-NOTA[[#This Row],[DISC 1-]])*NOTA[[#This Row],[DISC 2]])</f>
        <v/>
      </c>
      <c r="Z273" s="69" t="str">
        <f>IF(NOTA[[#This Row],[JUMLAH]]="","",NOTA[[#This Row],[DISC 1-]]+NOTA[[#This Row],[DISC 2-]])</f>
        <v/>
      </c>
      <c r="AA273" s="69" t="str">
        <f>IF(NOTA[[#This Row],[JUMLAH]]="","",NOTA[[#This Row],[JUMLAH]]-NOTA[[#This Row],[DISC]])</f>
        <v/>
      </c>
      <c r="AB273" s="69"/>
      <c r="AC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71" t="str">
        <f>IF(OR(NOTA[[#This Row],[QTY]]="",NOTA[[#This Row],[HARGA SATUAN]]="",),"",NOTA[[#This Row],[QTY]]*NOTA[[#This Row],[HARGA SATUAN]])</f>
        <v/>
      </c>
      <c r="AG273" s="64" t="str">
        <f ca="1">IF(NOTA[ID_H]="","",INDEX(NOTA[TANGGAL],MATCH(,INDIRECT(ADDRESS(ROW(NOTA[TANGGAL]),COLUMN(NOTA[TANGGAL]))&amp;":"&amp;ADDRESS(ROW(),COLUMN(NOTA[TANGGAL]))),-1)))</f>
        <v/>
      </c>
      <c r="AH273" s="59" t="str">
        <f ca="1">IF(NOTA[[#This Row],[NAMA BARANG]]="","",INDEX(NOTA[SUPPLIER],MATCH(,INDIRECT(ADDRESS(ROW(NOTA[ID]),COLUMN(NOTA[ID]))&amp;":"&amp;ADDRESS(ROW(),COLUMN(NOTA[ID]))),-1)))</f>
        <v/>
      </c>
      <c r="AI273" s="59" t="str">
        <f ca="1">IF(NOTA[[#This Row],[ID_H]]="","",IF(NOTA[[#This Row],[FAKTUR]]="",INDIRECT(ADDRESS(ROW()-1,COLUMN())),NOTA[[#This Row],[FAKTUR]]))</f>
        <v/>
      </c>
      <c r="AJ273" s="60" t="str">
        <f ca="1">IF(NOTA[[#This Row],[ID]]="","",COUNTIF(NOTA[ID_H],NOTA[[#This Row],[ID_H]]))</f>
        <v/>
      </c>
      <c r="AK273" s="60" t="str">
        <f ca="1">IF(NOTA[[#This Row],[TGL.NOTA]]="",IF(NOTA[[#This Row],[SUPPLIER_H]]="","",AK272),MONTH(NOTA[[#This Row],[TGL.NOTA]]))</f>
        <v/>
      </c>
      <c r="AL273" s="60" t="str">
        <f>LOWER(SUBSTITUTE(SUBSTITUTE(SUBSTITUTE(SUBSTITUTE(SUBSTITUTE(SUBSTITUTE(SUBSTITUTE(SUBSTITUTE(SUBSTITUTE(NOTA[NAMA BARANG]," ",),".",""),"-",""),"(",""),")",""),",",""),"/",""),"""",""),"+",""))</f>
        <v/>
      </c>
      <c r="AM2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60" t="str">
        <f>IF(NOTA[[#This Row],[CONCAT4]]="","",_xlfn.IFNA(MATCH(NOTA[[#This Row],[CONCAT4]],[2]!RAW[CONCAT_H],0),FALSE))</f>
        <v/>
      </c>
      <c r="AQ273" s="60" t="str">
        <f>IF(NOTA[[#This Row],[CONCAT1]]="","",MATCH(NOTA[[#This Row],[CONCAT1]],[3]!db[NB NOTA_C],0)+1)</f>
        <v/>
      </c>
    </row>
    <row r="274" spans="1:43" ht="20.100000000000001" customHeight="1" x14ac:dyDescent="0.25">
      <c r="A2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60" t="str">
        <f>IF(NOTA[[#This Row],[ID_P]]="","",MATCH(NOTA[[#This Row],[ID_P]],[1]!B_MSK[N_ID],0))</f>
        <v/>
      </c>
      <c r="D274" s="60" t="str">
        <f ca="1">IF(NOTA[[#This Row],[NAMA BARANG]]="","",INDEX(NOTA[ID],MATCH(,INDIRECT(ADDRESS(ROW(NOTA[ID]),COLUMN(NOTA[ID]))&amp;":"&amp;ADDRESS(ROW(),COLUMN(NOTA[ID]))),-1)))</f>
        <v/>
      </c>
      <c r="E274" s="61"/>
      <c r="F274" s="62"/>
      <c r="G274" s="62"/>
      <c r="H274" s="63"/>
      <c r="I274" s="62"/>
      <c r="J274" s="64"/>
      <c r="K274" s="62"/>
      <c r="L274" s="62"/>
      <c r="M274" s="65"/>
      <c r="N274" s="60"/>
      <c r="O274" s="62"/>
      <c r="P274" s="59"/>
      <c r="Q274" s="58"/>
      <c r="R274" s="66"/>
      <c r="S274" s="67"/>
      <c r="T274" s="68"/>
      <c r="U274" s="69"/>
      <c r="V274" s="70"/>
      <c r="W274" s="69" t="str">
        <f>IF(NOTA[[#This Row],[HARGA/ CTN]]="",NOTA[[#This Row],[JUMLAH_H]],NOTA[[#This Row],[HARGA/ CTN]]*IF(NOTA[[#This Row],[C]]="",0,NOTA[[#This Row],[C]]))</f>
        <v/>
      </c>
      <c r="X274" s="69" t="str">
        <f>IF(NOTA[[#This Row],[JUMLAH]]="","",NOTA[[#This Row],[JUMLAH]]*NOTA[[#This Row],[DISC 1]])</f>
        <v/>
      </c>
      <c r="Y274" s="69" t="str">
        <f>IF(NOTA[[#This Row],[JUMLAH]]="","",(NOTA[[#This Row],[JUMLAH]]-NOTA[[#This Row],[DISC 1-]])*NOTA[[#This Row],[DISC 2]])</f>
        <v/>
      </c>
      <c r="Z274" s="69" t="str">
        <f>IF(NOTA[[#This Row],[JUMLAH]]="","",NOTA[[#This Row],[DISC 1-]]+NOTA[[#This Row],[DISC 2-]])</f>
        <v/>
      </c>
      <c r="AA274" s="69" t="str">
        <f>IF(NOTA[[#This Row],[JUMLAH]]="","",NOTA[[#This Row],[JUMLAH]]-NOTA[[#This Row],[DISC]])</f>
        <v/>
      </c>
      <c r="AB274" s="69"/>
      <c r="AC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71" t="str">
        <f>IF(OR(NOTA[[#This Row],[QTY]]="",NOTA[[#This Row],[HARGA SATUAN]]="",),"",NOTA[[#This Row],[QTY]]*NOTA[[#This Row],[HARGA SATUAN]])</f>
        <v/>
      </c>
      <c r="AG274" s="64" t="str">
        <f ca="1">IF(NOTA[ID_H]="","",INDEX(NOTA[TANGGAL],MATCH(,INDIRECT(ADDRESS(ROW(NOTA[TANGGAL]),COLUMN(NOTA[TANGGAL]))&amp;":"&amp;ADDRESS(ROW(),COLUMN(NOTA[TANGGAL]))),-1)))</f>
        <v/>
      </c>
      <c r="AH274" s="59" t="str">
        <f ca="1">IF(NOTA[[#This Row],[NAMA BARANG]]="","",INDEX(NOTA[SUPPLIER],MATCH(,INDIRECT(ADDRESS(ROW(NOTA[ID]),COLUMN(NOTA[ID]))&amp;":"&amp;ADDRESS(ROW(),COLUMN(NOTA[ID]))),-1)))</f>
        <v/>
      </c>
      <c r="AI274" s="59" t="str">
        <f ca="1">IF(NOTA[[#This Row],[ID_H]]="","",IF(NOTA[[#This Row],[FAKTUR]]="",INDIRECT(ADDRESS(ROW()-1,COLUMN())),NOTA[[#This Row],[FAKTUR]]))</f>
        <v/>
      </c>
      <c r="AJ274" s="60" t="str">
        <f ca="1">IF(NOTA[[#This Row],[ID]]="","",COUNTIF(NOTA[ID_H],NOTA[[#This Row],[ID_H]]))</f>
        <v/>
      </c>
      <c r="AK274" s="60" t="str">
        <f ca="1">IF(NOTA[[#This Row],[TGL.NOTA]]="",IF(NOTA[[#This Row],[SUPPLIER_H]]="","",AK273),MONTH(NOTA[[#This Row],[TGL.NOTA]]))</f>
        <v/>
      </c>
      <c r="AL274" s="60" t="str">
        <f>LOWER(SUBSTITUTE(SUBSTITUTE(SUBSTITUTE(SUBSTITUTE(SUBSTITUTE(SUBSTITUTE(SUBSTITUTE(SUBSTITUTE(SUBSTITUTE(NOTA[NAMA BARANG]," ",),".",""),"-",""),"(",""),")",""),",",""),"/",""),"""",""),"+",""))</f>
        <v/>
      </c>
      <c r="AM2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60" t="str">
        <f>IF(NOTA[[#This Row],[CONCAT4]]="","",_xlfn.IFNA(MATCH(NOTA[[#This Row],[CONCAT4]],[2]!RAW[CONCAT_H],0),FALSE))</f>
        <v/>
      </c>
      <c r="AQ274" s="60" t="str">
        <f>IF(NOTA[[#This Row],[CONCAT1]]="","",MATCH(NOTA[[#This Row],[CONCAT1]],[3]!db[NB NOTA_C],0)+1)</f>
        <v/>
      </c>
    </row>
    <row r="275" spans="1:43" ht="20.100000000000001" customHeight="1" x14ac:dyDescent="0.25">
      <c r="A2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60" t="str">
        <f>IF(NOTA[[#This Row],[ID_P]]="","",MATCH(NOTA[[#This Row],[ID_P]],[1]!B_MSK[N_ID],0))</f>
        <v/>
      </c>
      <c r="D275" s="60" t="str">
        <f ca="1">IF(NOTA[[#This Row],[NAMA BARANG]]="","",INDEX(NOTA[ID],MATCH(,INDIRECT(ADDRESS(ROW(NOTA[ID]),COLUMN(NOTA[ID]))&amp;":"&amp;ADDRESS(ROW(),COLUMN(NOTA[ID]))),-1)))</f>
        <v/>
      </c>
      <c r="E275" s="61"/>
      <c r="F275" s="62"/>
      <c r="G275" s="62"/>
      <c r="H275" s="63"/>
      <c r="I275" s="62"/>
      <c r="J275" s="64"/>
      <c r="K275" s="62"/>
      <c r="L275" s="62"/>
      <c r="M275" s="65"/>
      <c r="N275" s="60"/>
      <c r="O275" s="62"/>
      <c r="P275" s="59"/>
      <c r="Q275" s="58"/>
      <c r="R275" s="66"/>
      <c r="S275" s="67"/>
      <c r="T275" s="68"/>
      <c r="U275" s="69"/>
      <c r="V275" s="70"/>
      <c r="W275" s="69" t="str">
        <f>IF(NOTA[[#This Row],[HARGA/ CTN]]="",NOTA[[#This Row],[JUMLAH_H]],NOTA[[#This Row],[HARGA/ CTN]]*IF(NOTA[[#This Row],[C]]="",0,NOTA[[#This Row],[C]]))</f>
        <v/>
      </c>
      <c r="X275" s="69" t="str">
        <f>IF(NOTA[[#This Row],[JUMLAH]]="","",NOTA[[#This Row],[JUMLAH]]*NOTA[[#This Row],[DISC 1]])</f>
        <v/>
      </c>
      <c r="Y275" s="69" t="str">
        <f>IF(NOTA[[#This Row],[JUMLAH]]="","",(NOTA[[#This Row],[JUMLAH]]-NOTA[[#This Row],[DISC 1-]])*NOTA[[#This Row],[DISC 2]])</f>
        <v/>
      </c>
      <c r="Z275" s="69" t="str">
        <f>IF(NOTA[[#This Row],[JUMLAH]]="","",NOTA[[#This Row],[DISC 1-]]+NOTA[[#This Row],[DISC 2-]])</f>
        <v/>
      </c>
      <c r="AA275" s="69" t="str">
        <f>IF(NOTA[[#This Row],[JUMLAH]]="","",NOTA[[#This Row],[JUMLAH]]-NOTA[[#This Row],[DISC]])</f>
        <v/>
      </c>
      <c r="AB275" s="69"/>
      <c r="AC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71" t="str">
        <f>IF(OR(NOTA[[#This Row],[QTY]]="",NOTA[[#This Row],[HARGA SATUAN]]="",),"",NOTA[[#This Row],[QTY]]*NOTA[[#This Row],[HARGA SATUAN]])</f>
        <v/>
      </c>
      <c r="AG275" s="64" t="str">
        <f ca="1">IF(NOTA[ID_H]="","",INDEX(NOTA[TANGGAL],MATCH(,INDIRECT(ADDRESS(ROW(NOTA[TANGGAL]),COLUMN(NOTA[TANGGAL]))&amp;":"&amp;ADDRESS(ROW(),COLUMN(NOTA[TANGGAL]))),-1)))</f>
        <v/>
      </c>
      <c r="AH275" s="59" t="str">
        <f ca="1">IF(NOTA[[#This Row],[NAMA BARANG]]="","",INDEX(NOTA[SUPPLIER],MATCH(,INDIRECT(ADDRESS(ROW(NOTA[ID]),COLUMN(NOTA[ID]))&amp;":"&amp;ADDRESS(ROW(),COLUMN(NOTA[ID]))),-1)))</f>
        <v/>
      </c>
      <c r="AI275" s="59" t="str">
        <f ca="1">IF(NOTA[[#This Row],[ID_H]]="","",IF(NOTA[[#This Row],[FAKTUR]]="",INDIRECT(ADDRESS(ROW()-1,COLUMN())),NOTA[[#This Row],[FAKTUR]]))</f>
        <v/>
      </c>
      <c r="AJ275" s="60" t="str">
        <f ca="1">IF(NOTA[[#This Row],[ID]]="","",COUNTIF(NOTA[ID_H],NOTA[[#This Row],[ID_H]]))</f>
        <v/>
      </c>
      <c r="AK275" s="60" t="str">
        <f ca="1">IF(NOTA[[#This Row],[TGL.NOTA]]="",IF(NOTA[[#This Row],[SUPPLIER_H]]="","",AK274),MONTH(NOTA[[#This Row],[TGL.NOTA]]))</f>
        <v/>
      </c>
      <c r="AL275" s="60" t="str">
        <f>LOWER(SUBSTITUTE(SUBSTITUTE(SUBSTITUTE(SUBSTITUTE(SUBSTITUTE(SUBSTITUTE(SUBSTITUTE(SUBSTITUTE(SUBSTITUTE(NOTA[NAMA BARANG]," ",),".",""),"-",""),"(",""),")",""),",",""),"/",""),"""",""),"+",""))</f>
        <v/>
      </c>
      <c r="AM2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60" t="str">
        <f>IF(NOTA[[#This Row],[CONCAT4]]="","",_xlfn.IFNA(MATCH(NOTA[[#This Row],[CONCAT4]],[2]!RAW[CONCAT_H],0),FALSE))</f>
        <v/>
      </c>
      <c r="AQ275" s="60" t="str">
        <f>IF(NOTA[[#This Row],[CONCAT1]]="","",MATCH(NOTA[[#This Row],[CONCAT1]],[3]!db[NB NOTA_C],0)+1)</f>
        <v/>
      </c>
    </row>
    <row r="276" spans="1:43" ht="20.100000000000001" customHeight="1" x14ac:dyDescent="0.25">
      <c r="A2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60" t="str">
        <f>IF(NOTA[[#This Row],[ID_P]]="","",MATCH(NOTA[[#This Row],[ID_P]],[1]!B_MSK[N_ID],0))</f>
        <v/>
      </c>
      <c r="D276" s="60" t="str">
        <f ca="1">IF(NOTA[[#This Row],[NAMA BARANG]]="","",INDEX(NOTA[ID],MATCH(,INDIRECT(ADDRESS(ROW(NOTA[ID]),COLUMN(NOTA[ID]))&amp;":"&amp;ADDRESS(ROW(),COLUMN(NOTA[ID]))),-1)))</f>
        <v/>
      </c>
      <c r="E276" s="61"/>
      <c r="F276" s="62"/>
      <c r="G276" s="62"/>
      <c r="H276" s="63"/>
      <c r="I276" s="62"/>
      <c r="J276" s="64"/>
      <c r="K276" s="62"/>
      <c r="L276" s="62"/>
      <c r="M276" s="65"/>
      <c r="N276" s="60"/>
      <c r="O276" s="62"/>
      <c r="P276" s="59"/>
      <c r="Q276" s="58"/>
      <c r="R276" s="66"/>
      <c r="S276" s="67"/>
      <c r="T276" s="68"/>
      <c r="U276" s="69"/>
      <c r="V276" s="70"/>
      <c r="W276" s="69" t="str">
        <f>IF(NOTA[[#This Row],[HARGA/ CTN]]="",NOTA[[#This Row],[JUMLAH_H]],NOTA[[#This Row],[HARGA/ CTN]]*IF(NOTA[[#This Row],[C]]="",0,NOTA[[#This Row],[C]]))</f>
        <v/>
      </c>
      <c r="X276" s="69" t="str">
        <f>IF(NOTA[[#This Row],[JUMLAH]]="","",NOTA[[#This Row],[JUMLAH]]*NOTA[[#This Row],[DISC 1]])</f>
        <v/>
      </c>
      <c r="Y276" s="69" t="str">
        <f>IF(NOTA[[#This Row],[JUMLAH]]="","",(NOTA[[#This Row],[JUMLAH]]-NOTA[[#This Row],[DISC 1-]])*NOTA[[#This Row],[DISC 2]])</f>
        <v/>
      </c>
      <c r="Z276" s="69" t="str">
        <f>IF(NOTA[[#This Row],[JUMLAH]]="","",NOTA[[#This Row],[DISC 1-]]+NOTA[[#This Row],[DISC 2-]])</f>
        <v/>
      </c>
      <c r="AA276" s="69" t="str">
        <f>IF(NOTA[[#This Row],[JUMLAH]]="","",NOTA[[#This Row],[JUMLAH]]-NOTA[[#This Row],[DISC]])</f>
        <v/>
      </c>
      <c r="AB276" s="69"/>
      <c r="AC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71" t="str">
        <f>IF(OR(NOTA[[#This Row],[QTY]]="",NOTA[[#This Row],[HARGA SATUAN]]="",),"",NOTA[[#This Row],[QTY]]*NOTA[[#This Row],[HARGA SATUAN]])</f>
        <v/>
      </c>
      <c r="AG276" s="64" t="str">
        <f ca="1">IF(NOTA[ID_H]="","",INDEX(NOTA[TANGGAL],MATCH(,INDIRECT(ADDRESS(ROW(NOTA[TANGGAL]),COLUMN(NOTA[TANGGAL]))&amp;":"&amp;ADDRESS(ROW(),COLUMN(NOTA[TANGGAL]))),-1)))</f>
        <v/>
      </c>
      <c r="AH276" s="59" t="str">
        <f ca="1">IF(NOTA[[#This Row],[NAMA BARANG]]="","",INDEX(NOTA[SUPPLIER],MATCH(,INDIRECT(ADDRESS(ROW(NOTA[ID]),COLUMN(NOTA[ID]))&amp;":"&amp;ADDRESS(ROW(),COLUMN(NOTA[ID]))),-1)))</f>
        <v/>
      </c>
      <c r="AI276" s="59" t="str">
        <f ca="1">IF(NOTA[[#This Row],[ID_H]]="","",IF(NOTA[[#This Row],[FAKTUR]]="",INDIRECT(ADDRESS(ROW()-1,COLUMN())),NOTA[[#This Row],[FAKTUR]]))</f>
        <v/>
      </c>
      <c r="AJ276" s="60" t="str">
        <f ca="1">IF(NOTA[[#This Row],[ID]]="","",COUNTIF(NOTA[ID_H],NOTA[[#This Row],[ID_H]]))</f>
        <v/>
      </c>
      <c r="AK276" s="60" t="str">
        <f ca="1">IF(NOTA[[#This Row],[TGL.NOTA]]="",IF(NOTA[[#This Row],[SUPPLIER_H]]="","",AK275),MONTH(NOTA[[#This Row],[TGL.NOTA]]))</f>
        <v/>
      </c>
      <c r="AL276" s="60" t="str">
        <f>LOWER(SUBSTITUTE(SUBSTITUTE(SUBSTITUTE(SUBSTITUTE(SUBSTITUTE(SUBSTITUTE(SUBSTITUTE(SUBSTITUTE(SUBSTITUTE(NOTA[NAMA BARANG]," ",),".",""),"-",""),"(",""),")",""),",",""),"/",""),"""",""),"+",""))</f>
        <v/>
      </c>
      <c r="AM2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60" t="str">
        <f>IF(NOTA[[#This Row],[CONCAT4]]="","",_xlfn.IFNA(MATCH(NOTA[[#This Row],[CONCAT4]],[2]!RAW[CONCAT_H],0),FALSE))</f>
        <v/>
      </c>
      <c r="AQ276" s="60" t="str">
        <f>IF(NOTA[[#This Row],[CONCAT1]]="","",MATCH(NOTA[[#This Row],[CONCAT1]],[3]!db[NB NOTA_C],0)+1)</f>
        <v/>
      </c>
    </row>
    <row r="277" spans="1:43" ht="20.100000000000001" customHeight="1" x14ac:dyDescent="0.25">
      <c r="A2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60" t="str">
        <f>IF(NOTA[[#This Row],[ID_P]]="","",MATCH(NOTA[[#This Row],[ID_P]],[1]!B_MSK[N_ID],0))</f>
        <v/>
      </c>
      <c r="D277" s="60" t="str">
        <f ca="1">IF(NOTA[[#This Row],[NAMA BARANG]]="","",INDEX(NOTA[ID],MATCH(,INDIRECT(ADDRESS(ROW(NOTA[ID]),COLUMN(NOTA[ID]))&amp;":"&amp;ADDRESS(ROW(),COLUMN(NOTA[ID]))),-1)))</f>
        <v/>
      </c>
      <c r="E277" s="61"/>
      <c r="F277" s="62"/>
      <c r="G277" s="62"/>
      <c r="H277" s="63"/>
      <c r="I277" s="62"/>
      <c r="J277" s="64"/>
      <c r="K277" s="62"/>
      <c r="L277" s="62"/>
      <c r="M277" s="65"/>
      <c r="N277" s="60"/>
      <c r="O277" s="62"/>
      <c r="P277" s="59"/>
      <c r="Q277" s="58"/>
      <c r="R277" s="66"/>
      <c r="S277" s="67"/>
      <c r="T277" s="68"/>
      <c r="U277" s="69"/>
      <c r="V277" s="70"/>
      <c r="W277" s="69" t="str">
        <f>IF(NOTA[[#This Row],[HARGA/ CTN]]="",NOTA[[#This Row],[JUMLAH_H]],NOTA[[#This Row],[HARGA/ CTN]]*IF(NOTA[[#This Row],[C]]="",0,NOTA[[#This Row],[C]]))</f>
        <v/>
      </c>
      <c r="X277" s="69" t="str">
        <f>IF(NOTA[[#This Row],[JUMLAH]]="","",NOTA[[#This Row],[JUMLAH]]*NOTA[[#This Row],[DISC 1]])</f>
        <v/>
      </c>
      <c r="Y277" s="69" t="str">
        <f>IF(NOTA[[#This Row],[JUMLAH]]="","",(NOTA[[#This Row],[JUMLAH]]-NOTA[[#This Row],[DISC 1-]])*NOTA[[#This Row],[DISC 2]])</f>
        <v/>
      </c>
      <c r="Z277" s="69" t="str">
        <f>IF(NOTA[[#This Row],[JUMLAH]]="","",NOTA[[#This Row],[DISC 1-]]+NOTA[[#This Row],[DISC 2-]])</f>
        <v/>
      </c>
      <c r="AA277" s="69" t="str">
        <f>IF(NOTA[[#This Row],[JUMLAH]]="","",NOTA[[#This Row],[JUMLAH]]-NOTA[[#This Row],[DISC]])</f>
        <v/>
      </c>
      <c r="AB277" s="69"/>
      <c r="AC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71" t="str">
        <f>IF(OR(NOTA[[#This Row],[QTY]]="",NOTA[[#This Row],[HARGA SATUAN]]="",),"",NOTA[[#This Row],[QTY]]*NOTA[[#This Row],[HARGA SATUAN]])</f>
        <v/>
      </c>
      <c r="AG277" s="64" t="str">
        <f ca="1">IF(NOTA[ID_H]="","",INDEX(NOTA[TANGGAL],MATCH(,INDIRECT(ADDRESS(ROW(NOTA[TANGGAL]),COLUMN(NOTA[TANGGAL]))&amp;":"&amp;ADDRESS(ROW(),COLUMN(NOTA[TANGGAL]))),-1)))</f>
        <v/>
      </c>
      <c r="AH277" s="59" t="str">
        <f ca="1">IF(NOTA[[#This Row],[NAMA BARANG]]="","",INDEX(NOTA[SUPPLIER],MATCH(,INDIRECT(ADDRESS(ROW(NOTA[ID]),COLUMN(NOTA[ID]))&amp;":"&amp;ADDRESS(ROW(),COLUMN(NOTA[ID]))),-1)))</f>
        <v/>
      </c>
      <c r="AI277" s="59" t="str">
        <f ca="1">IF(NOTA[[#This Row],[ID_H]]="","",IF(NOTA[[#This Row],[FAKTUR]]="",INDIRECT(ADDRESS(ROW()-1,COLUMN())),NOTA[[#This Row],[FAKTUR]]))</f>
        <v/>
      </c>
      <c r="AJ277" s="60" t="str">
        <f ca="1">IF(NOTA[[#This Row],[ID]]="","",COUNTIF(NOTA[ID_H],NOTA[[#This Row],[ID_H]]))</f>
        <v/>
      </c>
      <c r="AK277" s="60" t="str">
        <f ca="1">IF(NOTA[[#This Row],[TGL.NOTA]]="",IF(NOTA[[#This Row],[SUPPLIER_H]]="","",AK276),MONTH(NOTA[[#This Row],[TGL.NOTA]]))</f>
        <v/>
      </c>
      <c r="AL277" s="60" t="str">
        <f>LOWER(SUBSTITUTE(SUBSTITUTE(SUBSTITUTE(SUBSTITUTE(SUBSTITUTE(SUBSTITUTE(SUBSTITUTE(SUBSTITUTE(SUBSTITUTE(NOTA[NAMA BARANG]," ",),".",""),"-",""),"(",""),")",""),",",""),"/",""),"""",""),"+",""))</f>
        <v/>
      </c>
      <c r="AM2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60" t="str">
        <f>IF(NOTA[[#This Row],[CONCAT4]]="","",_xlfn.IFNA(MATCH(NOTA[[#This Row],[CONCAT4]],[2]!RAW[CONCAT_H],0),FALSE))</f>
        <v/>
      </c>
      <c r="AQ277" s="60" t="str">
        <f>IF(NOTA[[#This Row],[CONCAT1]]="","",MATCH(NOTA[[#This Row],[CONCAT1]],[3]!db[NB NOTA_C],0)+1)</f>
        <v/>
      </c>
    </row>
    <row r="278" spans="1:43" ht="20.100000000000001" customHeight="1" x14ac:dyDescent="0.25">
      <c r="A2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60" t="str">
        <f>IF(NOTA[[#This Row],[ID_P]]="","",MATCH(NOTA[[#This Row],[ID_P]],[1]!B_MSK[N_ID],0))</f>
        <v/>
      </c>
      <c r="D278" s="60" t="str">
        <f ca="1">IF(NOTA[[#This Row],[NAMA BARANG]]="","",INDEX(NOTA[ID],MATCH(,INDIRECT(ADDRESS(ROW(NOTA[ID]),COLUMN(NOTA[ID]))&amp;":"&amp;ADDRESS(ROW(),COLUMN(NOTA[ID]))),-1)))</f>
        <v/>
      </c>
      <c r="E278" s="61"/>
      <c r="F278" s="62"/>
      <c r="G278" s="62"/>
      <c r="H278" s="63"/>
      <c r="I278" s="62"/>
      <c r="J278" s="64"/>
      <c r="K278" s="62"/>
      <c r="L278" s="62"/>
      <c r="M278" s="65"/>
      <c r="N278" s="60"/>
      <c r="O278" s="62"/>
      <c r="P278" s="59"/>
      <c r="Q278" s="58"/>
      <c r="R278" s="66"/>
      <c r="S278" s="67"/>
      <c r="T278" s="68"/>
      <c r="U278" s="69"/>
      <c r="V278" s="70"/>
      <c r="W278" s="69" t="str">
        <f>IF(NOTA[[#This Row],[HARGA/ CTN]]="",NOTA[[#This Row],[JUMLAH_H]],NOTA[[#This Row],[HARGA/ CTN]]*IF(NOTA[[#This Row],[C]]="",0,NOTA[[#This Row],[C]]))</f>
        <v/>
      </c>
      <c r="X278" s="69" t="str">
        <f>IF(NOTA[[#This Row],[JUMLAH]]="","",NOTA[[#This Row],[JUMLAH]]*NOTA[[#This Row],[DISC 1]])</f>
        <v/>
      </c>
      <c r="Y278" s="69" t="str">
        <f>IF(NOTA[[#This Row],[JUMLAH]]="","",(NOTA[[#This Row],[JUMLAH]]-NOTA[[#This Row],[DISC 1-]])*NOTA[[#This Row],[DISC 2]])</f>
        <v/>
      </c>
      <c r="Z278" s="69" t="str">
        <f>IF(NOTA[[#This Row],[JUMLAH]]="","",NOTA[[#This Row],[DISC 1-]]+NOTA[[#This Row],[DISC 2-]])</f>
        <v/>
      </c>
      <c r="AA278" s="69" t="str">
        <f>IF(NOTA[[#This Row],[JUMLAH]]="","",NOTA[[#This Row],[JUMLAH]]-NOTA[[#This Row],[DISC]])</f>
        <v/>
      </c>
      <c r="AB278" s="69"/>
      <c r="AC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71" t="str">
        <f>IF(OR(NOTA[[#This Row],[QTY]]="",NOTA[[#This Row],[HARGA SATUAN]]="",),"",NOTA[[#This Row],[QTY]]*NOTA[[#This Row],[HARGA SATUAN]])</f>
        <v/>
      </c>
      <c r="AG278" s="64" t="str">
        <f ca="1">IF(NOTA[ID_H]="","",INDEX(NOTA[TANGGAL],MATCH(,INDIRECT(ADDRESS(ROW(NOTA[TANGGAL]),COLUMN(NOTA[TANGGAL]))&amp;":"&amp;ADDRESS(ROW(),COLUMN(NOTA[TANGGAL]))),-1)))</f>
        <v/>
      </c>
      <c r="AH278" s="59" t="str">
        <f ca="1">IF(NOTA[[#This Row],[NAMA BARANG]]="","",INDEX(NOTA[SUPPLIER],MATCH(,INDIRECT(ADDRESS(ROW(NOTA[ID]),COLUMN(NOTA[ID]))&amp;":"&amp;ADDRESS(ROW(),COLUMN(NOTA[ID]))),-1)))</f>
        <v/>
      </c>
      <c r="AI278" s="59" t="str">
        <f ca="1">IF(NOTA[[#This Row],[ID_H]]="","",IF(NOTA[[#This Row],[FAKTUR]]="",INDIRECT(ADDRESS(ROW()-1,COLUMN())),NOTA[[#This Row],[FAKTUR]]))</f>
        <v/>
      </c>
      <c r="AJ278" s="60" t="str">
        <f ca="1">IF(NOTA[[#This Row],[ID]]="","",COUNTIF(NOTA[ID_H],NOTA[[#This Row],[ID_H]]))</f>
        <v/>
      </c>
      <c r="AK278" s="60" t="str">
        <f ca="1">IF(NOTA[[#This Row],[TGL.NOTA]]="",IF(NOTA[[#This Row],[SUPPLIER_H]]="","",AK277),MONTH(NOTA[[#This Row],[TGL.NOTA]]))</f>
        <v/>
      </c>
      <c r="AL278" s="60" t="str">
        <f>LOWER(SUBSTITUTE(SUBSTITUTE(SUBSTITUTE(SUBSTITUTE(SUBSTITUTE(SUBSTITUTE(SUBSTITUTE(SUBSTITUTE(SUBSTITUTE(NOTA[NAMA BARANG]," ",),".",""),"-",""),"(",""),")",""),",",""),"/",""),"""",""),"+",""))</f>
        <v/>
      </c>
      <c r="AM2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60" t="str">
        <f>IF(NOTA[[#This Row],[CONCAT4]]="","",_xlfn.IFNA(MATCH(NOTA[[#This Row],[CONCAT4]],[2]!RAW[CONCAT_H],0),FALSE))</f>
        <v/>
      </c>
      <c r="AQ278" s="60" t="str">
        <f>IF(NOTA[[#This Row],[CONCAT1]]="","",MATCH(NOTA[[#This Row],[CONCAT1]],[3]!db[NB NOTA_C],0)+1)</f>
        <v/>
      </c>
    </row>
    <row r="279" spans="1:43" ht="20.100000000000001" customHeight="1" x14ac:dyDescent="0.25">
      <c r="A2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60" t="str">
        <f>IF(NOTA[[#This Row],[ID_P]]="","",MATCH(NOTA[[#This Row],[ID_P]],[1]!B_MSK[N_ID],0))</f>
        <v/>
      </c>
      <c r="D279" s="60" t="str">
        <f ca="1">IF(NOTA[[#This Row],[NAMA BARANG]]="","",INDEX(NOTA[ID],MATCH(,INDIRECT(ADDRESS(ROW(NOTA[ID]),COLUMN(NOTA[ID]))&amp;":"&amp;ADDRESS(ROW(),COLUMN(NOTA[ID]))),-1)))</f>
        <v/>
      </c>
      <c r="E279" s="61"/>
      <c r="F279" s="62"/>
      <c r="G279" s="62"/>
      <c r="H279" s="63"/>
      <c r="I279" s="62"/>
      <c r="J279" s="64"/>
      <c r="K279" s="62"/>
      <c r="L279" s="62"/>
      <c r="M279" s="65"/>
      <c r="N279" s="60"/>
      <c r="O279" s="62"/>
      <c r="P279" s="59"/>
      <c r="Q279" s="58"/>
      <c r="R279" s="66"/>
      <c r="S279" s="67"/>
      <c r="T279" s="68"/>
      <c r="U279" s="69"/>
      <c r="V279" s="70"/>
      <c r="W279" s="69" t="str">
        <f>IF(NOTA[[#This Row],[HARGA/ CTN]]="",NOTA[[#This Row],[JUMLAH_H]],NOTA[[#This Row],[HARGA/ CTN]]*IF(NOTA[[#This Row],[C]]="",0,NOTA[[#This Row],[C]]))</f>
        <v/>
      </c>
      <c r="X279" s="69" t="str">
        <f>IF(NOTA[[#This Row],[JUMLAH]]="","",NOTA[[#This Row],[JUMLAH]]*NOTA[[#This Row],[DISC 1]])</f>
        <v/>
      </c>
      <c r="Y279" s="69" t="str">
        <f>IF(NOTA[[#This Row],[JUMLAH]]="","",(NOTA[[#This Row],[JUMLAH]]-NOTA[[#This Row],[DISC 1-]])*NOTA[[#This Row],[DISC 2]])</f>
        <v/>
      </c>
      <c r="Z279" s="69" t="str">
        <f>IF(NOTA[[#This Row],[JUMLAH]]="","",NOTA[[#This Row],[DISC 1-]]+NOTA[[#This Row],[DISC 2-]])</f>
        <v/>
      </c>
      <c r="AA279" s="69" t="str">
        <f>IF(NOTA[[#This Row],[JUMLAH]]="","",NOTA[[#This Row],[JUMLAH]]-NOTA[[#This Row],[DISC]])</f>
        <v/>
      </c>
      <c r="AB279" s="69"/>
      <c r="AC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71" t="str">
        <f>IF(OR(NOTA[[#This Row],[QTY]]="",NOTA[[#This Row],[HARGA SATUAN]]="",),"",NOTA[[#This Row],[QTY]]*NOTA[[#This Row],[HARGA SATUAN]])</f>
        <v/>
      </c>
      <c r="AG279" s="64" t="str">
        <f ca="1">IF(NOTA[ID_H]="","",INDEX(NOTA[TANGGAL],MATCH(,INDIRECT(ADDRESS(ROW(NOTA[TANGGAL]),COLUMN(NOTA[TANGGAL]))&amp;":"&amp;ADDRESS(ROW(),COLUMN(NOTA[TANGGAL]))),-1)))</f>
        <v/>
      </c>
      <c r="AH279" s="59" t="str">
        <f ca="1">IF(NOTA[[#This Row],[NAMA BARANG]]="","",INDEX(NOTA[SUPPLIER],MATCH(,INDIRECT(ADDRESS(ROW(NOTA[ID]),COLUMN(NOTA[ID]))&amp;":"&amp;ADDRESS(ROW(),COLUMN(NOTA[ID]))),-1)))</f>
        <v/>
      </c>
      <c r="AI279" s="59" t="str">
        <f ca="1">IF(NOTA[[#This Row],[ID_H]]="","",IF(NOTA[[#This Row],[FAKTUR]]="",INDIRECT(ADDRESS(ROW()-1,COLUMN())),NOTA[[#This Row],[FAKTUR]]))</f>
        <v/>
      </c>
      <c r="AJ279" s="60" t="str">
        <f ca="1">IF(NOTA[[#This Row],[ID]]="","",COUNTIF(NOTA[ID_H],NOTA[[#This Row],[ID_H]]))</f>
        <v/>
      </c>
      <c r="AK279" s="60" t="str">
        <f ca="1">IF(NOTA[[#This Row],[TGL.NOTA]]="",IF(NOTA[[#This Row],[SUPPLIER_H]]="","",AK278),MONTH(NOTA[[#This Row],[TGL.NOTA]]))</f>
        <v/>
      </c>
      <c r="AL279" s="60" t="str">
        <f>LOWER(SUBSTITUTE(SUBSTITUTE(SUBSTITUTE(SUBSTITUTE(SUBSTITUTE(SUBSTITUTE(SUBSTITUTE(SUBSTITUTE(SUBSTITUTE(NOTA[NAMA BARANG]," ",),".",""),"-",""),"(",""),")",""),",",""),"/",""),"""",""),"+",""))</f>
        <v/>
      </c>
      <c r="AM2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60" t="str">
        <f>IF(NOTA[[#This Row],[CONCAT4]]="","",_xlfn.IFNA(MATCH(NOTA[[#This Row],[CONCAT4]],[2]!RAW[CONCAT_H],0),FALSE))</f>
        <v/>
      </c>
      <c r="AQ279" s="60" t="str">
        <f>IF(NOTA[[#This Row],[CONCAT1]]="","",MATCH(NOTA[[#This Row],[CONCAT1]],[3]!db[NB NOTA_C],0)+1)</f>
        <v/>
      </c>
    </row>
    <row r="280" spans="1:43" ht="20.100000000000001" customHeight="1" x14ac:dyDescent="0.25">
      <c r="A2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60" t="str">
        <f>IF(NOTA[[#This Row],[ID_P]]="","",MATCH(NOTA[[#This Row],[ID_P]],[1]!B_MSK[N_ID],0))</f>
        <v/>
      </c>
      <c r="D280" s="60" t="str">
        <f ca="1">IF(NOTA[[#This Row],[NAMA BARANG]]="","",INDEX(NOTA[ID],MATCH(,INDIRECT(ADDRESS(ROW(NOTA[ID]),COLUMN(NOTA[ID]))&amp;":"&amp;ADDRESS(ROW(),COLUMN(NOTA[ID]))),-1)))</f>
        <v/>
      </c>
      <c r="E280" s="61"/>
      <c r="F280" s="62"/>
      <c r="G280" s="62"/>
      <c r="H280" s="63"/>
      <c r="I280" s="62"/>
      <c r="J280" s="64"/>
      <c r="K280" s="62"/>
      <c r="L280" s="62"/>
      <c r="M280" s="65"/>
      <c r="N280" s="60"/>
      <c r="O280" s="62"/>
      <c r="P280" s="59"/>
      <c r="Q280" s="58"/>
      <c r="R280" s="66"/>
      <c r="S280" s="67"/>
      <c r="T280" s="68"/>
      <c r="U280" s="69"/>
      <c r="V280" s="70"/>
      <c r="W280" s="69" t="str">
        <f>IF(NOTA[[#This Row],[HARGA/ CTN]]="",NOTA[[#This Row],[JUMLAH_H]],NOTA[[#This Row],[HARGA/ CTN]]*IF(NOTA[[#This Row],[C]]="",0,NOTA[[#This Row],[C]]))</f>
        <v/>
      </c>
      <c r="X280" s="69" t="str">
        <f>IF(NOTA[[#This Row],[JUMLAH]]="","",NOTA[[#This Row],[JUMLAH]]*NOTA[[#This Row],[DISC 1]])</f>
        <v/>
      </c>
      <c r="Y280" s="69" t="str">
        <f>IF(NOTA[[#This Row],[JUMLAH]]="","",(NOTA[[#This Row],[JUMLAH]]-NOTA[[#This Row],[DISC 1-]])*NOTA[[#This Row],[DISC 2]])</f>
        <v/>
      </c>
      <c r="Z280" s="69" t="str">
        <f>IF(NOTA[[#This Row],[JUMLAH]]="","",NOTA[[#This Row],[DISC 1-]]+NOTA[[#This Row],[DISC 2-]])</f>
        <v/>
      </c>
      <c r="AA280" s="69" t="str">
        <f>IF(NOTA[[#This Row],[JUMLAH]]="","",NOTA[[#This Row],[JUMLAH]]-NOTA[[#This Row],[DISC]])</f>
        <v/>
      </c>
      <c r="AB280" s="69"/>
      <c r="AC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71" t="str">
        <f>IF(OR(NOTA[[#This Row],[QTY]]="",NOTA[[#This Row],[HARGA SATUAN]]="",),"",NOTA[[#This Row],[QTY]]*NOTA[[#This Row],[HARGA SATUAN]])</f>
        <v/>
      </c>
      <c r="AG280" s="64" t="str">
        <f ca="1">IF(NOTA[ID_H]="","",INDEX(NOTA[TANGGAL],MATCH(,INDIRECT(ADDRESS(ROW(NOTA[TANGGAL]),COLUMN(NOTA[TANGGAL]))&amp;":"&amp;ADDRESS(ROW(),COLUMN(NOTA[TANGGAL]))),-1)))</f>
        <v/>
      </c>
      <c r="AH280" s="59" t="str">
        <f ca="1">IF(NOTA[[#This Row],[NAMA BARANG]]="","",INDEX(NOTA[SUPPLIER],MATCH(,INDIRECT(ADDRESS(ROW(NOTA[ID]),COLUMN(NOTA[ID]))&amp;":"&amp;ADDRESS(ROW(),COLUMN(NOTA[ID]))),-1)))</f>
        <v/>
      </c>
      <c r="AI280" s="59" t="str">
        <f ca="1">IF(NOTA[[#This Row],[ID_H]]="","",IF(NOTA[[#This Row],[FAKTUR]]="",INDIRECT(ADDRESS(ROW()-1,COLUMN())),NOTA[[#This Row],[FAKTUR]]))</f>
        <v/>
      </c>
      <c r="AJ280" s="60" t="str">
        <f ca="1">IF(NOTA[[#This Row],[ID]]="","",COUNTIF(NOTA[ID_H],NOTA[[#This Row],[ID_H]]))</f>
        <v/>
      </c>
      <c r="AK280" s="60" t="str">
        <f ca="1">IF(NOTA[[#This Row],[TGL.NOTA]]="",IF(NOTA[[#This Row],[SUPPLIER_H]]="","",AK279),MONTH(NOTA[[#This Row],[TGL.NOTA]]))</f>
        <v/>
      </c>
      <c r="AL280" s="60" t="str">
        <f>LOWER(SUBSTITUTE(SUBSTITUTE(SUBSTITUTE(SUBSTITUTE(SUBSTITUTE(SUBSTITUTE(SUBSTITUTE(SUBSTITUTE(SUBSTITUTE(NOTA[NAMA BARANG]," ",),".",""),"-",""),"(",""),")",""),",",""),"/",""),"""",""),"+",""))</f>
        <v/>
      </c>
      <c r="AM2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60" t="str">
        <f>IF(NOTA[[#This Row],[CONCAT4]]="","",_xlfn.IFNA(MATCH(NOTA[[#This Row],[CONCAT4]],[2]!RAW[CONCAT_H],0),FALSE))</f>
        <v/>
      </c>
      <c r="AQ280" s="60" t="str">
        <f>IF(NOTA[[#This Row],[CONCAT1]]="","",MATCH(NOTA[[#This Row],[CONCAT1]],[3]!db[NB NOTA_C],0)+1)</f>
        <v/>
      </c>
    </row>
    <row r="281" spans="1:43" ht="20.100000000000001" customHeight="1" x14ac:dyDescent="0.25">
      <c r="A2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60" t="str">
        <f>IF(NOTA[[#This Row],[ID_P]]="","",MATCH(NOTA[[#This Row],[ID_P]],[1]!B_MSK[N_ID],0))</f>
        <v/>
      </c>
      <c r="D281" s="60" t="str">
        <f ca="1">IF(NOTA[[#This Row],[NAMA BARANG]]="","",INDEX(NOTA[ID],MATCH(,INDIRECT(ADDRESS(ROW(NOTA[ID]),COLUMN(NOTA[ID]))&amp;":"&amp;ADDRESS(ROW(),COLUMN(NOTA[ID]))),-1)))</f>
        <v/>
      </c>
      <c r="E281" s="61"/>
      <c r="F281" s="62"/>
      <c r="G281" s="62"/>
      <c r="H281" s="63"/>
      <c r="I281" s="62"/>
      <c r="J281" s="64"/>
      <c r="K281" s="62"/>
      <c r="L281" s="62"/>
      <c r="M281" s="65"/>
      <c r="N281" s="60"/>
      <c r="O281" s="62"/>
      <c r="P281" s="59"/>
      <c r="Q281" s="58"/>
      <c r="R281" s="66"/>
      <c r="S281" s="67"/>
      <c r="T281" s="68"/>
      <c r="U281" s="69"/>
      <c r="V281" s="70"/>
      <c r="W281" s="69" t="str">
        <f>IF(NOTA[[#This Row],[HARGA/ CTN]]="",NOTA[[#This Row],[JUMLAH_H]],NOTA[[#This Row],[HARGA/ CTN]]*IF(NOTA[[#This Row],[C]]="",0,NOTA[[#This Row],[C]]))</f>
        <v/>
      </c>
      <c r="X281" s="69" t="str">
        <f>IF(NOTA[[#This Row],[JUMLAH]]="","",NOTA[[#This Row],[JUMLAH]]*NOTA[[#This Row],[DISC 1]])</f>
        <v/>
      </c>
      <c r="Y281" s="69" t="str">
        <f>IF(NOTA[[#This Row],[JUMLAH]]="","",(NOTA[[#This Row],[JUMLAH]]-NOTA[[#This Row],[DISC 1-]])*NOTA[[#This Row],[DISC 2]])</f>
        <v/>
      </c>
      <c r="Z281" s="69" t="str">
        <f>IF(NOTA[[#This Row],[JUMLAH]]="","",NOTA[[#This Row],[DISC 1-]]+NOTA[[#This Row],[DISC 2-]])</f>
        <v/>
      </c>
      <c r="AA281" s="69" t="str">
        <f>IF(NOTA[[#This Row],[JUMLAH]]="","",NOTA[[#This Row],[JUMLAH]]-NOTA[[#This Row],[DISC]])</f>
        <v/>
      </c>
      <c r="AB281" s="69"/>
      <c r="AC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71" t="str">
        <f>IF(OR(NOTA[[#This Row],[QTY]]="",NOTA[[#This Row],[HARGA SATUAN]]="",),"",NOTA[[#This Row],[QTY]]*NOTA[[#This Row],[HARGA SATUAN]])</f>
        <v/>
      </c>
      <c r="AG281" s="64" t="str">
        <f ca="1">IF(NOTA[ID_H]="","",INDEX(NOTA[TANGGAL],MATCH(,INDIRECT(ADDRESS(ROW(NOTA[TANGGAL]),COLUMN(NOTA[TANGGAL]))&amp;":"&amp;ADDRESS(ROW(),COLUMN(NOTA[TANGGAL]))),-1)))</f>
        <v/>
      </c>
      <c r="AH281" s="59" t="str">
        <f ca="1">IF(NOTA[[#This Row],[NAMA BARANG]]="","",INDEX(NOTA[SUPPLIER],MATCH(,INDIRECT(ADDRESS(ROW(NOTA[ID]),COLUMN(NOTA[ID]))&amp;":"&amp;ADDRESS(ROW(),COLUMN(NOTA[ID]))),-1)))</f>
        <v/>
      </c>
      <c r="AI281" s="59" t="str">
        <f ca="1">IF(NOTA[[#This Row],[ID_H]]="","",IF(NOTA[[#This Row],[FAKTUR]]="",INDIRECT(ADDRESS(ROW()-1,COLUMN())),NOTA[[#This Row],[FAKTUR]]))</f>
        <v/>
      </c>
      <c r="AJ281" s="60" t="str">
        <f ca="1">IF(NOTA[[#This Row],[ID]]="","",COUNTIF(NOTA[ID_H],NOTA[[#This Row],[ID_H]]))</f>
        <v/>
      </c>
      <c r="AK281" s="60" t="str">
        <f ca="1">IF(NOTA[[#This Row],[TGL.NOTA]]="",IF(NOTA[[#This Row],[SUPPLIER_H]]="","",AK280),MONTH(NOTA[[#This Row],[TGL.NOTA]]))</f>
        <v/>
      </c>
      <c r="AL281" s="60" t="str">
        <f>LOWER(SUBSTITUTE(SUBSTITUTE(SUBSTITUTE(SUBSTITUTE(SUBSTITUTE(SUBSTITUTE(SUBSTITUTE(SUBSTITUTE(SUBSTITUTE(NOTA[NAMA BARANG]," ",),".",""),"-",""),"(",""),")",""),",",""),"/",""),"""",""),"+",""))</f>
        <v/>
      </c>
      <c r="AM2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60" t="str">
        <f>IF(NOTA[[#This Row],[CONCAT4]]="","",_xlfn.IFNA(MATCH(NOTA[[#This Row],[CONCAT4]],[2]!RAW[CONCAT_H],0),FALSE))</f>
        <v/>
      </c>
      <c r="AQ281" s="60" t="str">
        <f>IF(NOTA[[#This Row],[CONCAT1]]="","",MATCH(NOTA[[#This Row],[CONCAT1]],[3]!db[NB NOTA_C],0)+1)</f>
        <v/>
      </c>
    </row>
    <row r="282" spans="1:43" ht="20.100000000000001" customHeight="1" x14ac:dyDescent="0.25">
      <c r="A2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60" t="str">
        <f>IF(NOTA[[#This Row],[ID_P]]="","",MATCH(NOTA[[#This Row],[ID_P]],[1]!B_MSK[N_ID],0))</f>
        <v/>
      </c>
      <c r="D282" s="60" t="str">
        <f ca="1">IF(NOTA[[#This Row],[NAMA BARANG]]="","",INDEX(NOTA[ID],MATCH(,INDIRECT(ADDRESS(ROW(NOTA[ID]),COLUMN(NOTA[ID]))&amp;":"&amp;ADDRESS(ROW(),COLUMN(NOTA[ID]))),-1)))</f>
        <v/>
      </c>
      <c r="E282" s="61"/>
      <c r="F282" s="62"/>
      <c r="G282" s="62"/>
      <c r="H282" s="63"/>
      <c r="I282" s="62"/>
      <c r="J282" s="64"/>
      <c r="K282" s="62"/>
      <c r="L282" s="62"/>
      <c r="M282" s="65"/>
      <c r="N282" s="60"/>
      <c r="O282" s="62"/>
      <c r="P282" s="59"/>
      <c r="Q282" s="58"/>
      <c r="R282" s="66"/>
      <c r="S282" s="67"/>
      <c r="T282" s="68"/>
      <c r="U282" s="69"/>
      <c r="V282" s="70"/>
      <c r="W282" s="69" t="str">
        <f>IF(NOTA[[#This Row],[HARGA/ CTN]]="",NOTA[[#This Row],[JUMLAH_H]],NOTA[[#This Row],[HARGA/ CTN]]*IF(NOTA[[#This Row],[C]]="",0,NOTA[[#This Row],[C]]))</f>
        <v/>
      </c>
      <c r="X282" s="69" t="str">
        <f>IF(NOTA[[#This Row],[JUMLAH]]="","",NOTA[[#This Row],[JUMLAH]]*NOTA[[#This Row],[DISC 1]])</f>
        <v/>
      </c>
      <c r="Y282" s="69" t="str">
        <f>IF(NOTA[[#This Row],[JUMLAH]]="","",(NOTA[[#This Row],[JUMLAH]]-NOTA[[#This Row],[DISC 1-]])*NOTA[[#This Row],[DISC 2]])</f>
        <v/>
      </c>
      <c r="Z282" s="69" t="str">
        <f>IF(NOTA[[#This Row],[JUMLAH]]="","",NOTA[[#This Row],[DISC 1-]]+NOTA[[#This Row],[DISC 2-]])</f>
        <v/>
      </c>
      <c r="AA282" s="69" t="str">
        <f>IF(NOTA[[#This Row],[JUMLAH]]="","",NOTA[[#This Row],[JUMLAH]]-NOTA[[#This Row],[DISC]])</f>
        <v/>
      </c>
      <c r="AB282" s="69"/>
      <c r="AC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71" t="str">
        <f>IF(OR(NOTA[[#This Row],[QTY]]="",NOTA[[#This Row],[HARGA SATUAN]]="",),"",NOTA[[#This Row],[QTY]]*NOTA[[#This Row],[HARGA SATUAN]])</f>
        <v/>
      </c>
      <c r="AG282" s="64" t="str">
        <f ca="1">IF(NOTA[ID_H]="","",INDEX(NOTA[TANGGAL],MATCH(,INDIRECT(ADDRESS(ROW(NOTA[TANGGAL]),COLUMN(NOTA[TANGGAL]))&amp;":"&amp;ADDRESS(ROW(),COLUMN(NOTA[TANGGAL]))),-1)))</f>
        <v/>
      </c>
      <c r="AH282" s="59" t="str">
        <f ca="1">IF(NOTA[[#This Row],[NAMA BARANG]]="","",INDEX(NOTA[SUPPLIER],MATCH(,INDIRECT(ADDRESS(ROW(NOTA[ID]),COLUMN(NOTA[ID]))&amp;":"&amp;ADDRESS(ROW(),COLUMN(NOTA[ID]))),-1)))</f>
        <v/>
      </c>
      <c r="AI282" s="59" t="str">
        <f ca="1">IF(NOTA[[#This Row],[ID_H]]="","",IF(NOTA[[#This Row],[FAKTUR]]="",INDIRECT(ADDRESS(ROW()-1,COLUMN())),NOTA[[#This Row],[FAKTUR]]))</f>
        <v/>
      </c>
      <c r="AJ282" s="60" t="str">
        <f ca="1">IF(NOTA[[#This Row],[ID]]="","",COUNTIF(NOTA[ID_H],NOTA[[#This Row],[ID_H]]))</f>
        <v/>
      </c>
      <c r="AK282" s="60" t="str">
        <f ca="1">IF(NOTA[[#This Row],[TGL.NOTA]]="",IF(NOTA[[#This Row],[SUPPLIER_H]]="","",AK281),MONTH(NOTA[[#This Row],[TGL.NOTA]]))</f>
        <v/>
      </c>
      <c r="AL282" s="60" t="str">
        <f>LOWER(SUBSTITUTE(SUBSTITUTE(SUBSTITUTE(SUBSTITUTE(SUBSTITUTE(SUBSTITUTE(SUBSTITUTE(SUBSTITUTE(SUBSTITUTE(NOTA[NAMA BARANG]," ",),".",""),"-",""),"(",""),")",""),",",""),"/",""),"""",""),"+",""))</f>
        <v/>
      </c>
      <c r="AM2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60" t="str">
        <f>IF(NOTA[[#This Row],[CONCAT4]]="","",_xlfn.IFNA(MATCH(NOTA[[#This Row],[CONCAT4]],[2]!RAW[CONCAT_H],0),FALSE))</f>
        <v/>
      </c>
      <c r="AQ282" s="60" t="str">
        <f>IF(NOTA[[#This Row],[CONCAT1]]="","",MATCH(NOTA[[#This Row],[CONCAT1]],[3]!db[NB NOTA_C],0)+1)</f>
        <v/>
      </c>
    </row>
    <row r="283" spans="1:43" ht="20.100000000000001" customHeight="1" x14ac:dyDescent="0.25">
      <c r="A2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60" t="str">
        <f>IF(NOTA[[#This Row],[ID_P]]="","",MATCH(NOTA[[#This Row],[ID_P]],[1]!B_MSK[N_ID],0))</f>
        <v/>
      </c>
      <c r="D283" s="60" t="str">
        <f ca="1">IF(NOTA[[#This Row],[NAMA BARANG]]="","",INDEX(NOTA[ID],MATCH(,INDIRECT(ADDRESS(ROW(NOTA[ID]),COLUMN(NOTA[ID]))&amp;":"&amp;ADDRESS(ROW(),COLUMN(NOTA[ID]))),-1)))</f>
        <v/>
      </c>
      <c r="E283" s="61"/>
      <c r="F283" s="62"/>
      <c r="G283" s="62"/>
      <c r="H283" s="63"/>
      <c r="I283" s="62"/>
      <c r="J283" s="64"/>
      <c r="K283" s="62"/>
      <c r="L283" s="62"/>
      <c r="M283" s="65"/>
      <c r="N283" s="60"/>
      <c r="O283" s="62"/>
      <c r="P283" s="59"/>
      <c r="Q283" s="58"/>
      <c r="R283" s="66"/>
      <c r="S283" s="67"/>
      <c r="T283" s="68"/>
      <c r="U283" s="69"/>
      <c r="V283" s="70"/>
      <c r="W283" s="69" t="str">
        <f>IF(NOTA[[#This Row],[HARGA/ CTN]]="",NOTA[[#This Row],[JUMLAH_H]],NOTA[[#This Row],[HARGA/ CTN]]*IF(NOTA[[#This Row],[C]]="",0,NOTA[[#This Row],[C]]))</f>
        <v/>
      </c>
      <c r="X283" s="69" t="str">
        <f>IF(NOTA[[#This Row],[JUMLAH]]="","",NOTA[[#This Row],[JUMLAH]]*NOTA[[#This Row],[DISC 1]])</f>
        <v/>
      </c>
      <c r="Y283" s="69" t="str">
        <f>IF(NOTA[[#This Row],[JUMLAH]]="","",(NOTA[[#This Row],[JUMLAH]]-NOTA[[#This Row],[DISC 1-]])*NOTA[[#This Row],[DISC 2]])</f>
        <v/>
      </c>
      <c r="Z283" s="69" t="str">
        <f>IF(NOTA[[#This Row],[JUMLAH]]="","",NOTA[[#This Row],[DISC 1-]]+NOTA[[#This Row],[DISC 2-]])</f>
        <v/>
      </c>
      <c r="AA283" s="69" t="str">
        <f>IF(NOTA[[#This Row],[JUMLAH]]="","",NOTA[[#This Row],[JUMLAH]]-NOTA[[#This Row],[DISC]])</f>
        <v/>
      </c>
      <c r="AB283" s="69"/>
      <c r="AC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71" t="str">
        <f>IF(OR(NOTA[[#This Row],[QTY]]="",NOTA[[#This Row],[HARGA SATUAN]]="",),"",NOTA[[#This Row],[QTY]]*NOTA[[#This Row],[HARGA SATUAN]])</f>
        <v/>
      </c>
      <c r="AG283" s="64" t="str">
        <f ca="1">IF(NOTA[ID_H]="","",INDEX(NOTA[TANGGAL],MATCH(,INDIRECT(ADDRESS(ROW(NOTA[TANGGAL]),COLUMN(NOTA[TANGGAL]))&amp;":"&amp;ADDRESS(ROW(),COLUMN(NOTA[TANGGAL]))),-1)))</f>
        <v/>
      </c>
      <c r="AH283" s="59" t="str">
        <f ca="1">IF(NOTA[[#This Row],[NAMA BARANG]]="","",INDEX(NOTA[SUPPLIER],MATCH(,INDIRECT(ADDRESS(ROW(NOTA[ID]),COLUMN(NOTA[ID]))&amp;":"&amp;ADDRESS(ROW(),COLUMN(NOTA[ID]))),-1)))</f>
        <v/>
      </c>
      <c r="AI283" s="59" t="str">
        <f ca="1">IF(NOTA[[#This Row],[ID_H]]="","",IF(NOTA[[#This Row],[FAKTUR]]="",INDIRECT(ADDRESS(ROW()-1,COLUMN())),NOTA[[#This Row],[FAKTUR]]))</f>
        <v/>
      </c>
      <c r="AJ283" s="60" t="str">
        <f ca="1">IF(NOTA[[#This Row],[ID]]="","",COUNTIF(NOTA[ID_H],NOTA[[#This Row],[ID_H]]))</f>
        <v/>
      </c>
      <c r="AK283" s="60" t="str">
        <f ca="1">IF(NOTA[[#This Row],[TGL.NOTA]]="",IF(NOTA[[#This Row],[SUPPLIER_H]]="","",AK282),MONTH(NOTA[[#This Row],[TGL.NOTA]]))</f>
        <v/>
      </c>
      <c r="AL283" s="60" t="str">
        <f>LOWER(SUBSTITUTE(SUBSTITUTE(SUBSTITUTE(SUBSTITUTE(SUBSTITUTE(SUBSTITUTE(SUBSTITUTE(SUBSTITUTE(SUBSTITUTE(NOTA[NAMA BARANG]," ",),".",""),"-",""),"(",""),")",""),",",""),"/",""),"""",""),"+",""))</f>
        <v/>
      </c>
      <c r="AM2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60" t="str">
        <f>IF(NOTA[[#This Row],[CONCAT4]]="","",_xlfn.IFNA(MATCH(NOTA[[#This Row],[CONCAT4]],[2]!RAW[CONCAT_H],0),FALSE))</f>
        <v/>
      </c>
      <c r="AQ283" s="60" t="str">
        <f>IF(NOTA[[#This Row],[CONCAT1]]="","",MATCH(NOTA[[#This Row],[CONCAT1]],[3]!db[NB NOTA_C],0)+1)</f>
        <v/>
      </c>
    </row>
    <row r="284" spans="1:43" ht="20.100000000000001" customHeight="1" x14ac:dyDescent="0.25">
      <c r="A2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60" t="str">
        <f>IF(NOTA[[#This Row],[ID_P]]="","",MATCH(NOTA[[#This Row],[ID_P]],[1]!B_MSK[N_ID],0))</f>
        <v/>
      </c>
      <c r="D284" s="60" t="str">
        <f ca="1">IF(NOTA[[#This Row],[NAMA BARANG]]="","",INDEX(NOTA[ID],MATCH(,INDIRECT(ADDRESS(ROW(NOTA[ID]),COLUMN(NOTA[ID]))&amp;":"&amp;ADDRESS(ROW(),COLUMN(NOTA[ID]))),-1)))</f>
        <v/>
      </c>
      <c r="E284" s="61"/>
      <c r="F284" s="62"/>
      <c r="G284" s="62"/>
      <c r="H284" s="63"/>
      <c r="I284" s="62"/>
      <c r="J284" s="64"/>
      <c r="K284" s="62"/>
      <c r="L284" s="62"/>
      <c r="M284" s="65"/>
      <c r="N284" s="60"/>
      <c r="O284" s="62"/>
      <c r="P284" s="59"/>
      <c r="Q284" s="58"/>
      <c r="R284" s="66"/>
      <c r="S284" s="67"/>
      <c r="T284" s="68"/>
      <c r="U284" s="69"/>
      <c r="V284" s="70"/>
      <c r="W284" s="69" t="str">
        <f>IF(NOTA[[#This Row],[HARGA/ CTN]]="",NOTA[[#This Row],[JUMLAH_H]],NOTA[[#This Row],[HARGA/ CTN]]*IF(NOTA[[#This Row],[C]]="",0,NOTA[[#This Row],[C]]))</f>
        <v/>
      </c>
      <c r="X284" s="69" t="str">
        <f>IF(NOTA[[#This Row],[JUMLAH]]="","",NOTA[[#This Row],[JUMLAH]]*NOTA[[#This Row],[DISC 1]])</f>
        <v/>
      </c>
      <c r="Y284" s="69" t="str">
        <f>IF(NOTA[[#This Row],[JUMLAH]]="","",(NOTA[[#This Row],[JUMLAH]]-NOTA[[#This Row],[DISC 1-]])*NOTA[[#This Row],[DISC 2]])</f>
        <v/>
      </c>
      <c r="Z284" s="69" t="str">
        <f>IF(NOTA[[#This Row],[JUMLAH]]="","",NOTA[[#This Row],[DISC 1-]]+NOTA[[#This Row],[DISC 2-]])</f>
        <v/>
      </c>
      <c r="AA284" s="69" t="str">
        <f>IF(NOTA[[#This Row],[JUMLAH]]="","",NOTA[[#This Row],[JUMLAH]]-NOTA[[#This Row],[DISC]])</f>
        <v/>
      </c>
      <c r="AB284" s="69"/>
      <c r="AC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71" t="str">
        <f>IF(OR(NOTA[[#This Row],[QTY]]="",NOTA[[#This Row],[HARGA SATUAN]]="",),"",NOTA[[#This Row],[QTY]]*NOTA[[#This Row],[HARGA SATUAN]])</f>
        <v/>
      </c>
      <c r="AG284" s="64" t="str">
        <f ca="1">IF(NOTA[ID_H]="","",INDEX(NOTA[TANGGAL],MATCH(,INDIRECT(ADDRESS(ROW(NOTA[TANGGAL]),COLUMN(NOTA[TANGGAL]))&amp;":"&amp;ADDRESS(ROW(),COLUMN(NOTA[TANGGAL]))),-1)))</f>
        <v/>
      </c>
      <c r="AH284" s="59" t="str">
        <f ca="1">IF(NOTA[[#This Row],[NAMA BARANG]]="","",INDEX(NOTA[SUPPLIER],MATCH(,INDIRECT(ADDRESS(ROW(NOTA[ID]),COLUMN(NOTA[ID]))&amp;":"&amp;ADDRESS(ROW(),COLUMN(NOTA[ID]))),-1)))</f>
        <v/>
      </c>
      <c r="AI284" s="59" t="str">
        <f ca="1">IF(NOTA[[#This Row],[ID_H]]="","",IF(NOTA[[#This Row],[FAKTUR]]="",INDIRECT(ADDRESS(ROW()-1,COLUMN())),NOTA[[#This Row],[FAKTUR]]))</f>
        <v/>
      </c>
      <c r="AJ284" s="60" t="str">
        <f ca="1">IF(NOTA[[#This Row],[ID]]="","",COUNTIF(NOTA[ID_H],NOTA[[#This Row],[ID_H]]))</f>
        <v/>
      </c>
      <c r="AK284" s="60" t="str">
        <f ca="1">IF(NOTA[[#This Row],[TGL.NOTA]]="",IF(NOTA[[#This Row],[SUPPLIER_H]]="","",AK283),MONTH(NOTA[[#This Row],[TGL.NOTA]]))</f>
        <v/>
      </c>
      <c r="AL284" s="60" t="str">
        <f>LOWER(SUBSTITUTE(SUBSTITUTE(SUBSTITUTE(SUBSTITUTE(SUBSTITUTE(SUBSTITUTE(SUBSTITUTE(SUBSTITUTE(SUBSTITUTE(NOTA[NAMA BARANG]," ",),".",""),"-",""),"(",""),")",""),",",""),"/",""),"""",""),"+",""))</f>
        <v/>
      </c>
      <c r="AM2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60" t="str">
        <f>IF(NOTA[[#This Row],[CONCAT4]]="","",_xlfn.IFNA(MATCH(NOTA[[#This Row],[CONCAT4]],[2]!RAW[CONCAT_H],0),FALSE))</f>
        <v/>
      </c>
      <c r="AQ284" s="60" t="str">
        <f>IF(NOTA[[#This Row],[CONCAT1]]="","",MATCH(NOTA[[#This Row],[CONCAT1]],[3]!db[NB NOTA_C],0)+1)</f>
        <v/>
      </c>
    </row>
    <row r="285" spans="1:43" ht="20.100000000000001" customHeight="1" x14ac:dyDescent="0.25">
      <c r="A2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60" t="str">
        <f>IF(NOTA[[#This Row],[ID_P]]="","",MATCH(NOTA[[#This Row],[ID_P]],[1]!B_MSK[N_ID],0))</f>
        <v/>
      </c>
      <c r="D285" s="60" t="str">
        <f ca="1">IF(NOTA[[#This Row],[NAMA BARANG]]="","",INDEX(NOTA[ID],MATCH(,INDIRECT(ADDRESS(ROW(NOTA[ID]),COLUMN(NOTA[ID]))&amp;":"&amp;ADDRESS(ROW(),COLUMN(NOTA[ID]))),-1)))</f>
        <v/>
      </c>
      <c r="E285" s="61"/>
      <c r="F285" s="62"/>
      <c r="G285" s="62"/>
      <c r="H285" s="63"/>
      <c r="I285" s="62"/>
      <c r="J285" s="64"/>
      <c r="K285" s="62"/>
      <c r="L285" s="62"/>
      <c r="M285" s="65"/>
      <c r="N285" s="60"/>
      <c r="O285" s="62"/>
      <c r="P285" s="59"/>
      <c r="Q285" s="58"/>
      <c r="R285" s="66"/>
      <c r="S285" s="67"/>
      <c r="T285" s="68"/>
      <c r="U285" s="69"/>
      <c r="V285" s="70"/>
      <c r="W285" s="69" t="str">
        <f>IF(NOTA[[#This Row],[HARGA/ CTN]]="",NOTA[[#This Row],[JUMLAH_H]],NOTA[[#This Row],[HARGA/ CTN]]*IF(NOTA[[#This Row],[C]]="",0,NOTA[[#This Row],[C]]))</f>
        <v/>
      </c>
      <c r="X285" s="69" t="str">
        <f>IF(NOTA[[#This Row],[JUMLAH]]="","",NOTA[[#This Row],[JUMLAH]]*NOTA[[#This Row],[DISC 1]])</f>
        <v/>
      </c>
      <c r="Y285" s="69" t="str">
        <f>IF(NOTA[[#This Row],[JUMLAH]]="","",(NOTA[[#This Row],[JUMLAH]]-NOTA[[#This Row],[DISC 1-]])*NOTA[[#This Row],[DISC 2]])</f>
        <v/>
      </c>
      <c r="Z285" s="69" t="str">
        <f>IF(NOTA[[#This Row],[JUMLAH]]="","",NOTA[[#This Row],[DISC 1-]]+NOTA[[#This Row],[DISC 2-]])</f>
        <v/>
      </c>
      <c r="AA285" s="69" t="str">
        <f>IF(NOTA[[#This Row],[JUMLAH]]="","",NOTA[[#This Row],[JUMLAH]]-NOTA[[#This Row],[DISC]])</f>
        <v/>
      </c>
      <c r="AB285" s="69"/>
      <c r="AC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71" t="str">
        <f>IF(OR(NOTA[[#This Row],[QTY]]="",NOTA[[#This Row],[HARGA SATUAN]]="",),"",NOTA[[#This Row],[QTY]]*NOTA[[#This Row],[HARGA SATUAN]])</f>
        <v/>
      </c>
      <c r="AG285" s="64" t="str">
        <f ca="1">IF(NOTA[ID_H]="","",INDEX(NOTA[TANGGAL],MATCH(,INDIRECT(ADDRESS(ROW(NOTA[TANGGAL]),COLUMN(NOTA[TANGGAL]))&amp;":"&amp;ADDRESS(ROW(),COLUMN(NOTA[TANGGAL]))),-1)))</f>
        <v/>
      </c>
      <c r="AH285" s="59" t="str">
        <f ca="1">IF(NOTA[[#This Row],[NAMA BARANG]]="","",INDEX(NOTA[SUPPLIER],MATCH(,INDIRECT(ADDRESS(ROW(NOTA[ID]),COLUMN(NOTA[ID]))&amp;":"&amp;ADDRESS(ROW(),COLUMN(NOTA[ID]))),-1)))</f>
        <v/>
      </c>
      <c r="AI285" s="59" t="str">
        <f ca="1">IF(NOTA[[#This Row],[ID_H]]="","",IF(NOTA[[#This Row],[FAKTUR]]="",INDIRECT(ADDRESS(ROW()-1,COLUMN())),NOTA[[#This Row],[FAKTUR]]))</f>
        <v/>
      </c>
      <c r="AJ285" s="60" t="str">
        <f ca="1">IF(NOTA[[#This Row],[ID]]="","",COUNTIF(NOTA[ID_H],NOTA[[#This Row],[ID_H]]))</f>
        <v/>
      </c>
      <c r="AK285" s="60" t="str">
        <f ca="1">IF(NOTA[[#This Row],[TGL.NOTA]]="",IF(NOTA[[#This Row],[SUPPLIER_H]]="","",AK284),MONTH(NOTA[[#This Row],[TGL.NOTA]]))</f>
        <v/>
      </c>
      <c r="AL285" s="60" t="str">
        <f>LOWER(SUBSTITUTE(SUBSTITUTE(SUBSTITUTE(SUBSTITUTE(SUBSTITUTE(SUBSTITUTE(SUBSTITUTE(SUBSTITUTE(SUBSTITUTE(NOTA[NAMA BARANG]," ",),".",""),"-",""),"(",""),")",""),",",""),"/",""),"""",""),"+",""))</f>
        <v/>
      </c>
      <c r="AM2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60" t="str">
        <f>IF(NOTA[[#This Row],[CONCAT4]]="","",_xlfn.IFNA(MATCH(NOTA[[#This Row],[CONCAT4]],[2]!RAW[CONCAT_H],0),FALSE))</f>
        <v/>
      </c>
      <c r="AQ285" s="60" t="str">
        <f>IF(NOTA[[#This Row],[CONCAT1]]="","",MATCH(NOTA[[#This Row],[CONCAT1]],[3]!db[NB NOTA_C],0)+1)</f>
        <v/>
      </c>
    </row>
    <row r="286" spans="1:43" ht="20.100000000000001" customHeight="1" x14ac:dyDescent="0.25">
      <c r="A2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60" t="str">
        <f>IF(NOTA[[#This Row],[ID_P]]="","",MATCH(NOTA[[#This Row],[ID_P]],[1]!B_MSK[N_ID],0))</f>
        <v/>
      </c>
      <c r="D286" s="60" t="str">
        <f ca="1">IF(NOTA[[#This Row],[NAMA BARANG]]="","",INDEX(NOTA[ID],MATCH(,INDIRECT(ADDRESS(ROW(NOTA[ID]),COLUMN(NOTA[ID]))&amp;":"&amp;ADDRESS(ROW(),COLUMN(NOTA[ID]))),-1)))</f>
        <v/>
      </c>
      <c r="E286" s="61"/>
      <c r="F286" s="62"/>
      <c r="G286" s="62"/>
      <c r="H286" s="63"/>
      <c r="I286" s="62"/>
      <c r="J286" s="64"/>
      <c r="K286" s="62"/>
      <c r="L286" s="62"/>
      <c r="M286" s="65"/>
      <c r="N286" s="60"/>
      <c r="O286" s="62"/>
      <c r="P286" s="59"/>
      <c r="Q286" s="58"/>
      <c r="R286" s="66"/>
      <c r="S286" s="67"/>
      <c r="T286" s="68"/>
      <c r="U286" s="69"/>
      <c r="V286" s="70"/>
      <c r="W286" s="69" t="str">
        <f>IF(NOTA[[#This Row],[HARGA/ CTN]]="",NOTA[[#This Row],[JUMLAH_H]],NOTA[[#This Row],[HARGA/ CTN]]*IF(NOTA[[#This Row],[C]]="",0,NOTA[[#This Row],[C]]))</f>
        <v/>
      </c>
      <c r="X286" s="69" t="str">
        <f>IF(NOTA[[#This Row],[JUMLAH]]="","",NOTA[[#This Row],[JUMLAH]]*NOTA[[#This Row],[DISC 1]])</f>
        <v/>
      </c>
      <c r="Y286" s="69" t="str">
        <f>IF(NOTA[[#This Row],[JUMLAH]]="","",(NOTA[[#This Row],[JUMLAH]]-NOTA[[#This Row],[DISC 1-]])*NOTA[[#This Row],[DISC 2]])</f>
        <v/>
      </c>
      <c r="Z286" s="69" t="str">
        <f>IF(NOTA[[#This Row],[JUMLAH]]="","",NOTA[[#This Row],[DISC 1-]]+NOTA[[#This Row],[DISC 2-]])</f>
        <v/>
      </c>
      <c r="AA286" s="69" t="str">
        <f>IF(NOTA[[#This Row],[JUMLAH]]="","",NOTA[[#This Row],[JUMLAH]]-NOTA[[#This Row],[DISC]])</f>
        <v/>
      </c>
      <c r="AB286" s="69"/>
      <c r="AC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71" t="str">
        <f>IF(OR(NOTA[[#This Row],[QTY]]="",NOTA[[#This Row],[HARGA SATUAN]]="",),"",NOTA[[#This Row],[QTY]]*NOTA[[#This Row],[HARGA SATUAN]])</f>
        <v/>
      </c>
      <c r="AG286" s="64" t="str">
        <f ca="1">IF(NOTA[ID_H]="","",INDEX(NOTA[TANGGAL],MATCH(,INDIRECT(ADDRESS(ROW(NOTA[TANGGAL]),COLUMN(NOTA[TANGGAL]))&amp;":"&amp;ADDRESS(ROW(),COLUMN(NOTA[TANGGAL]))),-1)))</f>
        <v/>
      </c>
      <c r="AH286" s="59" t="str">
        <f ca="1">IF(NOTA[[#This Row],[NAMA BARANG]]="","",INDEX(NOTA[SUPPLIER],MATCH(,INDIRECT(ADDRESS(ROW(NOTA[ID]),COLUMN(NOTA[ID]))&amp;":"&amp;ADDRESS(ROW(),COLUMN(NOTA[ID]))),-1)))</f>
        <v/>
      </c>
      <c r="AI286" s="59" t="str">
        <f ca="1">IF(NOTA[[#This Row],[ID_H]]="","",IF(NOTA[[#This Row],[FAKTUR]]="",INDIRECT(ADDRESS(ROW()-1,COLUMN())),NOTA[[#This Row],[FAKTUR]]))</f>
        <v/>
      </c>
      <c r="AJ286" s="60" t="str">
        <f ca="1">IF(NOTA[[#This Row],[ID]]="","",COUNTIF(NOTA[ID_H],NOTA[[#This Row],[ID_H]]))</f>
        <v/>
      </c>
      <c r="AK286" s="60" t="str">
        <f ca="1">IF(NOTA[[#This Row],[TGL.NOTA]]="",IF(NOTA[[#This Row],[SUPPLIER_H]]="","",AK285),MONTH(NOTA[[#This Row],[TGL.NOTA]]))</f>
        <v/>
      </c>
      <c r="AL286" s="60" t="str">
        <f>LOWER(SUBSTITUTE(SUBSTITUTE(SUBSTITUTE(SUBSTITUTE(SUBSTITUTE(SUBSTITUTE(SUBSTITUTE(SUBSTITUTE(SUBSTITUTE(NOTA[NAMA BARANG]," ",),".",""),"-",""),"(",""),")",""),",",""),"/",""),"""",""),"+",""))</f>
        <v/>
      </c>
      <c r="AM2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60" t="str">
        <f>IF(NOTA[[#This Row],[CONCAT4]]="","",_xlfn.IFNA(MATCH(NOTA[[#This Row],[CONCAT4]],[2]!RAW[CONCAT_H],0),FALSE))</f>
        <v/>
      </c>
      <c r="AQ286" s="60" t="str">
        <f>IF(NOTA[[#This Row],[CONCAT1]]="","",MATCH(NOTA[[#This Row],[CONCAT1]],[3]!db[NB NOTA_C],0)+1)</f>
        <v/>
      </c>
    </row>
    <row r="287" spans="1:43" ht="20.100000000000001" customHeight="1" x14ac:dyDescent="0.25">
      <c r="A2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60" t="str">
        <f>IF(NOTA[[#This Row],[ID_P]]="","",MATCH(NOTA[[#This Row],[ID_P]],[1]!B_MSK[N_ID],0))</f>
        <v/>
      </c>
      <c r="D287" s="60" t="str">
        <f ca="1">IF(NOTA[[#This Row],[NAMA BARANG]]="","",INDEX(NOTA[ID],MATCH(,INDIRECT(ADDRESS(ROW(NOTA[ID]),COLUMN(NOTA[ID]))&amp;":"&amp;ADDRESS(ROW(),COLUMN(NOTA[ID]))),-1)))</f>
        <v/>
      </c>
      <c r="E287" s="61"/>
      <c r="F287" s="62"/>
      <c r="G287" s="62"/>
      <c r="H287" s="63"/>
      <c r="I287" s="62"/>
      <c r="J287" s="64"/>
      <c r="K287" s="62"/>
      <c r="L287" s="62"/>
      <c r="M287" s="65"/>
      <c r="N287" s="60"/>
      <c r="O287" s="62"/>
      <c r="P287" s="59"/>
      <c r="Q287" s="58"/>
      <c r="R287" s="66"/>
      <c r="S287" s="67"/>
      <c r="T287" s="68"/>
      <c r="U287" s="69"/>
      <c r="V287" s="70"/>
      <c r="W287" s="69" t="str">
        <f>IF(NOTA[[#This Row],[HARGA/ CTN]]="",NOTA[[#This Row],[JUMLAH_H]],NOTA[[#This Row],[HARGA/ CTN]]*IF(NOTA[[#This Row],[C]]="",0,NOTA[[#This Row],[C]]))</f>
        <v/>
      </c>
      <c r="X287" s="69" t="str">
        <f>IF(NOTA[[#This Row],[JUMLAH]]="","",NOTA[[#This Row],[JUMLAH]]*NOTA[[#This Row],[DISC 1]])</f>
        <v/>
      </c>
      <c r="Y287" s="69" t="str">
        <f>IF(NOTA[[#This Row],[JUMLAH]]="","",(NOTA[[#This Row],[JUMLAH]]-NOTA[[#This Row],[DISC 1-]])*NOTA[[#This Row],[DISC 2]])</f>
        <v/>
      </c>
      <c r="Z287" s="69" t="str">
        <f>IF(NOTA[[#This Row],[JUMLAH]]="","",NOTA[[#This Row],[DISC 1-]]+NOTA[[#This Row],[DISC 2-]])</f>
        <v/>
      </c>
      <c r="AA287" s="69" t="str">
        <f>IF(NOTA[[#This Row],[JUMLAH]]="","",NOTA[[#This Row],[JUMLAH]]-NOTA[[#This Row],[DISC]])</f>
        <v/>
      </c>
      <c r="AB287" s="69"/>
      <c r="AC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71" t="str">
        <f>IF(OR(NOTA[[#This Row],[QTY]]="",NOTA[[#This Row],[HARGA SATUAN]]="",),"",NOTA[[#This Row],[QTY]]*NOTA[[#This Row],[HARGA SATUAN]])</f>
        <v/>
      </c>
      <c r="AG287" s="64" t="str">
        <f ca="1">IF(NOTA[ID_H]="","",INDEX(NOTA[TANGGAL],MATCH(,INDIRECT(ADDRESS(ROW(NOTA[TANGGAL]),COLUMN(NOTA[TANGGAL]))&amp;":"&amp;ADDRESS(ROW(),COLUMN(NOTA[TANGGAL]))),-1)))</f>
        <v/>
      </c>
      <c r="AH287" s="59" t="str">
        <f ca="1">IF(NOTA[[#This Row],[NAMA BARANG]]="","",INDEX(NOTA[SUPPLIER],MATCH(,INDIRECT(ADDRESS(ROW(NOTA[ID]),COLUMN(NOTA[ID]))&amp;":"&amp;ADDRESS(ROW(),COLUMN(NOTA[ID]))),-1)))</f>
        <v/>
      </c>
      <c r="AI287" s="59" t="str">
        <f ca="1">IF(NOTA[[#This Row],[ID_H]]="","",IF(NOTA[[#This Row],[FAKTUR]]="",INDIRECT(ADDRESS(ROW()-1,COLUMN())),NOTA[[#This Row],[FAKTUR]]))</f>
        <v/>
      </c>
      <c r="AJ287" s="60" t="str">
        <f ca="1">IF(NOTA[[#This Row],[ID]]="","",COUNTIF(NOTA[ID_H],NOTA[[#This Row],[ID_H]]))</f>
        <v/>
      </c>
      <c r="AK287" s="60" t="str">
        <f ca="1">IF(NOTA[[#This Row],[TGL.NOTA]]="",IF(NOTA[[#This Row],[SUPPLIER_H]]="","",AK286),MONTH(NOTA[[#This Row],[TGL.NOTA]]))</f>
        <v/>
      </c>
      <c r="AL287" s="60" t="str">
        <f>LOWER(SUBSTITUTE(SUBSTITUTE(SUBSTITUTE(SUBSTITUTE(SUBSTITUTE(SUBSTITUTE(SUBSTITUTE(SUBSTITUTE(SUBSTITUTE(NOTA[NAMA BARANG]," ",),".",""),"-",""),"(",""),")",""),",",""),"/",""),"""",""),"+",""))</f>
        <v/>
      </c>
      <c r="AM2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60" t="str">
        <f>IF(NOTA[[#This Row],[CONCAT4]]="","",_xlfn.IFNA(MATCH(NOTA[[#This Row],[CONCAT4]],[2]!RAW[CONCAT_H],0),FALSE))</f>
        <v/>
      </c>
      <c r="AQ287" s="60" t="str">
        <f>IF(NOTA[[#This Row],[CONCAT1]]="","",MATCH(NOTA[[#This Row],[CONCAT1]],[3]!db[NB NOTA_C],0)+1)</f>
        <v/>
      </c>
    </row>
    <row r="288" spans="1:43" ht="20.100000000000001" customHeight="1" x14ac:dyDescent="0.25">
      <c r="A2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60" t="str">
        <f>IF(NOTA[[#This Row],[ID_P]]="","",MATCH(NOTA[[#This Row],[ID_P]],[1]!B_MSK[N_ID],0))</f>
        <v/>
      </c>
      <c r="D288" s="60" t="str">
        <f ca="1">IF(NOTA[[#This Row],[NAMA BARANG]]="","",INDEX(NOTA[ID],MATCH(,INDIRECT(ADDRESS(ROW(NOTA[ID]),COLUMN(NOTA[ID]))&amp;":"&amp;ADDRESS(ROW(),COLUMN(NOTA[ID]))),-1)))</f>
        <v/>
      </c>
      <c r="E288" s="61"/>
      <c r="F288" s="62"/>
      <c r="G288" s="62"/>
      <c r="H288" s="63"/>
      <c r="I288" s="62"/>
      <c r="J288" s="64"/>
      <c r="K288" s="62"/>
      <c r="L288" s="62"/>
      <c r="M288" s="65"/>
      <c r="N288" s="60"/>
      <c r="O288" s="62"/>
      <c r="P288" s="59"/>
      <c r="Q288" s="58"/>
      <c r="R288" s="66"/>
      <c r="S288" s="67"/>
      <c r="T288" s="68"/>
      <c r="U288" s="69"/>
      <c r="V288" s="70"/>
      <c r="W288" s="69" t="str">
        <f>IF(NOTA[[#This Row],[HARGA/ CTN]]="",NOTA[[#This Row],[JUMLAH_H]],NOTA[[#This Row],[HARGA/ CTN]]*IF(NOTA[[#This Row],[C]]="",0,NOTA[[#This Row],[C]]))</f>
        <v/>
      </c>
      <c r="X288" s="69" t="str">
        <f>IF(NOTA[[#This Row],[JUMLAH]]="","",NOTA[[#This Row],[JUMLAH]]*NOTA[[#This Row],[DISC 1]])</f>
        <v/>
      </c>
      <c r="Y288" s="69" t="str">
        <f>IF(NOTA[[#This Row],[JUMLAH]]="","",(NOTA[[#This Row],[JUMLAH]]-NOTA[[#This Row],[DISC 1-]])*NOTA[[#This Row],[DISC 2]])</f>
        <v/>
      </c>
      <c r="Z288" s="69" t="str">
        <f>IF(NOTA[[#This Row],[JUMLAH]]="","",NOTA[[#This Row],[DISC 1-]]+NOTA[[#This Row],[DISC 2-]])</f>
        <v/>
      </c>
      <c r="AA288" s="69" t="str">
        <f>IF(NOTA[[#This Row],[JUMLAH]]="","",NOTA[[#This Row],[JUMLAH]]-NOTA[[#This Row],[DISC]])</f>
        <v/>
      </c>
      <c r="AB288" s="69"/>
      <c r="AC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71" t="str">
        <f>IF(OR(NOTA[[#This Row],[QTY]]="",NOTA[[#This Row],[HARGA SATUAN]]="",),"",NOTA[[#This Row],[QTY]]*NOTA[[#This Row],[HARGA SATUAN]])</f>
        <v/>
      </c>
      <c r="AG288" s="64" t="str">
        <f ca="1">IF(NOTA[ID_H]="","",INDEX(NOTA[TANGGAL],MATCH(,INDIRECT(ADDRESS(ROW(NOTA[TANGGAL]),COLUMN(NOTA[TANGGAL]))&amp;":"&amp;ADDRESS(ROW(),COLUMN(NOTA[TANGGAL]))),-1)))</f>
        <v/>
      </c>
      <c r="AH288" s="59" t="str">
        <f ca="1">IF(NOTA[[#This Row],[NAMA BARANG]]="","",INDEX(NOTA[SUPPLIER],MATCH(,INDIRECT(ADDRESS(ROW(NOTA[ID]),COLUMN(NOTA[ID]))&amp;":"&amp;ADDRESS(ROW(),COLUMN(NOTA[ID]))),-1)))</f>
        <v/>
      </c>
      <c r="AI288" s="59" t="str">
        <f ca="1">IF(NOTA[[#This Row],[ID_H]]="","",IF(NOTA[[#This Row],[FAKTUR]]="",INDIRECT(ADDRESS(ROW()-1,COLUMN())),NOTA[[#This Row],[FAKTUR]]))</f>
        <v/>
      </c>
      <c r="AJ288" s="60" t="str">
        <f ca="1">IF(NOTA[[#This Row],[ID]]="","",COUNTIF(NOTA[ID_H],NOTA[[#This Row],[ID_H]]))</f>
        <v/>
      </c>
      <c r="AK288" s="60" t="str">
        <f ca="1">IF(NOTA[[#This Row],[TGL.NOTA]]="",IF(NOTA[[#This Row],[SUPPLIER_H]]="","",AK287),MONTH(NOTA[[#This Row],[TGL.NOTA]]))</f>
        <v/>
      </c>
      <c r="AL288" s="60" t="str">
        <f>LOWER(SUBSTITUTE(SUBSTITUTE(SUBSTITUTE(SUBSTITUTE(SUBSTITUTE(SUBSTITUTE(SUBSTITUTE(SUBSTITUTE(SUBSTITUTE(NOTA[NAMA BARANG]," ",),".",""),"-",""),"(",""),")",""),",",""),"/",""),"""",""),"+",""))</f>
        <v/>
      </c>
      <c r="AM2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60" t="str">
        <f>IF(NOTA[[#This Row],[CONCAT4]]="","",_xlfn.IFNA(MATCH(NOTA[[#This Row],[CONCAT4]],[2]!RAW[CONCAT_H],0),FALSE))</f>
        <v/>
      </c>
      <c r="AQ288" s="60" t="str">
        <f>IF(NOTA[[#This Row],[CONCAT1]]="","",MATCH(NOTA[[#This Row],[CONCAT1]],[3]!db[NB NOTA_C],0)+1)</f>
        <v/>
      </c>
    </row>
    <row r="289" spans="1:43" ht="20.100000000000001" customHeight="1" x14ac:dyDescent="0.25">
      <c r="A2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60" t="str">
        <f>IF(NOTA[[#This Row],[ID_P]]="","",MATCH(NOTA[[#This Row],[ID_P]],[1]!B_MSK[N_ID],0))</f>
        <v/>
      </c>
      <c r="D289" s="60" t="str">
        <f ca="1">IF(NOTA[[#This Row],[NAMA BARANG]]="","",INDEX(NOTA[ID],MATCH(,INDIRECT(ADDRESS(ROW(NOTA[ID]),COLUMN(NOTA[ID]))&amp;":"&amp;ADDRESS(ROW(),COLUMN(NOTA[ID]))),-1)))</f>
        <v/>
      </c>
      <c r="E289" s="61"/>
      <c r="F289" s="62"/>
      <c r="G289" s="62"/>
      <c r="H289" s="63"/>
      <c r="I289" s="62"/>
      <c r="J289" s="64"/>
      <c r="K289" s="62"/>
      <c r="L289" s="62"/>
      <c r="M289" s="65"/>
      <c r="N289" s="60"/>
      <c r="O289" s="62"/>
      <c r="P289" s="59"/>
      <c r="Q289" s="58"/>
      <c r="R289" s="66"/>
      <c r="S289" s="67"/>
      <c r="T289" s="68"/>
      <c r="U289" s="69"/>
      <c r="V289" s="70"/>
      <c r="W289" s="69" t="str">
        <f>IF(NOTA[[#This Row],[HARGA/ CTN]]="",NOTA[[#This Row],[JUMLAH_H]],NOTA[[#This Row],[HARGA/ CTN]]*IF(NOTA[[#This Row],[C]]="",0,NOTA[[#This Row],[C]]))</f>
        <v/>
      </c>
      <c r="X289" s="69" t="str">
        <f>IF(NOTA[[#This Row],[JUMLAH]]="","",NOTA[[#This Row],[JUMLAH]]*NOTA[[#This Row],[DISC 1]])</f>
        <v/>
      </c>
      <c r="Y289" s="69" t="str">
        <f>IF(NOTA[[#This Row],[JUMLAH]]="","",(NOTA[[#This Row],[JUMLAH]]-NOTA[[#This Row],[DISC 1-]])*NOTA[[#This Row],[DISC 2]])</f>
        <v/>
      </c>
      <c r="Z289" s="69" t="str">
        <f>IF(NOTA[[#This Row],[JUMLAH]]="","",NOTA[[#This Row],[DISC 1-]]+NOTA[[#This Row],[DISC 2-]])</f>
        <v/>
      </c>
      <c r="AA289" s="69" t="str">
        <f>IF(NOTA[[#This Row],[JUMLAH]]="","",NOTA[[#This Row],[JUMLAH]]-NOTA[[#This Row],[DISC]])</f>
        <v/>
      </c>
      <c r="AB289" s="69"/>
      <c r="AC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71" t="str">
        <f>IF(OR(NOTA[[#This Row],[QTY]]="",NOTA[[#This Row],[HARGA SATUAN]]="",),"",NOTA[[#This Row],[QTY]]*NOTA[[#This Row],[HARGA SATUAN]])</f>
        <v/>
      </c>
      <c r="AG289" s="64" t="str">
        <f ca="1">IF(NOTA[ID_H]="","",INDEX(NOTA[TANGGAL],MATCH(,INDIRECT(ADDRESS(ROW(NOTA[TANGGAL]),COLUMN(NOTA[TANGGAL]))&amp;":"&amp;ADDRESS(ROW(),COLUMN(NOTA[TANGGAL]))),-1)))</f>
        <v/>
      </c>
      <c r="AH289" s="59" t="str">
        <f ca="1">IF(NOTA[[#This Row],[NAMA BARANG]]="","",INDEX(NOTA[SUPPLIER],MATCH(,INDIRECT(ADDRESS(ROW(NOTA[ID]),COLUMN(NOTA[ID]))&amp;":"&amp;ADDRESS(ROW(),COLUMN(NOTA[ID]))),-1)))</f>
        <v/>
      </c>
      <c r="AI289" s="59" t="str">
        <f ca="1">IF(NOTA[[#This Row],[ID_H]]="","",IF(NOTA[[#This Row],[FAKTUR]]="",INDIRECT(ADDRESS(ROW()-1,COLUMN())),NOTA[[#This Row],[FAKTUR]]))</f>
        <v/>
      </c>
      <c r="AJ289" s="60" t="str">
        <f ca="1">IF(NOTA[[#This Row],[ID]]="","",COUNTIF(NOTA[ID_H],NOTA[[#This Row],[ID_H]]))</f>
        <v/>
      </c>
      <c r="AK289" s="60" t="str">
        <f ca="1">IF(NOTA[[#This Row],[TGL.NOTA]]="",IF(NOTA[[#This Row],[SUPPLIER_H]]="","",AK288),MONTH(NOTA[[#This Row],[TGL.NOTA]]))</f>
        <v/>
      </c>
      <c r="AL289" s="60" t="str">
        <f>LOWER(SUBSTITUTE(SUBSTITUTE(SUBSTITUTE(SUBSTITUTE(SUBSTITUTE(SUBSTITUTE(SUBSTITUTE(SUBSTITUTE(SUBSTITUTE(NOTA[NAMA BARANG]," ",),".",""),"-",""),"(",""),")",""),",",""),"/",""),"""",""),"+",""))</f>
        <v/>
      </c>
      <c r="AM2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60" t="str">
        <f>IF(NOTA[[#This Row],[CONCAT4]]="","",_xlfn.IFNA(MATCH(NOTA[[#This Row],[CONCAT4]],[2]!RAW[CONCAT_H],0),FALSE))</f>
        <v/>
      </c>
      <c r="AQ289" s="60" t="str">
        <f>IF(NOTA[[#This Row],[CONCAT1]]="","",MATCH(NOTA[[#This Row],[CONCAT1]],[3]!db[NB NOTA_C],0)+1)</f>
        <v/>
      </c>
    </row>
    <row r="290" spans="1:43" ht="20.100000000000001" customHeight="1" x14ac:dyDescent="0.25">
      <c r="A2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60" t="str">
        <f>IF(NOTA[[#This Row],[ID_P]]="","",MATCH(NOTA[[#This Row],[ID_P]],[1]!B_MSK[N_ID],0))</f>
        <v/>
      </c>
      <c r="D290" s="60" t="str">
        <f ca="1">IF(NOTA[[#This Row],[NAMA BARANG]]="","",INDEX(NOTA[ID],MATCH(,INDIRECT(ADDRESS(ROW(NOTA[ID]),COLUMN(NOTA[ID]))&amp;":"&amp;ADDRESS(ROW(),COLUMN(NOTA[ID]))),-1)))</f>
        <v/>
      </c>
      <c r="E290" s="61"/>
      <c r="F290" s="62"/>
      <c r="G290" s="62"/>
      <c r="H290" s="63"/>
      <c r="I290" s="62"/>
      <c r="J290" s="64"/>
      <c r="K290" s="62"/>
      <c r="L290" s="62"/>
      <c r="M290" s="65"/>
      <c r="N290" s="60"/>
      <c r="O290" s="62"/>
      <c r="P290" s="59"/>
      <c r="Q290" s="58"/>
      <c r="R290" s="66"/>
      <c r="S290" s="67"/>
      <c r="T290" s="68"/>
      <c r="U290" s="69"/>
      <c r="V290" s="70"/>
      <c r="W290" s="69" t="str">
        <f>IF(NOTA[[#This Row],[HARGA/ CTN]]="",NOTA[[#This Row],[JUMLAH_H]],NOTA[[#This Row],[HARGA/ CTN]]*IF(NOTA[[#This Row],[C]]="",0,NOTA[[#This Row],[C]]))</f>
        <v/>
      </c>
      <c r="X290" s="69" t="str">
        <f>IF(NOTA[[#This Row],[JUMLAH]]="","",NOTA[[#This Row],[JUMLAH]]*NOTA[[#This Row],[DISC 1]])</f>
        <v/>
      </c>
      <c r="Y290" s="69" t="str">
        <f>IF(NOTA[[#This Row],[JUMLAH]]="","",(NOTA[[#This Row],[JUMLAH]]-NOTA[[#This Row],[DISC 1-]])*NOTA[[#This Row],[DISC 2]])</f>
        <v/>
      </c>
      <c r="Z290" s="69" t="str">
        <f>IF(NOTA[[#This Row],[JUMLAH]]="","",NOTA[[#This Row],[DISC 1-]]+NOTA[[#This Row],[DISC 2-]])</f>
        <v/>
      </c>
      <c r="AA290" s="69" t="str">
        <f>IF(NOTA[[#This Row],[JUMLAH]]="","",NOTA[[#This Row],[JUMLAH]]-NOTA[[#This Row],[DISC]])</f>
        <v/>
      </c>
      <c r="AB290" s="69"/>
      <c r="AC2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71" t="str">
        <f>IF(OR(NOTA[[#This Row],[QTY]]="",NOTA[[#This Row],[HARGA SATUAN]]="",),"",NOTA[[#This Row],[QTY]]*NOTA[[#This Row],[HARGA SATUAN]])</f>
        <v/>
      </c>
      <c r="AG290" s="64" t="str">
        <f ca="1">IF(NOTA[ID_H]="","",INDEX(NOTA[TANGGAL],MATCH(,INDIRECT(ADDRESS(ROW(NOTA[TANGGAL]),COLUMN(NOTA[TANGGAL]))&amp;":"&amp;ADDRESS(ROW(),COLUMN(NOTA[TANGGAL]))),-1)))</f>
        <v/>
      </c>
      <c r="AH290" s="59" t="str">
        <f ca="1">IF(NOTA[[#This Row],[NAMA BARANG]]="","",INDEX(NOTA[SUPPLIER],MATCH(,INDIRECT(ADDRESS(ROW(NOTA[ID]),COLUMN(NOTA[ID]))&amp;":"&amp;ADDRESS(ROW(),COLUMN(NOTA[ID]))),-1)))</f>
        <v/>
      </c>
      <c r="AI290" s="59" t="str">
        <f ca="1">IF(NOTA[[#This Row],[ID_H]]="","",IF(NOTA[[#This Row],[FAKTUR]]="",INDIRECT(ADDRESS(ROW()-1,COLUMN())),NOTA[[#This Row],[FAKTUR]]))</f>
        <v/>
      </c>
      <c r="AJ290" s="60" t="str">
        <f ca="1">IF(NOTA[[#This Row],[ID]]="","",COUNTIF(NOTA[ID_H],NOTA[[#This Row],[ID_H]]))</f>
        <v/>
      </c>
      <c r="AK290" s="60" t="str">
        <f ca="1">IF(NOTA[[#This Row],[TGL.NOTA]]="",IF(NOTA[[#This Row],[SUPPLIER_H]]="","",AK289),MONTH(NOTA[[#This Row],[TGL.NOTA]]))</f>
        <v/>
      </c>
      <c r="AL290" s="60" t="str">
        <f>LOWER(SUBSTITUTE(SUBSTITUTE(SUBSTITUTE(SUBSTITUTE(SUBSTITUTE(SUBSTITUTE(SUBSTITUTE(SUBSTITUTE(SUBSTITUTE(NOTA[NAMA BARANG]," ",),".",""),"-",""),"(",""),")",""),",",""),"/",""),"""",""),"+",""))</f>
        <v/>
      </c>
      <c r="AM2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60" t="str">
        <f>IF(NOTA[[#This Row],[CONCAT4]]="","",_xlfn.IFNA(MATCH(NOTA[[#This Row],[CONCAT4]],[2]!RAW[CONCAT_H],0),FALSE))</f>
        <v/>
      </c>
      <c r="AQ290" s="60" t="str">
        <f>IF(NOTA[[#This Row],[CONCAT1]]="","",MATCH(NOTA[[#This Row],[CONCAT1]],[3]!db[NB NOTA_C],0)+1)</f>
        <v/>
      </c>
    </row>
    <row r="291" spans="1:43" ht="20.100000000000001" customHeight="1" x14ac:dyDescent="0.25">
      <c r="A2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60" t="str">
        <f>IF(NOTA[[#This Row],[ID_P]]="","",MATCH(NOTA[[#This Row],[ID_P]],[1]!B_MSK[N_ID],0))</f>
        <v/>
      </c>
      <c r="D291" s="60" t="str">
        <f ca="1">IF(NOTA[[#This Row],[NAMA BARANG]]="","",INDEX(NOTA[ID],MATCH(,INDIRECT(ADDRESS(ROW(NOTA[ID]),COLUMN(NOTA[ID]))&amp;":"&amp;ADDRESS(ROW(),COLUMN(NOTA[ID]))),-1)))</f>
        <v/>
      </c>
      <c r="E291" s="61"/>
      <c r="F291" s="62"/>
      <c r="G291" s="62"/>
      <c r="H291" s="63"/>
      <c r="I291" s="62"/>
      <c r="J291" s="64"/>
      <c r="K291" s="62"/>
      <c r="L291" s="62"/>
      <c r="M291" s="65"/>
      <c r="N291" s="60"/>
      <c r="O291" s="62"/>
      <c r="P291" s="59"/>
      <c r="Q291" s="58"/>
      <c r="R291" s="66"/>
      <c r="S291" s="67"/>
      <c r="T291" s="68"/>
      <c r="U291" s="69"/>
      <c r="V291" s="70"/>
      <c r="W291" s="69" t="str">
        <f>IF(NOTA[[#This Row],[HARGA/ CTN]]="",NOTA[[#This Row],[JUMLAH_H]],NOTA[[#This Row],[HARGA/ CTN]]*IF(NOTA[[#This Row],[C]]="",0,NOTA[[#This Row],[C]]))</f>
        <v/>
      </c>
      <c r="X291" s="69" t="str">
        <f>IF(NOTA[[#This Row],[JUMLAH]]="","",NOTA[[#This Row],[JUMLAH]]*NOTA[[#This Row],[DISC 1]])</f>
        <v/>
      </c>
      <c r="Y291" s="69" t="str">
        <f>IF(NOTA[[#This Row],[JUMLAH]]="","",(NOTA[[#This Row],[JUMLAH]]-NOTA[[#This Row],[DISC 1-]])*NOTA[[#This Row],[DISC 2]])</f>
        <v/>
      </c>
      <c r="Z291" s="69" t="str">
        <f>IF(NOTA[[#This Row],[JUMLAH]]="","",NOTA[[#This Row],[DISC 1-]]+NOTA[[#This Row],[DISC 2-]])</f>
        <v/>
      </c>
      <c r="AA291" s="69" t="str">
        <f>IF(NOTA[[#This Row],[JUMLAH]]="","",NOTA[[#This Row],[JUMLAH]]-NOTA[[#This Row],[DISC]])</f>
        <v/>
      </c>
      <c r="AB291" s="69"/>
      <c r="AC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71" t="str">
        <f>IF(OR(NOTA[[#This Row],[QTY]]="",NOTA[[#This Row],[HARGA SATUAN]]="",),"",NOTA[[#This Row],[QTY]]*NOTA[[#This Row],[HARGA SATUAN]])</f>
        <v/>
      </c>
      <c r="AG291" s="64" t="str">
        <f ca="1">IF(NOTA[ID_H]="","",INDEX(NOTA[TANGGAL],MATCH(,INDIRECT(ADDRESS(ROW(NOTA[TANGGAL]),COLUMN(NOTA[TANGGAL]))&amp;":"&amp;ADDRESS(ROW(),COLUMN(NOTA[TANGGAL]))),-1)))</f>
        <v/>
      </c>
      <c r="AH291" s="59" t="str">
        <f ca="1">IF(NOTA[[#This Row],[NAMA BARANG]]="","",INDEX(NOTA[SUPPLIER],MATCH(,INDIRECT(ADDRESS(ROW(NOTA[ID]),COLUMN(NOTA[ID]))&amp;":"&amp;ADDRESS(ROW(),COLUMN(NOTA[ID]))),-1)))</f>
        <v/>
      </c>
      <c r="AI291" s="59" t="str">
        <f ca="1">IF(NOTA[[#This Row],[ID_H]]="","",IF(NOTA[[#This Row],[FAKTUR]]="",INDIRECT(ADDRESS(ROW()-1,COLUMN())),NOTA[[#This Row],[FAKTUR]]))</f>
        <v/>
      </c>
      <c r="AJ291" s="60" t="str">
        <f ca="1">IF(NOTA[[#This Row],[ID]]="","",COUNTIF(NOTA[ID_H],NOTA[[#This Row],[ID_H]]))</f>
        <v/>
      </c>
      <c r="AK291" s="60" t="str">
        <f ca="1">IF(NOTA[[#This Row],[TGL.NOTA]]="",IF(NOTA[[#This Row],[SUPPLIER_H]]="","",AK290),MONTH(NOTA[[#This Row],[TGL.NOTA]]))</f>
        <v/>
      </c>
      <c r="AL291" s="60" t="str">
        <f>LOWER(SUBSTITUTE(SUBSTITUTE(SUBSTITUTE(SUBSTITUTE(SUBSTITUTE(SUBSTITUTE(SUBSTITUTE(SUBSTITUTE(SUBSTITUTE(NOTA[NAMA BARANG]," ",),".",""),"-",""),"(",""),")",""),",",""),"/",""),"""",""),"+",""))</f>
        <v/>
      </c>
      <c r="AM2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60" t="str">
        <f>IF(NOTA[[#This Row],[CONCAT4]]="","",_xlfn.IFNA(MATCH(NOTA[[#This Row],[CONCAT4]],[2]!RAW[CONCAT_H],0),FALSE))</f>
        <v/>
      </c>
      <c r="AQ291" s="60" t="str">
        <f>IF(NOTA[[#This Row],[CONCAT1]]="","",MATCH(NOTA[[#This Row],[CONCAT1]],[3]!db[NB NOTA_C],0)+1)</f>
        <v/>
      </c>
    </row>
    <row r="292" spans="1:43" ht="20.100000000000001" customHeight="1" x14ac:dyDescent="0.25">
      <c r="A2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60" t="str">
        <f>IF(NOTA[[#This Row],[ID_P]]="","",MATCH(NOTA[[#This Row],[ID_P]],[1]!B_MSK[N_ID],0))</f>
        <v/>
      </c>
      <c r="D292" s="60" t="str">
        <f ca="1">IF(NOTA[[#This Row],[NAMA BARANG]]="","",INDEX(NOTA[ID],MATCH(,INDIRECT(ADDRESS(ROW(NOTA[ID]),COLUMN(NOTA[ID]))&amp;":"&amp;ADDRESS(ROW(),COLUMN(NOTA[ID]))),-1)))</f>
        <v/>
      </c>
      <c r="E292" s="61"/>
      <c r="F292" s="62"/>
      <c r="G292" s="62"/>
      <c r="H292" s="63"/>
      <c r="I292" s="62"/>
      <c r="J292" s="64"/>
      <c r="K292" s="62"/>
      <c r="L292" s="62"/>
      <c r="M292" s="65"/>
      <c r="N292" s="60"/>
      <c r="O292" s="62"/>
      <c r="P292" s="59"/>
      <c r="Q292" s="58"/>
      <c r="R292" s="66"/>
      <c r="S292" s="67"/>
      <c r="T292" s="68"/>
      <c r="U292" s="69"/>
      <c r="V292" s="70"/>
      <c r="W292" s="69" t="str">
        <f>IF(NOTA[[#This Row],[HARGA/ CTN]]="",NOTA[[#This Row],[JUMLAH_H]],NOTA[[#This Row],[HARGA/ CTN]]*IF(NOTA[[#This Row],[C]]="",0,NOTA[[#This Row],[C]]))</f>
        <v/>
      </c>
      <c r="X292" s="69" t="str">
        <f>IF(NOTA[[#This Row],[JUMLAH]]="","",NOTA[[#This Row],[JUMLAH]]*NOTA[[#This Row],[DISC 1]])</f>
        <v/>
      </c>
      <c r="Y292" s="69" t="str">
        <f>IF(NOTA[[#This Row],[JUMLAH]]="","",(NOTA[[#This Row],[JUMLAH]]-NOTA[[#This Row],[DISC 1-]])*NOTA[[#This Row],[DISC 2]])</f>
        <v/>
      </c>
      <c r="Z292" s="69" t="str">
        <f>IF(NOTA[[#This Row],[JUMLAH]]="","",NOTA[[#This Row],[DISC 1-]]+NOTA[[#This Row],[DISC 2-]])</f>
        <v/>
      </c>
      <c r="AA292" s="69" t="str">
        <f>IF(NOTA[[#This Row],[JUMLAH]]="","",NOTA[[#This Row],[JUMLAH]]-NOTA[[#This Row],[DISC]])</f>
        <v/>
      </c>
      <c r="AB292" s="69"/>
      <c r="AC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71" t="str">
        <f>IF(OR(NOTA[[#This Row],[QTY]]="",NOTA[[#This Row],[HARGA SATUAN]]="",),"",NOTA[[#This Row],[QTY]]*NOTA[[#This Row],[HARGA SATUAN]])</f>
        <v/>
      </c>
      <c r="AG292" s="64" t="str">
        <f ca="1">IF(NOTA[ID_H]="","",INDEX(NOTA[TANGGAL],MATCH(,INDIRECT(ADDRESS(ROW(NOTA[TANGGAL]),COLUMN(NOTA[TANGGAL]))&amp;":"&amp;ADDRESS(ROW(),COLUMN(NOTA[TANGGAL]))),-1)))</f>
        <v/>
      </c>
      <c r="AH292" s="59" t="str">
        <f ca="1">IF(NOTA[[#This Row],[NAMA BARANG]]="","",INDEX(NOTA[SUPPLIER],MATCH(,INDIRECT(ADDRESS(ROW(NOTA[ID]),COLUMN(NOTA[ID]))&amp;":"&amp;ADDRESS(ROW(),COLUMN(NOTA[ID]))),-1)))</f>
        <v/>
      </c>
      <c r="AI292" s="59" t="str">
        <f ca="1">IF(NOTA[[#This Row],[ID_H]]="","",IF(NOTA[[#This Row],[FAKTUR]]="",INDIRECT(ADDRESS(ROW()-1,COLUMN())),NOTA[[#This Row],[FAKTUR]]))</f>
        <v/>
      </c>
      <c r="AJ292" s="60" t="str">
        <f ca="1">IF(NOTA[[#This Row],[ID]]="","",COUNTIF(NOTA[ID_H],NOTA[[#This Row],[ID_H]]))</f>
        <v/>
      </c>
      <c r="AK292" s="60" t="str">
        <f ca="1">IF(NOTA[[#This Row],[TGL.NOTA]]="",IF(NOTA[[#This Row],[SUPPLIER_H]]="","",AK291),MONTH(NOTA[[#This Row],[TGL.NOTA]]))</f>
        <v/>
      </c>
      <c r="AL292" s="60" t="str">
        <f>LOWER(SUBSTITUTE(SUBSTITUTE(SUBSTITUTE(SUBSTITUTE(SUBSTITUTE(SUBSTITUTE(SUBSTITUTE(SUBSTITUTE(SUBSTITUTE(NOTA[NAMA BARANG]," ",),".",""),"-",""),"(",""),")",""),",",""),"/",""),"""",""),"+",""))</f>
        <v/>
      </c>
      <c r="AM2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60" t="str">
        <f>IF(NOTA[[#This Row],[CONCAT4]]="","",_xlfn.IFNA(MATCH(NOTA[[#This Row],[CONCAT4]],[2]!RAW[CONCAT_H],0),FALSE))</f>
        <v/>
      </c>
      <c r="AQ292" s="60" t="str">
        <f>IF(NOTA[[#This Row],[CONCAT1]]="","",MATCH(NOTA[[#This Row],[CONCAT1]],[3]!db[NB NOTA_C],0)+1)</f>
        <v/>
      </c>
    </row>
    <row r="293" spans="1:43" ht="20.100000000000001" customHeight="1" x14ac:dyDescent="0.25">
      <c r="A2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60" t="str">
        <f>IF(NOTA[[#This Row],[ID_P]]="","",MATCH(NOTA[[#This Row],[ID_P]],[1]!B_MSK[N_ID],0))</f>
        <v/>
      </c>
      <c r="D293" s="60" t="str">
        <f ca="1">IF(NOTA[[#This Row],[NAMA BARANG]]="","",INDEX(NOTA[ID],MATCH(,INDIRECT(ADDRESS(ROW(NOTA[ID]),COLUMN(NOTA[ID]))&amp;":"&amp;ADDRESS(ROW(),COLUMN(NOTA[ID]))),-1)))</f>
        <v/>
      </c>
      <c r="E293" s="61"/>
      <c r="F293" s="62"/>
      <c r="G293" s="62"/>
      <c r="H293" s="63"/>
      <c r="I293" s="62"/>
      <c r="J293" s="64"/>
      <c r="K293" s="62"/>
      <c r="L293" s="62"/>
      <c r="M293" s="65"/>
      <c r="N293" s="60"/>
      <c r="O293" s="62"/>
      <c r="P293" s="59"/>
      <c r="Q293" s="58"/>
      <c r="R293" s="66"/>
      <c r="S293" s="67"/>
      <c r="T293" s="68"/>
      <c r="U293" s="69"/>
      <c r="V293" s="70"/>
      <c r="W293" s="69" t="str">
        <f>IF(NOTA[[#This Row],[HARGA/ CTN]]="",NOTA[[#This Row],[JUMLAH_H]],NOTA[[#This Row],[HARGA/ CTN]]*IF(NOTA[[#This Row],[C]]="",0,NOTA[[#This Row],[C]]))</f>
        <v/>
      </c>
      <c r="X293" s="69" t="str">
        <f>IF(NOTA[[#This Row],[JUMLAH]]="","",NOTA[[#This Row],[JUMLAH]]*NOTA[[#This Row],[DISC 1]])</f>
        <v/>
      </c>
      <c r="Y293" s="69" t="str">
        <f>IF(NOTA[[#This Row],[JUMLAH]]="","",(NOTA[[#This Row],[JUMLAH]]-NOTA[[#This Row],[DISC 1-]])*NOTA[[#This Row],[DISC 2]])</f>
        <v/>
      </c>
      <c r="Z293" s="69" t="str">
        <f>IF(NOTA[[#This Row],[JUMLAH]]="","",NOTA[[#This Row],[DISC 1-]]+NOTA[[#This Row],[DISC 2-]])</f>
        <v/>
      </c>
      <c r="AA293" s="69" t="str">
        <f>IF(NOTA[[#This Row],[JUMLAH]]="","",NOTA[[#This Row],[JUMLAH]]-NOTA[[#This Row],[DISC]])</f>
        <v/>
      </c>
      <c r="AB293" s="69"/>
      <c r="AC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71" t="str">
        <f>IF(OR(NOTA[[#This Row],[QTY]]="",NOTA[[#This Row],[HARGA SATUAN]]="",),"",NOTA[[#This Row],[QTY]]*NOTA[[#This Row],[HARGA SATUAN]])</f>
        <v/>
      </c>
      <c r="AG293" s="64" t="str">
        <f ca="1">IF(NOTA[ID_H]="","",INDEX(NOTA[TANGGAL],MATCH(,INDIRECT(ADDRESS(ROW(NOTA[TANGGAL]),COLUMN(NOTA[TANGGAL]))&amp;":"&amp;ADDRESS(ROW(),COLUMN(NOTA[TANGGAL]))),-1)))</f>
        <v/>
      </c>
      <c r="AH293" s="59" t="str">
        <f ca="1">IF(NOTA[[#This Row],[NAMA BARANG]]="","",INDEX(NOTA[SUPPLIER],MATCH(,INDIRECT(ADDRESS(ROW(NOTA[ID]),COLUMN(NOTA[ID]))&amp;":"&amp;ADDRESS(ROW(),COLUMN(NOTA[ID]))),-1)))</f>
        <v/>
      </c>
      <c r="AI293" s="59" t="str">
        <f ca="1">IF(NOTA[[#This Row],[ID_H]]="","",IF(NOTA[[#This Row],[FAKTUR]]="",INDIRECT(ADDRESS(ROW()-1,COLUMN())),NOTA[[#This Row],[FAKTUR]]))</f>
        <v/>
      </c>
      <c r="AJ293" s="60" t="str">
        <f ca="1">IF(NOTA[[#This Row],[ID]]="","",COUNTIF(NOTA[ID_H],NOTA[[#This Row],[ID_H]]))</f>
        <v/>
      </c>
      <c r="AK293" s="60" t="str">
        <f ca="1">IF(NOTA[[#This Row],[TGL.NOTA]]="",IF(NOTA[[#This Row],[SUPPLIER_H]]="","",AK292),MONTH(NOTA[[#This Row],[TGL.NOTA]]))</f>
        <v/>
      </c>
      <c r="AL293" s="60" t="str">
        <f>LOWER(SUBSTITUTE(SUBSTITUTE(SUBSTITUTE(SUBSTITUTE(SUBSTITUTE(SUBSTITUTE(SUBSTITUTE(SUBSTITUTE(SUBSTITUTE(NOTA[NAMA BARANG]," ",),".",""),"-",""),"(",""),")",""),",",""),"/",""),"""",""),"+",""))</f>
        <v/>
      </c>
      <c r="AM2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60" t="str">
        <f>IF(NOTA[[#This Row],[CONCAT4]]="","",_xlfn.IFNA(MATCH(NOTA[[#This Row],[CONCAT4]],[2]!RAW[CONCAT_H],0),FALSE))</f>
        <v/>
      </c>
      <c r="AQ293" s="60" t="str">
        <f>IF(NOTA[[#This Row],[CONCAT1]]="","",MATCH(NOTA[[#This Row],[CONCAT1]],[3]!db[NB NOTA_C],0)+1)</f>
        <v/>
      </c>
    </row>
    <row r="294" spans="1:43" ht="20.100000000000001" customHeight="1" x14ac:dyDescent="0.25">
      <c r="A2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60" t="str">
        <f>IF(NOTA[[#This Row],[ID_P]]="","",MATCH(NOTA[[#This Row],[ID_P]],[1]!B_MSK[N_ID],0))</f>
        <v/>
      </c>
      <c r="D294" s="60" t="str">
        <f ca="1">IF(NOTA[[#This Row],[NAMA BARANG]]="","",INDEX(NOTA[ID],MATCH(,INDIRECT(ADDRESS(ROW(NOTA[ID]),COLUMN(NOTA[ID]))&amp;":"&amp;ADDRESS(ROW(),COLUMN(NOTA[ID]))),-1)))</f>
        <v/>
      </c>
      <c r="E294" s="61"/>
      <c r="F294" s="62"/>
      <c r="G294" s="62"/>
      <c r="H294" s="63"/>
      <c r="I294" s="62"/>
      <c r="J294" s="64"/>
      <c r="K294" s="62"/>
      <c r="L294" s="62"/>
      <c r="M294" s="65"/>
      <c r="N294" s="60"/>
      <c r="O294" s="62"/>
      <c r="P294" s="59"/>
      <c r="Q294" s="58"/>
      <c r="R294" s="66"/>
      <c r="S294" s="67"/>
      <c r="T294" s="68"/>
      <c r="U294" s="69"/>
      <c r="V294" s="70"/>
      <c r="W294" s="69" t="str">
        <f>IF(NOTA[[#This Row],[HARGA/ CTN]]="",NOTA[[#This Row],[JUMLAH_H]],NOTA[[#This Row],[HARGA/ CTN]]*IF(NOTA[[#This Row],[C]]="",0,NOTA[[#This Row],[C]]))</f>
        <v/>
      </c>
      <c r="X294" s="69" t="str">
        <f>IF(NOTA[[#This Row],[JUMLAH]]="","",NOTA[[#This Row],[JUMLAH]]*NOTA[[#This Row],[DISC 1]])</f>
        <v/>
      </c>
      <c r="Y294" s="69" t="str">
        <f>IF(NOTA[[#This Row],[JUMLAH]]="","",(NOTA[[#This Row],[JUMLAH]]-NOTA[[#This Row],[DISC 1-]])*NOTA[[#This Row],[DISC 2]])</f>
        <v/>
      </c>
      <c r="Z294" s="69" t="str">
        <f>IF(NOTA[[#This Row],[JUMLAH]]="","",NOTA[[#This Row],[DISC 1-]]+NOTA[[#This Row],[DISC 2-]])</f>
        <v/>
      </c>
      <c r="AA294" s="69" t="str">
        <f>IF(NOTA[[#This Row],[JUMLAH]]="","",NOTA[[#This Row],[JUMLAH]]-NOTA[[#This Row],[DISC]])</f>
        <v/>
      </c>
      <c r="AB294" s="69"/>
      <c r="AC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71" t="str">
        <f>IF(OR(NOTA[[#This Row],[QTY]]="",NOTA[[#This Row],[HARGA SATUAN]]="",),"",NOTA[[#This Row],[QTY]]*NOTA[[#This Row],[HARGA SATUAN]])</f>
        <v/>
      </c>
      <c r="AG294" s="64" t="str">
        <f ca="1">IF(NOTA[ID_H]="","",INDEX(NOTA[TANGGAL],MATCH(,INDIRECT(ADDRESS(ROW(NOTA[TANGGAL]),COLUMN(NOTA[TANGGAL]))&amp;":"&amp;ADDRESS(ROW(),COLUMN(NOTA[TANGGAL]))),-1)))</f>
        <v/>
      </c>
      <c r="AH294" s="59" t="str">
        <f ca="1">IF(NOTA[[#This Row],[NAMA BARANG]]="","",INDEX(NOTA[SUPPLIER],MATCH(,INDIRECT(ADDRESS(ROW(NOTA[ID]),COLUMN(NOTA[ID]))&amp;":"&amp;ADDRESS(ROW(),COLUMN(NOTA[ID]))),-1)))</f>
        <v/>
      </c>
      <c r="AI294" s="59" t="str">
        <f ca="1">IF(NOTA[[#This Row],[ID_H]]="","",IF(NOTA[[#This Row],[FAKTUR]]="",INDIRECT(ADDRESS(ROW()-1,COLUMN())),NOTA[[#This Row],[FAKTUR]]))</f>
        <v/>
      </c>
      <c r="AJ294" s="60" t="str">
        <f ca="1">IF(NOTA[[#This Row],[ID]]="","",COUNTIF(NOTA[ID_H],NOTA[[#This Row],[ID_H]]))</f>
        <v/>
      </c>
      <c r="AK294" s="60" t="str">
        <f ca="1">IF(NOTA[[#This Row],[TGL.NOTA]]="",IF(NOTA[[#This Row],[SUPPLIER_H]]="","",AK293),MONTH(NOTA[[#This Row],[TGL.NOTA]]))</f>
        <v/>
      </c>
      <c r="AL294" s="60" t="str">
        <f>LOWER(SUBSTITUTE(SUBSTITUTE(SUBSTITUTE(SUBSTITUTE(SUBSTITUTE(SUBSTITUTE(SUBSTITUTE(SUBSTITUTE(SUBSTITUTE(NOTA[NAMA BARANG]," ",),".",""),"-",""),"(",""),")",""),",",""),"/",""),"""",""),"+",""))</f>
        <v/>
      </c>
      <c r="AM2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60" t="str">
        <f>IF(NOTA[[#This Row],[CONCAT4]]="","",_xlfn.IFNA(MATCH(NOTA[[#This Row],[CONCAT4]],[2]!RAW[CONCAT_H],0),FALSE))</f>
        <v/>
      </c>
      <c r="AQ294" s="60" t="str">
        <f>IF(NOTA[[#This Row],[CONCAT1]]="","",MATCH(NOTA[[#This Row],[CONCAT1]],[3]!db[NB NOTA_C],0)+1)</f>
        <v/>
      </c>
    </row>
    <row r="295" spans="1:43" ht="20.100000000000001" customHeight="1" x14ac:dyDescent="0.25">
      <c r="A2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60" t="str">
        <f>IF(NOTA[[#This Row],[ID_P]]="","",MATCH(NOTA[[#This Row],[ID_P]],[1]!B_MSK[N_ID],0))</f>
        <v/>
      </c>
      <c r="D295" s="60" t="str">
        <f ca="1">IF(NOTA[[#This Row],[NAMA BARANG]]="","",INDEX(NOTA[ID],MATCH(,INDIRECT(ADDRESS(ROW(NOTA[ID]),COLUMN(NOTA[ID]))&amp;":"&amp;ADDRESS(ROW(),COLUMN(NOTA[ID]))),-1)))</f>
        <v/>
      </c>
      <c r="E295" s="61"/>
      <c r="F295" s="62"/>
      <c r="G295" s="62"/>
      <c r="H295" s="63"/>
      <c r="I295" s="62"/>
      <c r="J295" s="64"/>
      <c r="K295" s="62"/>
      <c r="L295" s="62"/>
      <c r="M295" s="65"/>
      <c r="N295" s="60"/>
      <c r="O295" s="62"/>
      <c r="P295" s="59"/>
      <c r="Q295" s="58"/>
      <c r="R295" s="66"/>
      <c r="S295" s="67"/>
      <c r="T295" s="68"/>
      <c r="U295" s="69"/>
      <c r="V295" s="70"/>
      <c r="W295" s="69" t="str">
        <f>IF(NOTA[[#This Row],[HARGA/ CTN]]="",NOTA[[#This Row],[JUMLAH_H]],NOTA[[#This Row],[HARGA/ CTN]]*IF(NOTA[[#This Row],[C]]="",0,NOTA[[#This Row],[C]]))</f>
        <v/>
      </c>
      <c r="X295" s="69" t="str">
        <f>IF(NOTA[[#This Row],[JUMLAH]]="","",NOTA[[#This Row],[JUMLAH]]*NOTA[[#This Row],[DISC 1]])</f>
        <v/>
      </c>
      <c r="Y295" s="69" t="str">
        <f>IF(NOTA[[#This Row],[JUMLAH]]="","",(NOTA[[#This Row],[JUMLAH]]-NOTA[[#This Row],[DISC 1-]])*NOTA[[#This Row],[DISC 2]])</f>
        <v/>
      </c>
      <c r="Z295" s="69" t="str">
        <f>IF(NOTA[[#This Row],[JUMLAH]]="","",NOTA[[#This Row],[DISC 1-]]+NOTA[[#This Row],[DISC 2-]])</f>
        <v/>
      </c>
      <c r="AA295" s="69" t="str">
        <f>IF(NOTA[[#This Row],[JUMLAH]]="","",NOTA[[#This Row],[JUMLAH]]-NOTA[[#This Row],[DISC]])</f>
        <v/>
      </c>
      <c r="AB295" s="69"/>
      <c r="AC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71" t="str">
        <f>IF(OR(NOTA[[#This Row],[QTY]]="",NOTA[[#This Row],[HARGA SATUAN]]="",),"",NOTA[[#This Row],[QTY]]*NOTA[[#This Row],[HARGA SATUAN]])</f>
        <v/>
      </c>
      <c r="AG295" s="64" t="str">
        <f ca="1">IF(NOTA[ID_H]="","",INDEX(NOTA[TANGGAL],MATCH(,INDIRECT(ADDRESS(ROW(NOTA[TANGGAL]),COLUMN(NOTA[TANGGAL]))&amp;":"&amp;ADDRESS(ROW(),COLUMN(NOTA[TANGGAL]))),-1)))</f>
        <v/>
      </c>
      <c r="AH295" s="59" t="str">
        <f ca="1">IF(NOTA[[#This Row],[NAMA BARANG]]="","",INDEX(NOTA[SUPPLIER],MATCH(,INDIRECT(ADDRESS(ROW(NOTA[ID]),COLUMN(NOTA[ID]))&amp;":"&amp;ADDRESS(ROW(),COLUMN(NOTA[ID]))),-1)))</f>
        <v/>
      </c>
      <c r="AI295" s="59" t="str">
        <f ca="1">IF(NOTA[[#This Row],[ID_H]]="","",IF(NOTA[[#This Row],[FAKTUR]]="",INDIRECT(ADDRESS(ROW()-1,COLUMN())),NOTA[[#This Row],[FAKTUR]]))</f>
        <v/>
      </c>
      <c r="AJ295" s="60" t="str">
        <f ca="1">IF(NOTA[[#This Row],[ID]]="","",COUNTIF(NOTA[ID_H],NOTA[[#This Row],[ID_H]]))</f>
        <v/>
      </c>
      <c r="AK295" s="60" t="str">
        <f ca="1">IF(NOTA[[#This Row],[TGL.NOTA]]="",IF(NOTA[[#This Row],[SUPPLIER_H]]="","",AK294),MONTH(NOTA[[#This Row],[TGL.NOTA]]))</f>
        <v/>
      </c>
      <c r="AL295" s="60" t="str">
        <f>LOWER(SUBSTITUTE(SUBSTITUTE(SUBSTITUTE(SUBSTITUTE(SUBSTITUTE(SUBSTITUTE(SUBSTITUTE(SUBSTITUTE(SUBSTITUTE(NOTA[NAMA BARANG]," ",),".",""),"-",""),"(",""),")",""),",",""),"/",""),"""",""),"+",""))</f>
        <v/>
      </c>
      <c r="AM2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60" t="str">
        <f>IF(NOTA[[#This Row],[CONCAT4]]="","",_xlfn.IFNA(MATCH(NOTA[[#This Row],[CONCAT4]],[2]!RAW[CONCAT_H],0),FALSE))</f>
        <v/>
      </c>
      <c r="AQ295" s="60" t="str">
        <f>IF(NOTA[[#This Row],[CONCAT1]]="","",MATCH(NOTA[[#This Row],[CONCAT1]],[3]!db[NB NOTA_C],0)+1)</f>
        <v/>
      </c>
    </row>
    <row r="296" spans="1:43" ht="20.100000000000001" customHeight="1" x14ac:dyDescent="0.25">
      <c r="A2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60" t="str">
        <f>IF(NOTA[[#This Row],[ID_P]]="","",MATCH(NOTA[[#This Row],[ID_P]],[1]!B_MSK[N_ID],0))</f>
        <v/>
      </c>
      <c r="D296" s="60" t="str">
        <f ca="1">IF(NOTA[[#This Row],[NAMA BARANG]]="","",INDEX(NOTA[ID],MATCH(,INDIRECT(ADDRESS(ROW(NOTA[ID]),COLUMN(NOTA[ID]))&amp;":"&amp;ADDRESS(ROW(),COLUMN(NOTA[ID]))),-1)))</f>
        <v/>
      </c>
      <c r="E296" s="61"/>
      <c r="F296" s="62"/>
      <c r="G296" s="62"/>
      <c r="H296" s="63"/>
      <c r="I296" s="62"/>
      <c r="J296" s="64"/>
      <c r="K296" s="62"/>
      <c r="L296" s="62"/>
      <c r="M296" s="65"/>
      <c r="N296" s="60"/>
      <c r="O296" s="62"/>
      <c r="P296" s="59"/>
      <c r="Q296" s="58"/>
      <c r="R296" s="66"/>
      <c r="S296" s="67"/>
      <c r="T296" s="68"/>
      <c r="U296" s="69"/>
      <c r="V296" s="70"/>
      <c r="W296" s="69" t="str">
        <f>IF(NOTA[[#This Row],[HARGA/ CTN]]="",NOTA[[#This Row],[JUMLAH_H]],NOTA[[#This Row],[HARGA/ CTN]]*IF(NOTA[[#This Row],[C]]="",0,NOTA[[#This Row],[C]]))</f>
        <v/>
      </c>
      <c r="X296" s="69" t="str">
        <f>IF(NOTA[[#This Row],[JUMLAH]]="","",NOTA[[#This Row],[JUMLAH]]*NOTA[[#This Row],[DISC 1]])</f>
        <v/>
      </c>
      <c r="Y296" s="69" t="str">
        <f>IF(NOTA[[#This Row],[JUMLAH]]="","",(NOTA[[#This Row],[JUMLAH]]-NOTA[[#This Row],[DISC 1-]])*NOTA[[#This Row],[DISC 2]])</f>
        <v/>
      </c>
      <c r="Z296" s="69" t="str">
        <f>IF(NOTA[[#This Row],[JUMLAH]]="","",NOTA[[#This Row],[DISC 1-]]+NOTA[[#This Row],[DISC 2-]])</f>
        <v/>
      </c>
      <c r="AA296" s="69" t="str">
        <f>IF(NOTA[[#This Row],[JUMLAH]]="","",NOTA[[#This Row],[JUMLAH]]-NOTA[[#This Row],[DISC]])</f>
        <v/>
      </c>
      <c r="AB296" s="69"/>
      <c r="AC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71" t="str">
        <f>IF(OR(NOTA[[#This Row],[QTY]]="",NOTA[[#This Row],[HARGA SATUAN]]="",),"",NOTA[[#This Row],[QTY]]*NOTA[[#This Row],[HARGA SATUAN]])</f>
        <v/>
      </c>
      <c r="AG296" s="64" t="str">
        <f ca="1">IF(NOTA[ID_H]="","",INDEX(NOTA[TANGGAL],MATCH(,INDIRECT(ADDRESS(ROW(NOTA[TANGGAL]),COLUMN(NOTA[TANGGAL]))&amp;":"&amp;ADDRESS(ROW(),COLUMN(NOTA[TANGGAL]))),-1)))</f>
        <v/>
      </c>
      <c r="AH296" s="59" t="str">
        <f ca="1">IF(NOTA[[#This Row],[NAMA BARANG]]="","",INDEX(NOTA[SUPPLIER],MATCH(,INDIRECT(ADDRESS(ROW(NOTA[ID]),COLUMN(NOTA[ID]))&amp;":"&amp;ADDRESS(ROW(),COLUMN(NOTA[ID]))),-1)))</f>
        <v/>
      </c>
      <c r="AI296" s="59" t="str">
        <f ca="1">IF(NOTA[[#This Row],[ID_H]]="","",IF(NOTA[[#This Row],[FAKTUR]]="",INDIRECT(ADDRESS(ROW()-1,COLUMN())),NOTA[[#This Row],[FAKTUR]]))</f>
        <v/>
      </c>
      <c r="AJ296" s="60" t="str">
        <f ca="1">IF(NOTA[[#This Row],[ID]]="","",COUNTIF(NOTA[ID_H],NOTA[[#This Row],[ID_H]]))</f>
        <v/>
      </c>
      <c r="AK296" s="60" t="str">
        <f ca="1">IF(NOTA[[#This Row],[TGL.NOTA]]="",IF(NOTA[[#This Row],[SUPPLIER_H]]="","",AK295),MONTH(NOTA[[#This Row],[TGL.NOTA]]))</f>
        <v/>
      </c>
      <c r="AL296" s="60" t="str">
        <f>LOWER(SUBSTITUTE(SUBSTITUTE(SUBSTITUTE(SUBSTITUTE(SUBSTITUTE(SUBSTITUTE(SUBSTITUTE(SUBSTITUTE(SUBSTITUTE(NOTA[NAMA BARANG]," ",),".",""),"-",""),"(",""),")",""),",",""),"/",""),"""",""),"+",""))</f>
        <v/>
      </c>
      <c r="AM2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60" t="str">
        <f>IF(NOTA[[#This Row],[CONCAT4]]="","",_xlfn.IFNA(MATCH(NOTA[[#This Row],[CONCAT4]],[2]!RAW[CONCAT_H],0),FALSE))</f>
        <v/>
      </c>
      <c r="AQ296" s="60" t="str">
        <f>IF(NOTA[[#This Row],[CONCAT1]]="","",MATCH(NOTA[[#This Row],[CONCAT1]],[3]!db[NB NOTA_C],0)+1)</f>
        <v/>
      </c>
    </row>
    <row r="297" spans="1:43" ht="20.100000000000001" customHeight="1" x14ac:dyDescent="0.25">
      <c r="A2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60" t="str">
        <f>IF(NOTA[[#This Row],[ID_P]]="","",MATCH(NOTA[[#This Row],[ID_P]],[1]!B_MSK[N_ID],0))</f>
        <v/>
      </c>
      <c r="D297" s="60" t="str">
        <f ca="1">IF(NOTA[[#This Row],[NAMA BARANG]]="","",INDEX(NOTA[ID],MATCH(,INDIRECT(ADDRESS(ROW(NOTA[ID]),COLUMN(NOTA[ID]))&amp;":"&amp;ADDRESS(ROW(),COLUMN(NOTA[ID]))),-1)))</f>
        <v/>
      </c>
      <c r="E297" s="61"/>
      <c r="F297" s="62"/>
      <c r="G297" s="62"/>
      <c r="H297" s="63"/>
      <c r="I297" s="62"/>
      <c r="J297" s="64"/>
      <c r="K297" s="62"/>
      <c r="L297" s="62"/>
      <c r="M297" s="65"/>
      <c r="N297" s="60"/>
      <c r="O297" s="62"/>
      <c r="P297" s="59"/>
      <c r="Q297" s="58"/>
      <c r="R297" s="66"/>
      <c r="S297" s="67"/>
      <c r="T297" s="68"/>
      <c r="U297" s="69"/>
      <c r="V297" s="70"/>
      <c r="W297" s="69" t="str">
        <f>IF(NOTA[[#This Row],[HARGA/ CTN]]="",NOTA[[#This Row],[JUMLAH_H]],NOTA[[#This Row],[HARGA/ CTN]]*IF(NOTA[[#This Row],[C]]="",0,NOTA[[#This Row],[C]]))</f>
        <v/>
      </c>
      <c r="X297" s="69" t="str">
        <f>IF(NOTA[[#This Row],[JUMLAH]]="","",NOTA[[#This Row],[JUMLAH]]*NOTA[[#This Row],[DISC 1]])</f>
        <v/>
      </c>
      <c r="Y297" s="69" t="str">
        <f>IF(NOTA[[#This Row],[JUMLAH]]="","",(NOTA[[#This Row],[JUMLAH]]-NOTA[[#This Row],[DISC 1-]])*NOTA[[#This Row],[DISC 2]])</f>
        <v/>
      </c>
      <c r="Z297" s="69" t="str">
        <f>IF(NOTA[[#This Row],[JUMLAH]]="","",NOTA[[#This Row],[DISC 1-]]+NOTA[[#This Row],[DISC 2-]])</f>
        <v/>
      </c>
      <c r="AA297" s="69" t="str">
        <f>IF(NOTA[[#This Row],[JUMLAH]]="","",NOTA[[#This Row],[JUMLAH]]-NOTA[[#This Row],[DISC]])</f>
        <v/>
      </c>
      <c r="AB297" s="69"/>
      <c r="AC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71" t="str">
        <f>IF(OR(NOTA[[#This Row],[QTY]]="",NOTA[[#This Row],[HARGA SATUAN]]="",),"",NOTA[[#This Row],[QTY]]*NOTA[[#This Row],[HARGA SATUAN]])</f>
        <v/>
      </c>
      <c r="AG297" s="64" t="str">
        <f ca="1">IF(NOTA[ID_H]="","",INDEX(NOTA[TANGGAL],MATCH(,INDIRECT(ADDRESS(ROW(NOTA[TANGGAL]),COLUMN(NOTA[TANGGAL]))&amp;":"&amp;ADDRESS(ROW(),COLUMN(NOTA[TANGGAL]))),-1)))</f>
        <v/>
      </c>
      <c r="AH297" s="59" t="str">
        <f ca="1">IF(NOTA[[#This Row],[NAMA BARANG]]="","",INDEX(NOTA[SUPPLIER],MATCH(,INDIRECT(ADDRESS(ROW(NOTA[ID]),COLUMN(NOTA[ID]))&amp;":"&amp;ADDRESS(ROW(),COLUMN(NOTA[ID]))),-1)))</f>
        <v/>
      </c>
      <c r="AI297" s="59" t="str">
        <f ca="1">IF(NOTA[[#This Row],[ID_H]]="","",IF(NOTA[[#This Row],[FAKTUR]]="",INDIRECT(ADDRESS(ROW()-1,COLUMN())),NOTA[[#This Row],[FAKTUR]]))</f>
        <v/>
      </c>
      <c r="AJ297" s="60" t="str">
        <f ca="1">IF(NOTA[[#This Row],[ID]]="","",COUNTIF(NOTA[ID_H],NOTA[[#This Row],[ID_H]]))</f>
        <v/>
      </c>
      <c r="AK297" s="60" t="str">
        <f ca="1">IF(NOTA[[#This Row],[TGL.NOTA]]="",IF(NOTA[[#This Row],[SUPPLIER_H]]="","",AK296),MONTH(NOTA[[#This Row],[TGL.NOTA]]))</f>
        <v/>
      </c>
      <c r="AL297" s="60" t="str">
        <f>LOWER(SUBSTITUTE(SUBSTITUTE(SUBSTITUTE(SUBSTITUTE(SUBSTITUTE(SUBSTITUTE(SUBSTITUTE(SUBSTITUTE(SUBSTITUTE(NOTA[NAMA BARANG]," ",),".",""),"-",""),"(",""),")",""),",",""),"/",""),"""",""),"+",""))</f>
        <v/>
      </c>
      <c r="AM2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60" t="str">
        <f>IF(NOTA[[#This Row],[CONCAT4]]="","",_xlfn.IFNA(MATCH(NOTA[[#This Row],[CONCAT4]],[2]!RAW[CONCAT_H],0),FALSE))</f>
        <v/>
      </c>
      <c r="AQ297" s="60" t="str">
        <f>IF(NOTA[[#This Row],[CONCAT1]]="","",MATCH(NOTA[[#This Row],[CONCAT1]],[3]!db[NB NOTA_C],0)+1)</f>
        <v/>
      </c>
    </row>
    <row r="298" spans="1:43" ht="20.100000000000001" customHeight="1" x14ac:dyDescent="0.25">
      <c r="A2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60" t="str">
        <f>IF(NOTA[[#This Row],[ID_P]]="","",MATCH(NOTA[[#This Row],[ID_P]],[1]!B_MSK[N_ID],0))</f>
        <v/>
      </c>
      <c r="D298" s="60" t="str">
        <f ca="1">IF(NOTA[[#This Row],[NAMA BARANG]]="","",INDEX(NOTA[ID],MATCH(,INDIRECT(ADDRESS(ROW(NOTA[ID]),COLUMN(NOTA[ID]))&amp;":"&amp;ADDRESS(ROW(),COLUMN(NOTA[ID]))),-1)))</f>
        <v/>
      </c>
      <c r="E298" s="61"/>
      <c r="F298" s="62"/>
      <c r="G298" s="62"/>
      <c r="H298" s="63"/>
      <c r="I298" s="62"/>
      <c r="J298" s="64"/>
      <c r="K298" s="62"/>
      <c r="L298" s="62"/>
      <c r="M298" s="65"/>
      <c r="N298" s="60"/>
      <c r="O298" s="62"/>
      <c r="P298" s="59"/>
      <c r="Q298" s="58"/>
      <c r="R298" s="66"/>
      <c r="S298" s="67"/>
      <c r="T298" s="68"/>
      <c r="U298" s="69"/>
      <c r="V298" s="70"/>
      <c r="W298" s="69" t="str">
        <f>IF(NOTA[[#This Row],[HARGA/ CTN]]="",NOTA[[#This Row],[JUMLAH_H]],NOTA[[#This Row],[HARGA/ CTN]]*IF(NOTA[[#This Row],[C]]="",0,NOTA[[#This Row],[C]]))</f>
        <v/>
      </c>
      <c r="X298" s="69" t="str">
        <f>IF(NOTA[[#This Row],[JUMLAH]]="","",NOTA[[#This Row],[JUMLAH]]*NOTA[[#This Row],[DISC 1]])</f>
        <v/>
      </c>
      <c r="Y298" s="69" t="str">
        <f>IF(NOTA[[#This Row],[JUMLAH]]="","",(NOTA[[#This Row],[JUMLAH]]-NOTA[[#This Row],[DISC 1-]])*NOTA[[#This Row],[DISC 2]])</f>
        <v/>
      </c>
      <c r="Z298" s="69" t="str">
        <f>IF(NOTA[[#This Row],[JUMLAH]]="","",NOTA[[#This Row],[DISC 1-]]+NOTA[[#This Row],[DISC 2-]])</f>
        <v/>
      </c>
      <c r="AA298" s="69" t="str">
        <f>IF(NOTA[[#This Row],[JUMLAH]]="","",NOTA[[#This Row],[JUMLAH]]-NOTA[[#This Row],[DISC]])</f>
        <v/>
      </c>
      <c r="AB298" s="69"/>
      <c r="AC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71" t="str">
        <f>IF(OR(NOTA[[#This Row],[QTY]]="",NOTA[[#This Row],[HARGA SATUAN]]="",),"",NOTA[[#This Row],[QTY]]*NOTA[[#This Row],[HARGA SATUAN]])</f>
        <v/>
      </c>
      <c r="AG298" s="64" t="str">
        <f ca="1">IF(NOTA[ID_H]="","",INDEX(NOTA[TANGGAL],MATCH(,INDIRECT(ADDRESS(ROW(NOTA[TANGGAL]),COLUMN(NOTA[TANGGAL]))&amp;":"&amp;ADDRESS(ROW(),COLUMN(NOTA[TANGGAL]))),-1)))</f>
        <v/>
      </c>
      <c r="AH298" s="59" t="str">
        <f ca="1">IF(NOTA[[#This Row],[NAMA BARANG]]="","",INDEX(NOTA[SUPPLIER],MATCH(,INDIRECT(ADDRESS(ROW(NOTA[ID]),COLUMN(NOTA[ID]))&amp;":"&amp;ADDRESS(ROW(),COLUMN(NOTA[ID]))),-1)))</f>
        <v/>
      </c>
      <c r="AI298" s="59" t="str">
        <f ca="1">IF(NOTA[[#This Row],[ID_H]]="","",IF(NOTA[[#This Row],[FAKTUR]]="",INDIRECT(ADDRESS(ROW()-1,COLUMN())),NOTA[[#This Row],[FAKTUR]]))</f>
        <v/>
      </c>
      <c r="AJ298" s="60" t="str">
        <f ca="1">IF(NOTA[[#This Row],[ID]]="","",COUNTIF(NOTA[ID_H],NOTA[[#This Row],[ID_H]]))</f>
        <v/>
      </c>
      <c r="AK298" s="60" t="str">
        <f ca="1">IF(NOTA[[#This Row],[TGL.NOTA]]="",IF(NOTA[[#This Row],[SUPPLIER_H]]="","",AK297),MONTH(NOTA[[#This Row],[TGL.NOTA]]))</f>
        <v/>
      </c>
      <c r="AL298" s="60" t="str">
        <f>LOWER(SUBSTITUTE(SUBSTITUTE(SUBSTITUTE(SUBSTITUTE(SUBSTITUTE(SUBSTITUTE(SUBSTITUTE(SUBSTITUTE(SUBSTITUTE(NOTA[NAMA BARANG]," ",),".",""),"-",""),"(",""),")",""),",",""),"/",""),"""",""),"+",""))</f>
        <v/>
      </c>
      <c r="AM2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60" t="str">
        <f>IF(NOTA[[#This Row],[CONCAT4]]="","",_xlfn.IFNA(MATCH(NOTA[[#This Row],[CONCAT4]],[2]!RAW[CONCAT_H],0),FALSE))</f>
        <v/>
      </c>
      <c r="AQ298" s="60" t="str">
        <f>IF(NOTA[[#This Row],[CONCAT1]]="","",MATCH(NOTA[[#This Row],[CONCAT1]],[3]!db[NB NOTA_C],0)+1)</f>
        <v/>
      </c>
    </row>
    <row r="299" spans="1:43" ht="20.100000000000001" customHeight="1" x14ac:dyDescent="0.25">
      <c r="A2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60" t="str">
        <f>IF(NOTA[[#This Row],[ID_P]]="","",MATCH(NOTA[[#This Row],[ID_P]],[1]!B_MSK[N_ID],0))</f>
        <v/>
      </c>
      <c r="D299" s="60" t="str">
        <f ca="1">IF(NOTA[[#This Row],[NAMA BARANG]]="","",INDEX(NOTA[ID],MATCH(,INDIRECT(ADDRESS(ROW(NOTA[ID]),COLUMN(NOTA[ID]))&amp;":"&amp;ADDRESS(ROW(),COLUMN(NOTA[ID]))),-1)))</f>
        <v/>
      </c>
      <c r="E299" s="61"/>
      <c r="F299" s="62"/>
      <c r="G299" s="62"/>
      <c r="H299" s="63"/>
      <c r="I299" s="62"/>
      <c r="J299" s="64"/>
      <c r="K299" s="62"/>
      <c r="L299" s="62"/>
      <c r="M299" s="65"/>
      <c r="N299" s="60"/>
      <c r="O299" s="62"/>
      <c r="P299" s="59"/>
      <c r="Q299" s="58"/>
      <c r="R299" s="66"/>
      <c r="S299" s="67"/>
      <c r="T299" s="68"/>
      <c r="U299" s="69"/>
      <c r="V299" s="70"/>
      <c r="W299" s="69" t="str">
        <f>IF(NOTA[[#This Row],[HARGA/ CTN]]="",NOTA[[#This Row],[JUMLAH_H]],NOTA[[#This Row],[HARGA/ CTN]]*IF(NOTA[[#This Row],[C]]="",0,NOTA[[#This Row],[C]]))</f>
        <v/>
      </c>
      <c r="X299" s="69" t="str">
        <f>IF(NOTA[[#This Row],[JUMLAH]]="","",NOTA[[#This Row],[JUMLAH]]*NOTA[[#This Row],[DISC 1]])</f>
        <v/>
      </c>
      <c r="Y299" s="69" t="str">
        <f>IF(NOTA[[#This Row],[JUMLAH]]="","",(NOTA[[#This Row],[JUMLAH]]-NOTA[[#This Row],[DISC 1-]])*NOTA[[#This Row],[DISC 2]])</f>
        <v/>
      </c>
      <c r="Z299" s="69" t="str">
        <f>IF(NOTA[[#This Row],[JUMLAH]]="","",NOTA[[#This Row],[DISC 1-]]+NOTA[[#This Row],[DISC 2-]])</f>
        <v/>
      </c>
      <c r="AA299" s="69" t="str">
        <f>IF(NOTA[[#This Row],[JUMLAH]]="","",NOTA[[#This Row],[JUMLAH]]-NOTA[[#This Row],[DISC]])</f>
        <v/>
      </c>
      <c r="AB299" s="69"/>
      <c r="AC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71" t="str">
        <f>IF(OR(NOTA[[#This Row],[QTY]]="",NOTA[[#This Row],[HARGA SATUAN]]="",),"",NOTA[[#This Row],[QTY]]*NOTA[[#This Row],[HARGA SATUAN]])</f>
        <v/>
      </c>
      <c r="AG299" s="64" t="str">
        <f ca="1">IF(NOTA[ID_H]="","",INDEX(NOTA[TANGGAL],MATCH(,INDIRECT(ADDRESS(ROW(NOTA[TANGGAL]),COLUMN(NOTA[TANGGAL]))&amp;":"&amp;ADDRESS(ROW(),COLUMN(NOTA[TANGGAL]))),-1)))</f>
        <v/>
      </c>
      <c r="AH299" s="59" t="str">
        <f ca="1">IF(NOTA[[#This Row],[NAMA BARANG]]="","",INDEX(NOTA[SUPPLIER],MATCH(,INDIRECT(ADDRESS(ROW(NOTA[ID]),COLUMN(NOTA[ID]))&amp;":"&amp;ADDRESS(ROW(),COLUMN(NOTA[ID]))),-1)))</f>
        <v/>
      </c>
      <c r="AI299" s="59" t="str">
        <f ca="1">IF(NOTA[[#This Row],[ID_H]]="","",IF(NOTA[[#This Row],[FAKTUR]]="",INDIRECT(ADDRESS(ROW()-1,COLUMN())),NOTA[[#This Row],[FAKTUR]]))</f>
        <v/>
      </c>
      <c r="AJ299" s="60" t="str">
        <f ca="1">IF(NOTA[[#This Row],[ID]]="","",COUNTIF(NOTA[ID_H],NOTA[[#This Row],[ID_H]]))</f>
        <v/>
      </c>
      <c r="AK299" s="60" t="str">
        <f ca="1">IF(NOTA[[#This Row],[TGL.NOTA]]="",IF(NOTA[[#This Row],[SUPPLIER_H]]="","",AK298),MONTH(NOTA[[#This Row],[TGL.NOTA]]))</f>
        <v/>
      </c>
      <c r="AL299" s="60" t="str">
        <f>LOWER(SUBSTITUTE(SUBSTITUTE(SUBSTITUTE(SUBSTITUTE(SUBSTITUTE(SUBSTITUTE(SUBSTITUTE(SUBSTITUTE(SUBSTITUTE(NOTA[NAMA BARANG]," ",),".",""),"-",""),"(",""),")",""),",",""),"/",""),"""",""),"+",""))</f>
        <v/>
      </c>
      <c r="AM2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60" t="str">
        <f>IF(NOTA[[#This Row],[CONCAT4]]="","",_xlfn.IFNA(MATCH(NOTA[[#This Row],[CONCAT4]],[2]!RAW[CONCAT_H],0),FALSE))</f>
        <v/>
      </c>
      <c r="AQ299" s="60" t="str">
        <f>IF(NOTA[[#This Row],[CONCAT1]]="","",MATCH(NOTA[[#This Row],[CONCAT1]],[3]!db[NB NOTA_C],0)+1)</f>
        <v/>
      </c>
    </row>
    <row r="300" spans="1:43" ht="20.100000000000001" customHeight="1" x14ac:dyDescent="0.25">
      <c r="A3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60" t="str">
        <f>IF(NOTA[[#This Row],[ID_P]]="","",MATCH(NOTA[[#This Row],[ID_P]],[1]!B_MSK[N_ID],0))</f>
        <v/>
      </c>
      <c r="D300" s="60" t="str">
        <f ca="1">IF(NOTA[[#This Row],[NAMA BARANG]]="","",INDEX(NOTA[ID],MATCH(,INDIRECT(ADDRESS(ROW(NOTA[ID]),COLUMN(NOTA[ID]))&amp;":"&amp;ADDRESS(ROW(),COLUMN(NOTA[ID]))),-1)))</f>
        <v/>
      </c>
      <c r="E300" s="61"/>
      <c r="F300" s="62"/>
      <c r="G300" s="62"/>
      <c r="H300" s="63"/>
      <c r="I300" s="62"/>
      <c r="J300" s="64"/>
      <c r="K300" s="62"/>
      <c r="L300" s="62"/>
      <c r="M300" s="65"/>
      <c r="N300" s="60"/>
      <c r="O300" s="62"/>
      <c r="P300" s="59"/>
      <c r="Q300" s="58"/>
      <c r="R300" s="66"/>
      <c r="S300" s="67"/>
      <c r="T300" s="68"/>
      <c r="U300" s="69"/>
      <c r="V300" s="70"/>
      <c r="W300" s="69" t="str">
        <f>IF(NOTA[[#This Row],[HARGA/ CTN]]="",NOTA[[#This Row],[JUMLAH_H]],NOTA[[#This Row],[HARGA/ CTN]]*IF(NOTA[[#This Row],[C]]="",0,NOTA[[#This Row],[C]]))</f>
        <v/>
      </c>
      <c r="X300" s="69" t="str">
        <f>IF(NOTA[[#This Row],[JUMLAH]]="","",NOTA[[#This Row],[JUMLAH]]*NOTA[[#This Row],[DISC 1]])</f>
        <v/>
      </c>
      <c r="Y300" s="69" t="str">
        <f>IF(NOTA[[#This Row],[JUMLAH]]="","",(NOTA[[#This Row],[JUMLAH]]-NOTA[[#This Row],[DISC 1-]])*NOTA[[#This Row],[DISC 2]])</f>
        <v/>
      </c>
      <c r="Z300" s="69" t="str">
        <f>IF(NOTA[[#This Row],[JUMLAH]]="","",NOTA[[#This Row],[DISC 1-]]+NOTA[[#This Row],[DISC 2-]])</f>
        <v/>
      </c>
      <c r="AA300" s="69" t="str">
        <f>IF(NOTA[[#This Row],[JUMLAH]]="","",NOTA[[#This Row],[JUMLAH]]-NOTA[[#This Row],[DISC]])</f>
        <v/>
      </c>
      <c r="AB300" s="69"/>
      <c r="AC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71" t="str">
        <f>IF(OR(NOTA[[#This Row],[QTY]]="",NOTA[[#This Row],[HARGA SATUAN]]="",),"",NOTA[[#This Row],[QTY]]*NOTA[[#This Row],[HARGA SATUAN]])</f>
        <v/>
      </c>
      <c r="AG300" s="64" t="str">
        <f ca="1">IF(NOTA[ID_H]="","",INDEX(NOTA[TANGGAL],MATCH(,INDIRECT(ADDRESS(ROW(NOTA[TANGGAL]),COLUMN(NOTA[TANGGAL]))&amp;":"&amp;ADDRESS(ROW(),COLUMN(NOTA[TANGGAL]))),-1)))</f>
        <v/>
      </c>
      <c r="AH300" s="59" t="str">
        <f ca="1">IF(NOTA[[#This Row],[NAMA BARANG]]="","",INDEX(NOTA[SUPPLIER],MATCH(,INDIRECT(ADDRESS(ROW(NOTA[ID]),COLUMN(NOTA[ID]))&amp;":"&amp;ADDRESS(ROW(),COLUMN(NOTA[ID]))),-1)))</f>
        <v/>
      </c>
      <c r="AI300" s="59" t="str">
        <f ca="1">IF(NOTA[[#This Row],[ID_H]]="","",IF(NOTA[[#This Row],[FAKTUR]]="",INDIRECT(ADDRESS(ROW()-1,COLUMN())),NOTA[[#This Row],[FAKTUR]]))</f>
        <v/>
      </c>
      <c r="AJ300" s="60" t="str">
        <f ca="1">IF(NOTA[[#This Row],[ID]]="","",COUNTIF(NOTA[ID_H],NOTA[[#This Row],[ID_H]]))</f>
        <v/>
      </c>
      <c r="AK300" s="60" t="str">
        <f ca="1">IF(NOTA[[#This Row],[TGL.NOTA]]="",IF(NOTA[[#This Row],[SUPPLIER_H]]="","",AK299),MONTH(NOTA[[#This Row],[TGL.NOTA]]))</f>
        <v/>
      </c>
      <c r="AL300" s="60" t="str">
        <f>LOWER(SUBSTITUTE(SUBSTITUTE(SUBSTITUTE(SUBSTITUTE(SUBSTITUTE(SUBSTITUTE(SUBSTITUTE(SUBSTITUTE(SUBSTITUTE(NOTA[NAMA BARANG]," ",),".",""),"-",""),"(",""),")",""),",",""),"/",""),"""",""),"+",""))</f>
        <v/>
      </c>
      <c r="AM3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60" t="str">
        <f>IF(NOTA[[#This Row],[CONCAT4]]="","",_xlfn.IFNA(MATCH(NOTA[[#This Row],[CONCAT4]],[2]!RAW[CONCAT_H],0),FALSE))</f>
        <v/>
      </c>
      <c r="AQ300" s="60" t="str">
        <f>IF(NOTA[[#This Row],[CONCAT1]]="","",MATCH(NOTA[[#This Row],[CONCAT1]],[3]!db[NB NOTA_C],0)+1)</f>
        <v/>
      </c>
    </row>
    <row r="301" spans="1:43" ht="20.100000000000001" customHeight="1" x14ac:dyDescent="0.25">
      <c r="A3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60" t="str">
        <f>IF(NOTA[[#This Row],[ID_P]]="","",MATCH(NOTA[[#This Row],[ID_P]],[1]!B_MSK[N_ID],0))</f>
        <v/>
      </c>
      <c r="D301" s="60" t="str">
        <f ca="1">IF(NOTA[[#This Row],[NAMA BARANG]]="","",INDEX(NOTA[ID],MATCH(,INDIRECT(ADDRESS(ROW(NOTA[ID]),COLUMN(NOTA[ID]))&amp;":"&amp;ADDRESS(ROW(),COLUMN(NOTA[ID]))),-1)))</f>
        <v/>
      </c>
      <c r="E301" s="61"/>
      <c r="F301" s="62"/>
      <c r="G301" s="62"/>
      <c r="H301" s="63"/>
      <c r="I301" s="62"/>
      <c r="J301" s="64"/>
      <c r="K301" s="62"/>
      <c r="L301" s="62"/>
      <c r="M301" s="65"/>
      <c r="N301" s="60"/>
      <c r="O301" s="62"/>
      <c r="P301" s="59"/>
      <c r="Q301" s="58"/>
      <c r="R301" s="66"/>
      <c r="S301" s="67"/>
      <c r="T301" s="68"/>
      <c r="U301" s="69"/>
      <c r="V301" s="70"/>
      <c r="W301" s="69" t="str">
        <f>IF(NOTA[[#This Row],[HARGA/ CTN]]="",NOTA[[#This Row],[JUMLAH_H]],NOTA[[#This Row],[HARGA/ CTN]]*IF(NOTA[[#This Row],[C]]="",0,NOTA[[#This Row],[C]]))</f>
        <v/>
      </c>
      <c r="X301" s="69" t="str">
        <f>IF(NOTA[[#This Row],[JUMLAH]]="","",NOTA[[#This Row],[JUMLAH]]*NOTA[[#This Row],[DISC 1]])</f>
        <v/>
      </c>
      <c r="Y301" s="69" t="str">
        <f>IF(NOTA[[#This Row],[JUMLAH]]="","",(NOTA[[#This Row],[JUMLAH]]-NOTA[[#This Row],[DISC 1-]])*NOTA[[#This Row],[DISC 2]])</f>
        <v/>
      </c>
      <c r="Z301" s="69" t="str">
        <f>IF(NOTA[[#This Row],[JUMLAH]]="","",NOTA[[#This Row],[DISC 1-]]+NOTA[[#This Row],[DISC 2-]])</f>
        <v/>
      </c>
      <c r="AA301" s="69" t="str">
        <f>IF(NOTA[[#This Row],[JUMLAH]]="","",NOTA[[#This Row],[JUMLAH]]-NOTA[[#This Row],[DISC]])</f>
        <v/>
      </c>
      <c r="AB301" s="69"/>
      <c r="AC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71" t="str">
        <f>IF(OR(NOTA[[#This Row],[QTY]]="",NOTA[[#This Row],[HARGA SATUAN]]="",),"",NOTA[[#This Row],[QTY]]*NOTA[[#This Row],[HARGA SATUAN]])</f>
        <v/>
      </c>
      <c r="AG301" s="64" t="str">
        <f ca="1">IF(NOTA[ID_H]="","",INDEX(NOTA[TANGGAL],MATCH(,INDIRECT(ADDRESS(ROW(NOTA[TANGGAL]),COLUMN(NOTA[TANGGAL]))&amp;":"&amp;ADDRESS(ROW(),COLUMN(NOTA[TANGGAL]))),-1)))</f>
        <v/>
      </c>
      <c r="AH301" s="59" t="str">
        <f ca="1">IF(NOTA[[#This Row],[NAMA BARANG]]="","",INDEX(NOTA[SUPPLIER],MATCH(,INDIRECT(ADDRESS(ROW(NOTA[ID]),COLUMN(NOTA[ID]))&amp;":"&amp;ADDRESS(ROW(),COLUMN(NOTA[ID]))),-1)))</f>
        <v/>
      </c>
      <c r="AI301" s="59" t="str">
        <f ca="1">IF(NOTA[[#This Row],[ID_H]]="","",IF(NOTA[[#This Row],[FAKTUR]]="",INDIRECT(ADDRESS(ROW()-1,COLUMN())),NOTA[[#This Row],[FAKTUR]]))</f>
        <v/>
      </c>
      <c r="AJ301" s="60" t="str">
        <f ca="1">IF(NOTA[[#This Row],[ID]]="","",COUNTIF(NOTA[ID_H],NOTA[[#This Row],[ID_H]]))</f>
        <v/>
      </c>
      <c r="AK301" s="60" t="str">
        <f ca="1">IF(NOTA[[#This Row],[TGL.NOTA]]="",IF(NOTA[[#This Row],[SUPPLIER_H]]="","",AK300),MONTH(NOTA[[#This Row],[TGL.NOTA]]))</f>
        <v/>
      </c>
      <c r="AL301" s="60" t="str">
        <f>LOWER(SUBSTITUTE(SUBSTITUTE(SUBSTITUTE(SUBSTITUTE(SUBSTITUTE(SUBSTITUTE(SUBSTITUTE(SUBSTITUTE(SUBSTITUTE(NOTA[NAMA BARANG]," ",),".",""),"-",""),"(",""),")",""),",",""),"/",""),"""",""),"+",""))</f>
        <v/>
      </c>
      <c r="AM3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60" t="str">
        <f>IF(NOTA[[#This Row],[CONCAT4]]="","",_xlfn.IFNA(MATCH(NOTA[[#This Row],[CONCAT4]],[2]!RAW[CONCAT_H],0),FALSE))</f>
        <v/>
      </c>
      <c r="AQ301" s="60" t="str">
        <f>IF(NOTA[[#This Row],[CONCAT1]]="","",MATCH(NOTA[[#This Row],[CONCAT1]],[3]!db[NB NOTA_C],0)+1)</f>
        <v/>
      </c>
    </row>
    <row r="302" spans="1:43" ht="20.100000000000001" customHeight="1" x14ac:dyDescent="0.25">
      <c r="A3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60" t="str">
        <f>IF(NOTA[[#This Row],[ID_P]]="","",MATCH(NOTA[[#This Row],[ID_P]],[1]!B_MSK[N_ID],0))</f>
        <v/>
      </c>
      <c r="D302" s="60" t="str">
        <f ca="1">IF(NOTA[[#This Row],[NAMA BARANG]]="","",INDEX(NOTA[ID],MATCH(,INDIRECT(ADDRESS(ROW(NOTA[ID]),COLUMN(NOTA[ID]))&amp;":"&amp;ADDRESS(ROW(),COLUMN(NOTA[ID]))),-1)))</f>
        <v/>
      </c>
      <c r="E302" s="61"/>
      <c r="F302" s="62"/>
      <c r="G302" s="62"/>
      <c r="H302" s="63"/>
      <c r="I302" s="62"/>
      <c r="J302" s="64"/>
      <c r="K302" s="62"/>
      <c r="L302" s="62"/>
      <c r="M302" s="65"/>
      <c r="N302" s="60"/>
      <c r="O302" s="62"/>
      <c r="P302" s="59"/>
      <c r="Q302" s="58"/>
      <c r="R302" s="66"/>
      <c r="S302" s="67"/>
      <c r="T302" s="68"/>
      <c r="U302" s="69"/>
      <c r="V302" s="70"/>
      <c r="W302" s="69" t="str">
        <f>IF(NOTA[[#This Row],[HARGA/ CTN]]="",NOTA[[#This Row],[JUMLAH_H]],NOTA[[#This Row],[HARGA/ CTN]]*IF(NOTA[[#This Row],[C]]="",0,NOTA[[#This Row],[C]]))</f>
        <v/>
      </c>
      <c r="X302" s="69" t="str">
        <f>IF(NOTA[[#This Row],[JUMLAH]]="","",NOTA[[#This Row],[JUMLAH]]*NOTA[[#This Row],[DISC 1]])</f>
        <v/>
      </c>
      <c r="Y302" s="69" t="str">
        <f>IF(NOTA[[#This Row],[JUMLAH]]="","",(NOTA[[#This Row],[JUMLAH]]-NOTA[[#This Row],[DISC 1-]])*NOTA[[#This Row],[DISC 2]])</f>
        <v/>
      </c>
      <c r="Z302" s="69" t="str">
        <f>IF(NOTA[[#This Row],[JUMLAH]]="","",NOTA[[#This Row],[DISC 1-]]+NOTA[[#This Row],[DISC 2-]])</f>
        <v/>
      </c>
      <c r="AA302" s="69" t="str">
        <f>IF(NOTA[[#This Row],[JUMLAH]]="","",NOTA[[#This Row],[JUMLAH]]-NOTA[[#This Row],[DISC]])</f>
        <v/>
      </c>
      <c r="AB302" s="69"/>
      <c r="AC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71" t="str">
        <f>IF(OR(NOTA[[#This Row],[QTY]]="",NOTA[[#This Row],[HARGA SATUAN]]="",),"",NOTA[[#This Row],[QTY]]*NOTA[[#This Row],[HARGA SATUAN]])</f>
        <v/>
      </c>
      <c r="AG302" s="64" t="str">
        <f ca="1">IF(NOTA[ID_H]="","",INDEX(NOTA[TANGGAL],MATCH(,INDIRECT(ADDRESS(ROW(NOTA[TANGGAL]),COLUMN(NOTA[TANGGAL]))&amp;":"&amp;ADDRESS(ROW(),COLUMN(NOTA[TANGGAL]))),-1)))</f>
        <v/>
      </c>
      <c r="AH302" s="59" t="str">
        <f ca="1">IF(NOTA[[#This Row],[NAMA BARANG]]="","",INDEX(NOTA[SUPPLIER],MATCH(,INDIRECT(ADDRESS(ROW(NOTA[ID]),COLUMN(NOTA[ID]))&amp;":"&amp;ADDRESS(ROW(),COLUMN(NOTA[ID]))),-1)))</f>
        <v/>
      </c>
      <c r="AI302" s="59" t="str">
        <f ca="1">IF(NOTA[[#This Row],[ID_H]]="","",IF(NOTA[[#This Row],[FAKTUR]]="",INDIRECT(ADDRESS(ROW()-1,COLUMN())),NOTA[[#This Row],[FAKTUR]]))</f>
        <v/>
      </c>
      <c r="AJ302" s="60" t="str">
        <f ca="1">IF(NOTA[[#This Row],[ID]]="","",COUNTIF(NOTA[ID_H],NOTA[[#This Row],[ID_H]]))</f>
        <v/>
      </c>
      <c r="AK302" s="60" t="str">
        <f ca="1">IF(NOTA[[#This Row],[TGL.NOTA]]="",IF(NOTA[[#This Row],[SUPPLIER_H]]="","",AK301),MONTH(NOTA[[#This Row],[TGL.NOTA]]))</f>
        <v/>
      </c>
      <c r="AL302" s="60" t="str">
        <f>LOWER(SUBSTITUTE(SUBSTITUTE(SUBSTITUTE(SUBSTITUTE(SUBSTITUTE(SUBSTITUTE(SUBSTITUTE(SUBSTITUTE(SUBSTITUTE(NOTA[NAMA BARANG]," ",),".",""),"-",""),"(",""),")",""),",",""),"/",""),"""",""),"+",""))</f>
        <v/>
      </c>
      <c r="AM3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60" t="str">
        <f>IF(NOTA[[#This Row],[CONCAT4]]="","",_xlfn.IFNA(MATCH(NOTA[[#This Row],[CONCAT4]],[2]!RAW[CONCAT_H],0),FALSE))</f>
        <v/>
      </c>
      <c r="AQ302" s="60" t="str">
        <f>IF(NOTA[[#This Row],[CONCAT1]]="","",MATCH(NOTA[[#This Row],[CONCAT1]],[3]!db[NB NOTA_C],0)+1)</f>
        <v/>
      </c>
    </row>
    <row r="303" spans="1:43" ht="20.100000000000001" customHeight="1" x14ac:dyDescent="0.25">
      <c r="A3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60" t="str">
        <f>IF(NOTA[[#This Row],[ID_P]]="","",MATCH(NOTA[[#This Row],[ID_P]],[1]!B_MSK[N_ID],0))</f>
        <v/>
      </c>
      <c r="D303" s="60" t="str">
        <f ca="1">IF(NOTA[[#This Row],[NAMA BARANG]]="","",INDEX(NOTA[ID],MATCH(,INDIRECT(ADDRESS(ROW(NOTA[ID]),COLUMN(NOTA[ID]))&amp;":"&amp;ADDRESS(ROW(),COLUMN(NOTA[ID]))),-1)))</f>
        <v/>
      </c>
      <c r="E303" s="61"/>
      <c r="F303" s="62"/>
      <c r="G303" s="62"/>
      <c r="H303" s="63"/>
      <c r="I303" s="62"/>
      <c r="J303" s="64"/>
      <c r="K303" s="62"/>
      <c r="L303" s="62"/>
      <c r="M303" s="65"/>
      <c r="N303" s="60"/>
      <c r="O303" s="62"/>
      <c r="P303" s="59"/>
      <c r="Q303" s="58"/>
      <c r="R303" s="66"/>
      <c r="S303" s="67"/>
      <c r="T303" s="68"/>
      <c r="U303" s="69"/>
      <c r="V303" s="70"/>
      <c r="W303" s="69" t="str">
        <f>IF(NOTA[[#This Row],[HARGA/ CTN]]="",NOTA[[#This Row],[JUMLAH_H]],NOTA[[#This Row],[HARGA/ CTN]]*IF(NOTA[[#This Row],[C]]="",0,NOTA[[#This Row],[C]]))</f>
        <v/>
      </c>
      <c r="X303" s="69" t="str">
        <f>IF(NOTA[[#This Row],[JUMLAH]]="","",NOTA[[#This Row],[JUMLAH]]*NOTA[[#This Row],[DISC 1]])</f>
        <v/>
      </c>
      <c r="Y303" s="69" t="str">
        <f>IF(NOTA[[#This Row],[JUMLAH]]="","",(NOTA[[#This Row],[JUMLAH]]-NOTA[[#This Row],[DISC 1-]])*NOTA[[#This Row],[DISC 2]])</f>
        <v/>
      </c>
      <c r="Z303" s="69" t="str">
        <f>IF(NOTA[[#This Row],[JUMLAH]]="","",NOTA[[#This Row],[DISC 1-]]+NOTA[[#This Row],[DISC 2-]])</f>
        <v/>
      </c>
      <c r="AA303" s="69" t="str">
        <f>IF(NOTA[[#This Row],[JUMLAH]]="","",NOTA[[#This Row],[JUMLAH]]-NOTA[[#This Row],[DISC]])</f>
        <v/>
      </c>
      <c r="AB303" s="69"/>
      <c r="AC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71" t="str">
        <f>IF(OR(NOTA[[#This Row],[QTY]]="",NOTA[[#This Row],[HARGA SATUAN]]="",),"",NOTA[[#This Row],[QTY]]*NOTA[[#This Row],[HARGA SATUAN]])</f>
        <v/>
      </c>
      <c r="AG303" s="64" t="str">
        <f ca="1">IF(NOTA[ID_H]="","",INDEX(NOTA[TANGGAL],MATCH(,INDIRECT(ADDRESS(ROW(NOTA[TANGGAL]),COLUMN(NOTA[TANGGAL]))&amp;":"&amp;ADDRESS(ROW(),COLUMN(NOTA[TANGGAL]))),-1)))</f>
        <v/>
      </c>
      <c r="AH303" s="59" t="str">
        <f ca="1">IF(NOTA[[#This Row],[NAMA BARANG]]="","",INDEX(NOTA[SUPPLIER],MATCH(,INDIRECT(ADDRESS(ROW(NOTA[ID]),COLUMN(NOTA[ID]))&amp;":"&amp;ADDRESS(ROW(),COLUMN(NOTA[ID]))),-1)))</f>
        <v/>
      </c>
      <c r="AI303" s="59" t="str">
        <f ca="1">IF(NOTA[[#This Row],[ID_H]]="","",IF(NOTA[[#This Row],[FAKTUR]]="",INDIRECT(ADDRESS(ROW()-1,COLUMN())),NOTA[[#This Row],[FAKTUR]]))</f>
        <v/>
      </c>
      <c r="AJ303" s="60" t="str">
        <f ca="1">IF(NOTA[[#This Row],[ID]]="","",COUNTIF(NOTA[ID_H],NOTA[[#This Row],[ID_H]]))</f>
        <v/>
      </c>
      <c r="AK303" s="60" t="str">
        <f ca="1">IF(NOTA[[#This Row],[TGL.NOTA]]="",IF(NOTA[[#This Row],[SUPPLIER_H]]="","",AK302),MONTH(NOTA[[#This Row],[TGL.NOTA]]))</f>
        <v/>
      </c>
      <c r="AL303" s="60" t="str">
        <f>LOWER(SUBSTITUTE(SUBSTITUTE(SUBSTITUTE(SUBSTITUTE(SUBSTITUTE(SUBSTITUTE(SUBSTITUTE(SUBSTITUTE(SUBSTITUTE(NOTA[NAMA BARANG]," ",),".",""),"-",""),"(",""),")",""),",",""),"/",""),"""",""),"+",""))</f>
        <v/>
      </c>
      <c r="AM3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60" t="str">
        <f>IF(NOTA[[#This Row],[CONCAT4]]="","",_xlfn.IFNA(MATCH(NOTA[[#This Row],[CONCAT4]],[2]!RAW[CONCAT_H],0),FALSE))</f>
        <v/>
      </c>
      <c r="AQ303" s="60" t="str">
        <f>IF(NOTA[[#This Row],[CONCAT1]]="","",MATCH(NOTA[[#This Row],[CONCAT1]],[3]!db[NB NOTA_C],0)+1)</f>
        <v/>
      </c>
    </row>
    <row r="304" spans="1:43" ht="20.100000000000001" customHeight="1" x14ac:dyDescent="0.25">
      <c r="A3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60" t="str">
        <f>IF(NOTA[[#This Row],[ID_P]]="","",MATCH(NOTA[[#This Row],[ID_P]],[1]!B_MSK[N_ID],0))</f>
        <v/>
      </c>
      <c r="D304" s="60" t="str">
        <f ca="1">IF(NOTA[[#This Row],[NAMA BARANG]]="","",INDEX(NOTA[ID],MATCH(,INDIRECT(ADDRESS(ROW(NOTA[ID]),COLUMN(NOTA[ID]))&amp;":"&amp;ADDRESS(ROW(),COLUMN(NOTA[ID]))),-1)))</f>
        <v/>
      </c>
      <c r="E304" s="61"/>
      <c r="F304" s="62"/>
      <c r="G304" s="62"/>
      <c r="H304" s="63"/>
      <c r="I304" s="62"/>
      <c r="J304" s="64"/>
      <c r="K304" s="62"/>
      <c r="L304" s="62"/>
      <c r="M304" s="65"/>
      <c r="N304" s="60"/>
      <c r="O304" s="62"/>
      <c r="P304" s="59"/>
      <c r="Q304" s="58"/>
      <c r="R304" s="66"/>
      <c r="S304" s="67"/>
      <c r="T304" s="68"/>
      <c r="U304" s="69"/>
      <c r="V304" s="70"/>
      <c r="W304" s="69" t="str">
        <f>IF(NOTA[[#This Row],[HARGA/ CTN]]="",NOTA[[#This Row],[JUMLAH_H]],NOTA[[#This Row],[HARGA/ CTN]]*IF(NOTA[[#This Row],[C]]="",0,NOTA[[#This Row],[C]]))</f>
        <v/>
      </c>
      <c r="X304" s="69" t="str">
        <f>IF(NOTA[[#This Row],[JUMLAH]]="","",NOTA[[#This Row],[JUMLAH]]*NOTA[[#This Row],[DISC 1]])</f>
        <v/>
      </c>
      <c r="Y304" s="69" t="str">
        <f>IF(NOTA[[#This Row],[JUMLAH]]="","",(NOTA[[#This Row],[JUMLAH]]-NOTA[[#This Row],[DISC 1-]])*NOTA[[#This Row],[DISC 2]])</f>
        <v/>
      </c>
      <c r="Z304" s="69" t="str">
        <f>IF(NOTA[[#This Row],[JUMLAH]]="","",NOTA[[#This Row],[DISC 1-]]+NOTA[[#This Row],[DISC 2-]])</f>
        <v/>
      </c>
      <c r="AA304" s="69" t="str">
        <f>IF(NOTA[[#This Row],[JUMLAH]]="","",NOTA[[#This Row],[JUMLAH]]-NOTA[[#This Row],[DISC]])</f>
        <v/>
      </c>
      <c r="AB304" s="69"/>
      <c r="AC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71" t="str">
        <f>IF(OR(NOTA[[#This Row],[QTY]]="",NOTA[[#This Row],[HARGA SATUAN]]="",),"",NOTA[[#This Row],[QTY]]*NOTA[[#This Row],[HARGA SATUAN]])</f>
        <v/>
      </c>
      <c r="AG304" s="64" t="str">
        <f ca="1">IF(NOTA[ID_H]="","",INDEX(NOTA[TANGGAL],MATCH(,INDIRECT(ADDRESS(ROW(NOTA[TANGGAL]),COLUMN(NOTA[TANGGAL]))&amp;":"&amp;ADDRESS(ROW(),COLUMN(NOTA[TANGGAL]))),-1)))</f>
        <v/>
      </c>
      <c r="AH304" s="59" t="str">
        <f ca="1">IF(NOTA[[#This Row],[NAMA BARANG]]="","",INDEX(NOTA[SUPPLIER],MATCH(,INDIRECT(ADDRESS(ROW(NOTA[ID]),COLUMN(NOTA[ID]))&amp;":"&amp;ADDRESS(ROW(),COLUMN(NOTA[ID]))),-1)))</f>
        <v/>
      </c>
      <c r="AI304" s="59" t="str">
        <f ca="1">IF(NOTA[[#This Row],[ID_H]]="","",IF(NOTA[[#This Row],[FAKTUR]]="",INDIRECT(ADDRESS(ROW()-1,COLUMN())),NOTA[[#This Row],[FAKTUR]]))</f>
        <v/>
      </c>
      <c r="AJ304" s="60" t="str">
        <f ca="1">IF(NOTA[[#This Row],[ID]]="","",COUNTIF(NOTA[ID_H],NOTA[[#This Row],[ID_H]]))</f>
        <v/>
      </c>
      <c r="AK304" s="60" t="str">
        <f ca="1">IF(NOTA[[#This Row],[TGL.NOTA]]="",IF(NOTA[[#This Row],[SUPPLIER_H]]="","",AK303),MONTH(NOTA[[#This Row],[TGL.NOTA]]))</f>
        <v/>
      </c>
      <c r="AL304" s="60" t="str">
        <f>LOWER(SUBSTITUTE(SUBSTITUTE(SUBSTITUTE(SUBSTITUTE(SUBSTITUTE(SUBSTITUTE(SUBSTITUTE(SUBSTITUTE(SUBSTITUTE(NOTA[NAMA BARANG]," ",),".",""),"-",""),"(",""),")",""),",",""),"/",""),"""",""),"+",""))</f>
        <v/>
      </c>
      <c r="AM3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60" t="str">
        <f>IF(NOTA[[#This Row],[CONCAT4]]="","",_xlfn.IFNA(MATCH(NOTA[[#This Row],[CONCAT4]],[2]!RAW[CONCAT_H],0),FALSE))</f>
        <v/>
      </c>
      <c r="AQ304" s="60" t="str">
        <f>IF(NOTA[[#This Row],[CONCAT1]]="","",MATCH(NOTA[[#This Row],[CONCAT1]],[3]!db[NB NOTA_C],0)+1)</f>
        <v/>
      </c>
    </row>
    <row r="305" spans="1:43" ht="20.100000000000001" customHeight="1" x14ac:dyDescent="0.25">
      <c r="A3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60" t="str">
        <f>IF(NOTA[[#This Row],[ID_P]]="","",MATCH(NOTA[[#This Row],[ID_P]],[1]!B_MSK[N_ID],0))</f>
        <v/>
      </c>
      <c r="D305" s="60" t="str">
        <f ca="1">IF(NOTA[[#This Row],[NAMA BARANG]]="","",INDEX(NOTA[ID],MATCH(,INDIRECT(ADDRESS(ROW(NOTA[ID]),COLUMN(NOTA[ID]))&amp;":"&amp;ADDRESS(ROW(),COLUMN(NOTA[ID]))),-1)))</f>
        <v/>
      </c>
      <c r="E305" s="61"/>
      <c r="F305" s="62"/>
      <c r="G305" s="62"/>
      <c r="H305" s="63"/>
      <c r="I305" s="62"/>
      <c r="J305" s="64"/>
      <c r="K305" s="62"/>
      <c r="L305" s="62"/>
      <c r="M305" s="65"/>
      <c r="N305" s="60"/>
      <c r="O305" s="62"/>
      <c r="P305" s="59"/>
      <c r="Q305" s="58"/>
      <c r="R305" s="66"/>
      <c r="S305" s="67"/>
      <c r="T305" s="68"/>
      <c r="U305" s="69"/>
      <c r="V305" s="70"/>
      <c r="W305" s="69" t="str">
        <f>IF(NOTA[[#This Row],[HARGA/ CTN]]="",NOTA[[#This Row],[JUMLAH_H]],NOTA[[#This Row],[HARGA/ CTN]]*IF(NOTA[[#This Row],[C]]="",0,NOTA[[#This Row],[C]]))</f>
        <v/>
      </c>
      <c r="X305" s="69" t="str">
        <f>IF(NOTA[[#This Row],[JUMLAH]]="","",NOTA[[#This Row],[JUMLAH]]*NOTA[[#This Row],[DISC 1]])</f>
        <v/>
      </c>
      <c r="Y305" s="69" t="str">
        <f>IF(NOTA[[#This Row],[JUMLAH]]="","",(NOTA[[#This Row],[JUMLAH]]-NOTA[[#This Row],[DISC 1-]])*NOTA[[#This Row],[DISC 2]])</f>
        <v/>
      </c>
      <c r="Z305" s="69" t="str">
        <f>IF(NOTA[[#This Row],[JUMLAH]]="","",NOTA[[#This Row],[DISC 1-]]+NOTA[[#This Row],[DISC 2-]])</f>
        <v/>
      </c>
      <c r="AA305" s="69" t="str">
        <f>IF(NOTA[[#This Row],[JUMLAH]]="","",NOTA[[#This Row],[JUMLAH]]-NOTA[[#This Row],[DISC]])</f>
        <v/>
      </c>
      <c r="AB305" s="69"/>
      <c r="AC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71" t="str">
        <f>IF(OR(NOTA[[#This Row],[QTY]]="",NOTA[[#This Row],[HARGA SATUAN]]="",),"",NOTA[[#This Row],[QTY]]*NOTA[[#This Row],[HARGA SATUAN]])</f>
        <v/>
      </c>
      <c r="AG305" s="64" t="str">
        <f ca="1">IF(NOTA[ID_H]="","",INDEX(NOTA[TANGGAL],MATCH(,INDIRECT(ADDRESS(ROW(NOTA[TANGGAL]),COLUMN(NOTA[TANGGAL]))&amp;":"&amp;ADDRESS(ROW(),COLUMN(NOTA[TANGGAL]))),-1)))</f>
        <v/>
      </c>
      <c r="AH305" s="59" t="str">
        <f ca="1">IF(NOTA[[#This Row],[NAMA BARANG]]="","",INDEX(NOTA[SUPPLIER],MATCH(,INDIRECT(ADDRESS(ROW(NOTA[ID]),COLUMN(NOTA[ID]))&amp;":"&amp;ADDRESS(ROW(),COLUMN(NOTA[ID]))),-1)))</f>
        <v/>
      </c>
      <c r="AI305" s="59" t="str">
        <f ca="1">IF(NOTA[[#This Row],[ID_H]]="","",IF(NOTA[[#This Row],[FAKTUR]]="",INDIRECT(ADDRESS(ROW()-1,COLUMN())),NOTA[[#This Row],[FAKTUR]]))</f>
        <v/>
      </c>
      <c r="AJ305" s="60" t="str">
        <f ca="1">IF(NOTA[[#This Row],[ID]]="","",COUNTIF(NOTA[ID_H],NOTA[[#This Row],[ID_H]]))</f>
        <v/>
      </c>
      <c r="AK305" s="60" t="str">
        <f ca="1">IF(NOTA[[#This Row],[TGL.NOTA]]="",IF(NOTA[[#This Row],[SUPPLIER_H]]="","",AK304),MONTH(NOTA[[#This Row],[TGL.NOTA]]))</f>
        <v/>
      </c>
      <c r="AL305" s="60" t="str">
        <f>LOWER(SUBSTITUTE(SUBSTITUTE(SUBSTITUTE(SUBSTITUTE(SUBSTITUTE(SUBSTITUTE(SUBSTITUTE(SUBSTITUTE(SUBSTITUTE(NOTA[NAMA BARANG]," ",),".",""),"-",""),"(",""),")",""),",",""),"/",""),"""",""),"+",""))</f>
        <v/>
      </c>
      <c r="AM3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60" t="str">
        <f>IF(NOTA[[#This Row],[CONCAT4]]="","",_xlfn.IFNA(MATCH(NOTA[[#This Row],[CONCAT4]],[2]!RAW[CONCAT_H],0),FALSE))</f>
        <v/>
      </c>
      <c r="AQ305" s="60" t="str">
        <f>IF(NOTA[[#This Row],[CONCAT1]]="","",MATCH(NOTA[[#This Row],[CONCAT1]],[3]!db[NB NOTA_C],0)+1)</f>
        <v/>
      </c>
    </row>
    <row r="306" spans="1:43" ht="20.100000000000001" customHeight="1" x14ac:dyDescent="0.25">
      <c r="A3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60" t="str">
        <f>IF(NOTA[[#This Row],[ID_P]]="","",MATCH(NOTA[[#This Row],[ID_P]],[1]!B_MSK[N_ID],0))</f>
        <v/>
      </c>
      <c r="D306" s="60" t="str">
        <f ca="1">IF(NOTA[[#This Row],[NAMA BARANG]]="","",INDEX(NOTA[ID],MATCH(,INDIRECT(ADDRESS(ROW(NOTA[ID]),COLUMN(NOTA[ID]))&amp;":"&amp;ADDRESS(ROW(),COLUMN(NOTA[ID]))),-1)))</f>
        <v/>
      </c>
      <c r="E306" s="61"/>
      <c r="F306" s="62"/>
      <c r="G306" s="62"/>
      <c r="H306" s="63"/>
      <c r="I306" s="62"/>
      <c r="J306" s="64"/>
      <c r="K306" s="62"/>
      <c r="L306" s="62"/>
      <c r="M306" s="65"/>
      <c r="N306" s="60"/>
      <c r="O306" s="62"/>
      <c r="P306" s="59"/>
      <c r="Q306" s="58"/>
      <c r="R306" s="66"/>
      <c r="S306" s="67"/>
      <c r="T306" s="68"/>
      <c r="U306" s="69"/>
      <c r="V306" s="70"/>
      <c r="W306" s="69" t="str">
        <f>IF(NOTA[[#This Row],[HARGA/ CTN]]="",NOTA[[#This Row],[JUMLAH_H]],NOTA[[#This Row],[HARGA/ CTN]]*IF(NOTA[[#This Row],[C]]="",0,NOTA[[#This Row],[C]]))</f>
        <v/>
      </c>
      <c r="X306" s="69" t="str">
        <f>IF(NOTA[[#This Row],[JUMLAH]]="","",NOTA[[#This Row],[JUMLAH]]*NOTA[[#This Row],[DISC 1]])</f>
        <v/>
      </c>
      <c r="Y306" s="69" t="str">
        <f>IF(NOTA[[#This Row],[JUMLAH]]="","",(NOTA[[#This Row],[JUMLAH]]-NOTA[[#This Row],[DISC 1-]])*NOTA[[#This Row],[DISC 2]])</f>
        <v/>
      </c>
      <c r="Z306" s="69" t="str">
        <f>IF(NOTA[[#This Row],[JUMLAH]]="","",NOTA[[#This Row],[DISC 1-]]+NOTA[[#This Row],[DISC 2-]])</f>
        <v/>
      </c>
      <c r="AA306" s="69" t="str">
        <f>IF(NOTA[[#This Row],[JUMLAH]]="","",NOTA[[#This Row],[JUMLAH]]-NOTA[[#This Row],[DISC]])</f>
        <v/>
      </c>
      <c r="AB306" s="69"/>
      <c r="AC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71" t="str">
        <f>IF(OR(NOTA[[#This Row],[QTY]]="",NOTA[[#This Row],[HARGA SATUAN]]="",),"",NOTA[[#This Row],[QTY]]*NOTA[[#This Row],[HARGA SATUAN]])</f>
        <v/>
      </c>
      <c r="AG306" s="64" t="str">
        <f ca="1">IF(NOTA[ID_H]="","",INDEX(NOTA[TANGGAL],MATCH(,INDIRECT(ADDRESS(ROW(NOTA[TANGGAL]),COLUMN(NOTA[TANGGAL]))&amp;":"&amp;ADDRESS(ROW(),COLUMN(NOTA[TANGGAL]))),-1)))</f>
        <v/>
      </c>
      <c r="AH306" s="59" t="str">
        <f ca="1">IF(NOTA[[#This Row],[NAMA BARANG]]="","",INDEX(NOTA[SUPPLIER],MATCH(,INDIRECT(ADDRESS(ROW(NOTA[ID]),COLUMN(NOTA[ID]))&amp;":"&amp;ADDRESS(ROW(),COLUMN(NOTA[ID]))),-1)))</f>
        <v/>
      </c>
      <c r="AI306" s="59" t="str">
        <f ca="1">IF(NOTA[[#This Row],[ID_H]]="","",IF(NOTA[[#This Row],[FAKTUR]]="",INDIRECT(ADDRESS(ROW()-1,COLUMN())),NOTA[[#This Row],[FAKTUR]]))</f>
        <v/>
      </c>
      <c r="AJ306" s="60" t="str">
        <f ca="1">IF(NOTA[[#This Row],[ID]]="","",COUNTIF(NOTA[ID_H],NOTA[[#This Row],[ID_H]]))</f>
        <v/>
      </c>
      <c r="AK306" s="60" t="str">
        <f ca="1">IF(NOTA[[#This Row],[TGL.NOTA]]="",IF(NOTA[[#This Row],[SUPPLIER_H]]="","",AK305),MONTH(NOTA[[#This Row],[TGL.NOTA]]))</f>
        <v/>
      </c>
      <c r="AL306" s="60" t="str">
        <f>LOWER(SUBSTITUTE(SUBSTITUTE(SUBSTITUTE(SUBSTITUTE(SUBSTITUTE(SUBSTITUTE(SUBSTITUTE(SUBSTITUTE(SUBSTITUTE(NOTA[NAMA BARANG]," ",),".",""),"-",""),"(",""),")",""),",",""),"/",""),"""",""),"+",""))</f>
        <v/>
      </c>
      <c r="AM3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60" t="str">
        <f>IF(NOTA[[#This Row],[CONCAT4]]="","",_xlfn.IFNA(MATCH(NOTA[[#This Row],[CONCAT4]],[2]!RAW[CONCAT_H],0),FALSE))</f>
        <v/>
      </c>
      <c r="AQ306" s="60" t="str">
        <f>IF(NOTA[[#This Row],[CONCAT1]]="","",MATCH(NOTA[[#This Row],[CONCAT1]],[3]!db[NB NOTA_C],0)+1)</f>
        <v/>
      </c>
    </row>
    <row r="307" spans="1:43" ht="20.100000000000001" customHeight="1" x14ac:dyDescent="0.25">
      <c r="A3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60" t="str">
        <f>IF(NOTA[[#This Row],[ID_P]]="","",MATCH(NOTA[[#This Row],[ID_P]],[1]!B_MSK[N_ID],0))</f>
        <v/>
      </c>
      <c r="D307" s="60" t="str">
        <f ca="1">IF(NOTA[[#This Row],[NAMA BARANG]]="","",INDEX(NOTA[ID],MATCH(,INDIRECT(ADDRESS(ROW(NOTA[ID]),COLUMN(NOTA[ID]))&amp;":"&amp;ADDRESS(ROW(),COLUMN(NOTA[ID]))),-1)))</f>
        <v/>
      </c>
      <c r="E307" s="61"/>
      <c r="F307" s="62"/>
      <c r="G307" s="62"/>
      <c r="H307" s="63"/>
      <c r="I307" s="62"/>
      <c r="J307" s="64"/>
      <c r="K307" s="62"/>
      <c r="L307" s="62"/>
      <c r="M307" s="65"/>
      <c r="N307" s="60"/>
      <c r="O307" s="62"/>
      <c r="P307" s="59"/>
      <c r="Q307" s="58"/>
      <c r="R307" s="66"/>
      <c r="S307" s="67"/>
      <c r="T307" s="68"/>
      <c r="U307" s="69"/>
      <c r="V307" s="70"/>
      <c r="W307" s="69" t="str">
        <f>IF(NOTA[[#This Row],[HARGA/ CTN]]="",NOTA[[#This Row],[JUMLAH_H]],NOTA[[#This Row],[HARGA/ CTN]]*IF(NOTA[[#This Row],[C]]="",0,NOTA[[#This Row],[C]]))</f>
        <v/>
      </c>
      <c r="X307" s="69" t="str">
        <f>IF(NOTA[[#This Row],[JUMLAH]]="","",NOTA[[#This Row],[JUMLAH]]*NOTA[[#This Row],[DISC 1]])</f>
        <v/>
      </c>
      <c r="Y307" s="69" t="str">
        <f>IF(NOTA[[#This Row],[JUMLAH]]="","",(NOTA[[#This Row],[JUMLAH]]-NOTA[[#This Row],[DISC 1-]])*NOTA[[#This Row],[DISC 2]])</f>
        <v/>
      </c>
      <c r="Z307" s="69" t="str">
        <f>IF(NOTA[[#This Row],[JUMLAH]]="","",NOTA[[#This Row],[DISC 1-]]+NOTA[[#This Row],[DISC 2-]])</f>
        <v/>
      </c>
      <c r="AA307" s="69" t="str">
        <f>IF(NOTA[[#This Row],[JUMLAH]]="","",NOTA[[#This Row],[JUMLAH]]-NOTA[[#This Row],[DISC]])</f>
        <v/>
      </c>
      <c r="AB307" s="69"/>
      <c r="AC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71" t="str">
        <f>IF(OR(NOTA[[#This Row],[QTY]]="",NOTA[[#This Row],[HARGA SATUAN]]="",),"",NOTA[[#This Row],[QTY]]*NOTA[[#This Row],[HARGA SATUAN]])</f>
        <v/>
      </c>
      <c r="AG307" s="64" t="str">
        <f ca="1">IF(NOTA[ID_H]="","",INDEX(NOTA[TANGGAL],MATCH(,INDIRECT(ADDRESS(ROW(NOTA[TANGGAL]),COLUMN(NOTA[TANGGAL]))&amp;":"&amp;ADDRESS(ROW(),COLUMN(NOTA[TANGGAL]))),-1)))</f>
        <v/>
      </c>
      <c r="AH307" s="59" t="str">
        <f ca="1">IF(NOTA[[#This Row],[NAMA BARANG]]="","",INDEX(NOTA[SUPPLIER],MATCH(,INDIRECT(ADDRESS(ROW(NOTA[ID]),COLUMN(NOTA[ID]))&amp;":"&amp;ADDRESS(ROW(),COLUMN(NOTA[ID]))),-1)))</f>
        <v/>
      </c>
      <c r="AI307" s="59" t="str">
        <f ca="1">IF(NOTA[[#This Row],[ID_H]]="","",IF(NOTA[[#This Row],[FAKTUR]]="",INDIRECT(ADDRESS(ROW()-1,COLUMN())),NOTA[[#This Row],[FAKTUR]]))</f>
        <v/>
      </c>
      <c r="AJ307" s="60" t="str">
        <f ca="1">IF(NOTA[[#This Row],[ID]]="","",COUNTIF(NOTA[ID_H],NOTA[[#This Row],[ID_H]]))</f>
        <v/>
      </c>
      <c r="AK307" s="60" t="str">
        <f ca="1">IF(NOTA[[#This Row],[TGL.NOTA]]="",IF(NOTA[[#This Row],[SUPPLIER_H]]="","",AK306),MONTH(NOTA[[#This Row],[TGL.NOTA]]))</f>
        <v/>
      </c>
      <c r="AL307" s="60" t="str">
        <f>LOWER(SUBSTITUTE(SUBSTITUTE(SUBSTITUTE(SUBSTITUTE(SUBSTITUTE(SUBSTITUTE(SUBSTITUTE(SUBSTITUTE(SUBSTITUTE(NOTA[NAMA BARANG]," ",),".",""),"-",""),"(",""),")",""),",",""),"/",""),"""",""),"+",""))</f>
        <v/>
      </c>
      <c r="AM3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60" t="str">
        <f>IF(NOTA[[#This Row],[CONCAT4]]="","",_xlfn.IFNA(MATCH(NOTA[[#This Row],[CONCAT4]],[2]!RAW[CONCAT_H],0),FALSE))</f>
        <v/>
      </c>
      <c r="AQ307" s="60" t="str">
        <f>IF(NOTA[[#This Row],[CONCAT1]]="","",MATCH(NOTA[[#This Row],[CONCAT1]],[3]!db[NB NOTA_C],0)+1)</f>
        <v/>
      </c>
    </row>
    <row r="308" spans="1:43" ht="20.100000000000001" customHeight="1" x14ac:dyDescent="0.25">
      <c r="A3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60" t="str">
        <f>IF(NOTA[[#This Row],[ID_P]]="","",MATCH(NOTA[[#This Row],[ID_P]],[1]!B_MSK[N_ID],0))</f>
        <v/>
      </c>
      <c r="D308" s="60" t="str">
        <f ca="1">IF(NOTA[[#This Row],[NAMA BARANG]]="","",INDEX(NOTA[ID],MATCH(,INDIRECT(ADDRESS(ROW(NOTA[ID]),COLUMN(NOTA[ID]))&amp;":"&amp;ADDRESS(ROW(),COLUMN(NOTA[ID]))),-1)))</f>
        <v/>
      </c>
      <c r="E308" s="61"/>
      <c r="F308" s="62"/>
      <c r="G308" s="62"/>
      <c r="H308" s="63"/>
      <c r="I308" s="62"/>
      <c r="J308" s="64"/>
      <c r="K308" s="62"/>
      <c r="L308" s="62"/>
      <c r="M308" s="65"/>
      <c r="N308" s="60"/>
      <c r="O308" s="62"/>
      <c r="P308" s="59"/>
      <c r="Q308" s="58"/>
      <c r="R308" s="66"/>
      <c r="S308" s="67"/>
      <c r="T308" s="68"/>
      <c r="U308" s="69"/>
      <c r="V308" s="70"/>
      <c r="W308" s="69" t="str">
        <f>IF(NOTA[[#This Row],[HARGA/ CTN]]="",NOTA[[#This Row],[JUMLAH_H]],NOTA[[#This Row],[HARGA/ CTN]]*IF(NOTA[[#This Row],[C]]="",0,NOTA[[#This Row],[C]]))</f>
        <v/>
      </c>
      <c r="X308" s="69" t="str">
        <f>IF(NOTA[[#This Row],[JUMLAH]]="","",NOTA[[#This Row],[JUMLAH]]*NOTA[[#This Row],[DISC 1]])</f>
        <v/>
      </c>
      <c r="Y308" s="69" t="str">
        <f>IF(NOTA[[#This Row],[JUMLAH]]="","",(NOTA[[#This Row],[JUMLAH]]-NOTA[[#This Row],[DISC 1-]])*NOTA[[#This Row],[DISC 2]])</f>
        <v/>
      </c>
      <c r="Z308" s="69" t="str">
        <f>IF(NOTA[[#This Row],[JUMLAH]]="","",NOTA[[#This Row],[DISC 1-]]+NOTA[[#This Row],[DISC 2-]])</f>
        <v/>
      </c>
      <c r="AA308" s="69" t="str">
        <f>IF(NOTA[[#This Row],[JUMLAH]]="","",NOTA[[#This Row],[JUMLAH]]-NOTA[[#This Row],[DISC]])</f>
        <v/>
      </c>
      <c r="AB308" s="69"/>
      <c r="AC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71" t="str">
        <f>IF(OR(NOTA[[#This Row],[QTY]]="",NOTA[[#This Row],[HARGA SATUAN]]="",),"",NOTA[[#This Row],[QTY]]*NOTA[[#This Row],[HARGA SATUAN]])</f>
        <v/>
      </c>
      <c r="AG308" s="64" t="str">
        <f ca="1">IF(NOTA[ID_H]="","",INDEX(NOTA[TANGGAL],MATCH(,INDIRECT(ADDRESS(ROW(NOTA[TANGGAL]),COLUMN(NOTA[TANGGAL]))&amp;":"&amp;ADDRESS(ROW(),COLUMN(NOTA[TANGGAL]))),-1)))</f>
        <v/>
      </c>
      <c r="AH308" s="59" t="str">
        <f ca="1">IF(NOTA[[#This Row],[NAMA BARANG]]="","",INDEX(NOTA[SUPPLIER],MATCH(,INDIRECT(ADDRESS(ROW(NOTA[ID]),COLUMN(NOTA[ID]))&amp;":"&amp;ADDRESS(ROW(),COLUMN(NOTA[ID]))),-1)))</f>
        <v/>
      </c>
      <c r="AI308" s="59" t="str">
        <f ca="1">IF(NOTA[[#This Row],[ID_H]]="","",IF(NOTA[[#This Row],[FAKTUR]]="",INDIRECT(ADDRESS(ROW()-1,COLUMN())),NOTA[[#This Row],[FAKTUR]]))</f>
        <v/>
      </c>
      <c r="AJ308" s="60" t="str">
        <f ca="1">IF(NOTA[[#This Row],[ID]]="","",COUNTIF(NOTA[ID_H],NOTA[[#This Row],[ID_H]]))</f>
        <v/>
      </c>
      <c r="AK308" s="60" t="str">
        <f ca="1">IF(NOTA[[#This Row],[TGL.NOTA]]="",IF(NOTA[[#This Row],[SUPPLIER_H]]="","",AK307),MONTH(NOTA[[#This Row],[TGL.NOTA]]))</f>
        <v/>
      </c>
      <c r="AL308" s="60" t="str">
        <f>LOWER(SUBSTITUTE(SUBSTITUTE(SUBSTITUTE(SUBSTITUTE(SUBSTITUTE(SUBSTITUTE(SUBSTITUTE(SUBSTITUTE(SUBSTITUTE(NOTA[NAMA BARANG]," ",),".",""),"-",""),"(",""),")",""),",",""),"/",""),"""",""),"+",""))</f>
        <v/>
      </c>
      <c r="AM3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60" t="str">
        <f>IF(NOTA[[#This Row],[CONCAT4]]="","",_xlfn.IFNA(MATCH(NOTA[[#This Row],[CONCAT4]],[2]!RAW[CONCAT_H],0),FALSE))</f>
        <v/>
      </c>
      <c r="AQ308" s="60" t="str">
        <f>IF(NOTA[[#This Row],[CONCAT1]]="","",MATCH(NOTA[[#This Row],[CONCAT1]],[3]!db[NB NOTA_C],0)+1)</f>
        <v/>
      </c>
    </row>
    <row r="309" spans="1:43" ht="20.100000000000001" customHeight="1" x14ac:dyDescent="0.25">
      <c r="A3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60" t="str">
        <f>IF(NOTA[[#This Row],[ID_P]]="","",MATCH(NOTA[[#This Row],[ID_P]],[1]!B_MSK[N_ID],0))</f>
        <v/>
      </c>
      <c r="D309" s="60" t="str">
        <f ca="1">IF(NOTA[[#This Row],[NAMA BARANG]]="","",INDEX(NOTA[ID],MATCH(,INDIRECT(ADDRESS(ROW(NOTA[ID]),COLUMN(NOTA[ID]))&amp;":"&amp;ADDRESS(ROW(),COLUMN(NOTA[ID]))),-1)))</f>
        <v/>
      </c>
      <c r="E309" s="61"/>
      <c r="F309" s="62"/>
      <c r="G309" s="62"/>
      <c r="H309" s="63"/>
      <c r="I309" s="62"/>
      <c r="J309" s="64"/>
      <c r="K309" s="62"/>
      <c r="L309" s="62"/>
      <c r="M309" s="65"/>
      <c r="N309" s="60"/>
      <c r="O309" s="62"/>
      <c r="P309" s="59"/>
      <c r="Q309" s="58"/>
      <c r="R309" s="66"/>
      <c r="S309" s="67"/>
      <c r="T309" s="68"/>
      <c r="U309" s="69"/>
      <c r="V309" s="70"/>
      <c r="W309" s="69" t="str">
        <f>IF(NOTA[[#This Row],[HARGA/ CTN]]="",NOTA[[#This Row],[JUMLAH_H]],NOTA[[#This Row],[HARGA/ CTN]]*IF(NOTA[[#This Row],[C]]="",0,NOTA[[#This Row],[C]]))</f>
        <v/>
      </c>
      <c r="X309" s="69" t="str">
        <f>IF(NOTA[[#This Row],[JUMLAH]]="","",NOTA[[#This Row],[JUMLAH]]*NOTA[[#This Row],[DISC 1]])</f>
        <v/>
      </c>
      <c r="Y309" s="69" t="str">
        <f>IF(NOTA[[#This Row],[JUMLAH]]="","",(NOTA[[#This Row],[JUMLAH]]-NOTA[[#This Row],[DISC 1-]])*NOTA[[#This Row],[DISC 2]])</f>
        <v/>
      </c>
      <c r="Z309" s="69" t="str">
        <f>IF(NOTA[[#This Row],[JUMLAH]]="","",NOTA[[#This Row],[DISC 1-]]+NOTA[[#This Row],[DISC 2-]])</f>
        <v/>
      </c>
      <c r="AA309" s="69" t="str">
        <f>IF(NOTA[[#This Row],[JUMLAH]]="","",NOTA[[#This Row],[JUMLAH]]-NOTA[[#This Row],[DISC]])</f>
        <v/>
      </c>
      <c r="AB309" s="69"/>
      <c r="AC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71" t="str">
        <f>IF(OR(NOTA[[#This Row],[QTY]]="",NOTA[[#This Row],[HARGA SATUAN]]="",),"",NOTA[[#This Row],[QTY]]*NOTA[[#This Row],[HARGA SATUAN]])</f>
        <v/>
      </c>
      <c r="AG309" s="64" t="str">
        <f ca="1">IF(NOTA[ID_H]="","",INDEX(NOTA[TANGGAL],MATCH(,INDIRECT(ADDRESS(ROW(NOTA[TANGGAL]),COLUMN(NOTA[TANGGAL]))&amp;":"&amp;ADDRESS(ROW(),COLUMN(NOTA[TANGGAL]))),-1)))</f>
        <v/>
      </c>
      <c r="AH309" s="59" t="str">
        <f ca="1">IF(NOTA[[#This Row],[NAMA BARANG]]="","",INDEX(NOTA[SUPPLIER],MATCH(,INDIRECT(ADDRESS(ROW(NOTA[ID]),COLUMN(NOTA[ID]))&amp;":"&amp;ADDRESS(ROW(),COLUMN(NOTA[ID]))),-1)))</f>
        <v/>
      </c>
      <c r="AI309" s="59" t="str">
        <f ca="1">IF(NOTA[[#This Row],[ID_H]]="","",IF(NOTA[[#This Row],[FAKTUR]]="",INDIRECT(ADDRESS(ROW()-1,COLUMN())),NOTA[[#This Row],[FAKTUR]]))</f>
        <v/>
      </c>
      <c r="AJ309" s="60" t="str">
        <f ca="1">IF(NOTA[[#This Row],[ID]]="","",COUNTIF(NOTA[ID_H],NOTA[[#This Row],[ID_H]]))</f>
        <v/>
      </c>
      <c r="AK309" s="60" t="str">
        <f ca="1">IF(NOTA[[#This Row],[TGL.NOTA]]="",IF(NOTA[[#This Row],[SUPPLIER_H]]="","",AK308),MONTH(NOTA[[#This Row],[TGL.NOTA]]))</f>
        <v/>
      </c>
      <c r="AL309" s="60" t="str">
        <f>LOWER(SUBSTITUTE(SUBSTITUTE(SUBSTITUTE(SUBSTITUTE(SUBSTITUTE(SUBSTITUTE(SUBSTITUTE(SUBSTITUTE(SUBSTITUTE(NOTA[NAMA BARANG]," ",),".",""),"-",""),"(",""),")",""),",",""),"/",""),"""",""),"+",""))</f>
        <v/>
      </c>
      <c r="AM3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60" t="str">
        <f>IF(NOTA[[#This Row],[CONCAT4]]="","",_xlfn.IFNA(MATCH(NOTA[[#This Row],[CONCAT4]],[2]!RAW[CONCAT_H],0),FALSE))</f>
        <v/>
      </c>
      <c r="AQ309" s="60" t="str">
        <f>IF(NOTA[[#This Row],[CONCAT1]]="","",MATCH(NOTA[[#This Row],[CONCAT1]],[3]!db[NB NOTA_C],0)+1)</f>
        <v/>
      </c>
    </row>
    <row r="310" spans="1:43" ht="20.100000000000001" customHeight="1" x14ac:dyDescent="0.25">
      <c r="A3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60" t="str">
        <f>IF(NOTA[[#This Row],[ID_P]]="","",MATCH(NOTA[[#This Row],[ID_P]],[1]!B_MSK[N_ID],0))</f>
        <v/>
      </c>
      <c r="D310" s="60" t="str">
        <f ca="1">IF(NOTA[[#This Row],[NAMA BARANG]]="","",INDEX(NOTA[ID],MATCH(,INDIRECT(ADDRESS(ROW(NOTA[ID]),COLUMN(NOTA[ID]))&amp;":"&amp;ADDRESS(ROW(),COLUMN(NOTA[ID]))),-1)))</f>
        <v/>
      </c>
      <c r="E310" s="61"/>
      <c r="F310" s="62"/>
      <c r="G310" s="62"/>
      <c r="H310" s="63"/>
      <c r="I310" s="62"/>
      <c r="J310" s="64"/>
      <c r="K310" s="62"/>
      <c r="L310" s="62"/>
      <c r="M310" s="65"/>
      <c r="N310" s="60"/>
      <c r="O310" s="62"/>
      <c r="P310" s="59"/>
      <c r="Q310" s="58"/>
      <c r="R310" s="66"/>
      <c r="S310" s="67"/>
      <c r="T310" s="68"/>
      <c r="U310" s="69"/>
      <c r="V310" s="70"/>
      <c r="W310" s="69" t="str">
        <f>IF(NOTA[[#This Row],[HARGA/ CTN]]="",NOTA[[#This Row],[JUMLAH_H]],NOTA[[#This Row],[HARGA/ CTN]]*IF(NOTA[[#This Row],[C]]="",0,NOTA[[#This Row],[C]]))</f>
        <v/>
      </c>
      <c r="X310" s="69" t="str">
        <f>IF(NOTA[[#This Row],[JUMLAH]]="","",NOTA[[#This Row],[JUMLAH]]*NOTA[[#This Row],[DISC 1]])</f>
        <v/>
      </c>
      <c r="Y310" s="69" t="str">
        <f>IF(NOTA[[#This Row],[JUMLAH]]="","",(NOTA[[#This Row],[JUMLAH]]-NOTA[[#This Row],[DISC 1-]])*NOTA[[#This Row],[DISC 2]])</f>
        <v/>
      </c>
      <c r="Z310" s="69" t="str">
        <f>IF(NOTA[[#This Row],[JUMLAH]]="","",NOTA[[#This Row],[DISC 1-]]+NOTA[[#This Row],[DISC 2-]])</f>
        <v/>
      </c>
      <c r="AA310" s="69" t="str">
        <f>IF(NOTA[[#This Row],[JUMLAH]]="","",NOTA[[#This Row],[JUMLAH]]-NOTA[[#This Row],[DISC]])</f>
        <v/>
      </c>
      <c r="AB310" s="69"/>
      <c r="AC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71" t="str">
        <f>IF(OR(NOTA[[#This Row],[QTY]]="",NOTA[[#This Row],[HARGA SATUAN]]="",),"",NOTA[[#This Row],[QTY]]*NOTA[[#This Row],[HARGA SATUAN]])</f>
        <v/>
      </c>
      <c r="AG310" s="64" t="str">
        <f ca="1">IF(NOTA[ID_H]="","",INDEX(NOTA[TANGGAL],MATCH(,INDIRECT(ADDRESS(ROW(NOTA[TANGGAL]),COLUMN(NOTA[TANGGAL]))&amp;":"&amp;ADDRESS(ROW(),COLUMN(NOTA[TANGGAL]))),-1)))</f>
        <v/>
      </c>
      <c r="AH310" s="59" t="str">
        <f ca="1">IF(NOTA[[#This Row],[NAMA BARANG]]="","",INDEX(NOTA[SUPPLIER],MATCH(,INDIRECT(ADDRESS(ROW(NOTA[ID]),COLUMN(NOTA[ID]))&amp;":"&amp;ADDRESS(ROW(),COLUMN(NOTA[ID]))),-1)))</f>
        <v/>
      </c>
      <c r="AI310" s="59" t="str">
        <f ca="1">IF(NOTA[[#This Row],[ID_H]]="","",IF(NOTA[[#This Row],[FAKTUR]]="",INDIRECT(ADDRESS(ROW()-1,COLUMN())),NOTA[[#This Row],[FAKTUR]]))</f>
        <v/>
      </c>
      <c r="AJ310" s="60" t="str">
        <f ca="1">IF(NOTA[[#This Row],[ID]]="","",COUNTIF(NOTA[ID_H],NOTA[[#This Row],[ID_H]]))</f>
        <v/>
      </c>
      <c r="AK310" s="60" t="str">
        <f ca="1">IF(NOTA[[#This Row],[TGL.NOTA]]="",IF(NOTA[[#This Row],[SUPPLIER_H]]="","",AK309),MONTH(NOTA[[#This Row],[TGL.NOTA]]))</f>
        <v/>
      </c>
      <c r="AL310" s="60" t="str">
        <f>LOWER(SUBSTITUTE(SUBSTITUTE(SUBSTITUTE(SUBSTITUTE(SUBSTITUTE(SUBSTITUTE(SUBSTITUTE(SUBSTITUTE(SUBSTITUTE(NOTA[NAMA BARANG]," ",),".",""),"-",""),"(",""),")",""),",",""),"/",""),"""",""),"+",""))</f>
        <v/>
      </c>
      <c r="AM3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60" t="str">
        <f>IF(NOTA[[#This Row],[CONCAT4]]="","",_xlfn.IFNA(MATCH(NOTA[[#This Row],[CONCAT4]],[2]!RAW[CONCAT_H],0),FALSE))</f>
        <v/>
      </c>
      <c r="AQ310" s="60" t="str">
        <f>IF(NOTA[[#This Row],[CONCAT1]]="","",MATCH(NOTA[[#This Row],[CONCAT1]],[3]!db[NB NOTA_C],0)+1)</f>
        <v/>
      </c>
    </row>
    <row r="311" spans="1:43" ht="20.100000000000001" customHeight="1" x14ac:dyDescent="0.25">
      <c r="A3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60" t="str">
        <f>IF(NOTA[[#This Row],[ID_P]]="","",MATCH(NOTA[[#This Row],[ID_P]],[1]!B_MSK[N_ID],0))</f>
        <v/>
      </c>
      <c r="D311" s="60" t="str">
        <f ca="1">IF(NOTA[[#This Row],[NAMA BARANG]]="","",INDEX(NOTA[ID],MATCH(,INDIRECT(ADDRESS(ROW(NOTA[ID]),COLUMN(NOTA[ID]))&amp;":"&amp;ADDRESS(ROW(),COLUMN(NOTA[ID]))),-1)))</f>
        <v/>
      </c>
      <c r="E311" s="61"/>
      <c r="F311" s="62"/>
      <c r="G311" s="62"/>
      <c r="H311" s="63"/>
      <c r="I311" s="62"/>
      <c r="J311" s="64"/>
      <c r="K311" s="62"/>
      <c r="L311" s="62"/>
      <c r="M311" s="65"/>
      <c r="N311" s="60"/>
      <c r="O311" s="62"/>
      <c r="P311" s="59"/>
      <c r="Q311" s="58"/>
      <c r="R311" s="66"/>
      <c r="S311" s="67"/>
      <c r="T311" s="68"/>
      <c r="U311" s="69"/>
      <c r="V311" s="70"/>
      <c r="W311" s="69" t="str">
        <f>IF(NOTA[[#This Row],[HARGA/ CTN]]="",NOTA[[#This Row],[JUMLAH_H]],NOTA[[#This Row],[HARGA/ CTN]]*IF(NOTA[[#This Row],[C]]="",0,NOTA[[#This Row],[C]]))</f>
        <v/>
      </c>
      <c r="X311" s="69" t="str">
        <f>IF(NOTA[[#This Row],[JUMLAH]]="","",NOTA[[#This Row],[JUMLAH]]*NOTA[[#This Row],[DISC 1]])</f>
        <v/>
      </c>
      <c r="Y311" s="69" t="str">
        <f>IF(NOTA[[#This Row],[JUMLAH]]="","",(NOTA[[#This Row],[JUMLAH]]-NOTA[[#This Row],[DISC 1-]])*NOTA[[#This Row],[DISC 2]])</f>
        <v/>
      </c>
      <c r="Z311" s="69" t="str">
        <f>IF(NOTA[[#This Row],[JUMLAH]]="","",NOTA[[#This Row],[DISC 1-]]+NOTA[[#This Row],[DISC 2-]])</f>
        <v/>
      </c>
      <c r="AA311" s="69" t="str">
        <f>IF(NOTA[[#This Row],[JUMLAH]]="","",NOTA[[#This Row],[JUMLAH]]-NOTA[[#This Row],[DISC]])</f>
        <v/>
      </c>
      <c r="AB311" s="69"/>
      <c r="AC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71" t="str">
        <f>IF(OR(NOTA[[#This Row],[QTY]]="",NOTA[[#This Row],[HARGA SATUAN]]="",),"",NOTA[[#This Row],[QTY]]*NOTA[[#This Row],[HARGA SATUAN]])</f>
        <v/>
      </c>
      <c r="AG311" s="64" t="str">
        <f ca="1">IF(NOTA[ID_H]="","",INDEX(NOTA[TANGGAL],MATCH(,INDIRECT(ADDRESS(ROW(NOTA[TANGGAL]),COLUMN(NOTA[TANGGAL]))&amp;":"&amp;ADDRESS(ROW(),COLUMN(NOTA[TANGGAL]))),-1)))</f>
        <v/>
      </c>
      <c r="AH311" s="59" t="str">
        <f ca="1">IF(NOTA[[#This Row],[NAMA BARANG]]="","",INDEX(NOTA[SUPPLIER],MATCH(,INDIRECT(ADDRESS(ROW(NOTA[ID]),COLUMN(NOTA[ID]))&amp;":"&amp;ADDRESS(ROW(),COLUMN(NOTA[ID]))),-1)))</f>
        <v/>
      </c>
      <c r="AI311" s="59" t="str">
        <f ca="1">IF(NOTA[[#This Row],[ID_H]]="","",IF(NOTA[[#This Row],[FAKTUR]]="",INDIRECT(ADDRESS(ROW()-1,COLUMN())),NOTA[[#This Row],[FAKTUR]]))</f>
        <v/>
      </c>
      <c r="AJ311" s="60" t="str">
        <f ca="1">IF(NOTA[[#This Row],[ID]]="","",COUNTIF(NOTA[ID_H],NOTA[[#This Row],[ID_H]]))</f>
        <v/>
      </c>
      <c r="AK311" s="60" t="str">
        <f ca="1">IF(NOTA[[#This Row],[TGL.NOTA]]="",IF(NOTA[[#This Row],[SUPPLIER_H]]="","",AK310),MONTH(NOTA[[#This Row],[TGL.NOTA]]))</f>
        <v/>
      </c>
      <c r="AL311" s="60" t="str">
        <f>LOWER(SUBSTITUTE(SUBSTITUTE(SUBSTITUTE(SUBSTITUTE(SUBSTITUTE(SUBSTITUTE(SUBSTITUTE(SUBSTITUTE(SUBSTITUTE(NOTA[NAMA BARANG]," ",),".",""),"-",""),"(",""),")",""),",",""),"/",""),"""",""),"+",""))</f>
        <v/>
      </c>
      <c r="AM3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60" t="str">
        <f>IF(NOTA[[#This Row],[CONCAT4]]="","",_xlfn.IFNA(MATCH(NOTA[[#This Row],[CONCAT4]],[2]!RAW[CONCAT_H],0),FALSE))</f>
        <v/>
      </c>
      <c r="AQ311" s="60" t="str">
        <f>IF(NOTA[[#This Row],[CONCAT1]]="","",MATCH(NOTA[[#This Row],[CONCAT1]],[3]!db[NB NOTA_C],0)+1)</f>
        <v/>
      </c>
    </row>
    <row r="312" spans="1:43" ht="20.100000000000001" customHeight="1" x14ac:dyDescent="0.25">
      <c r="A3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60" t="str">
        <f>IF(NOTA[[#This Row],[ID_P]]="","",MATCH(NOTA[[#This Row],[ID_P]],[1]!B_MSK[N_ID],0))</f>
        <v/>
      </c>
      <c r="D312" s="60" t="str">
        <f ca="1">IF(NOTA[[#This Row],[NAMA BARANG]]="","",INDEX(NOTA[ID],MATCH(,INDIRECT(ADDRESS(ROW(NOTA[ID]),COLUMN(NOTA[ID]))&amp;":"&amp;ADDRESS(ROW(),COLUMN(NOTA[ID]))),-1)))</f>
        <v/>
      </c>
      <c r="E312" s="61"/>
      <c r="F312" s="62"/>
      <c r="G312" s="62"/>
      <c r="H312" s="63"/>
      <c r="I312" s="62"/>
      <c r="J312" s="64"/>
      <c r="K312" s="62"/>
      <c r="L312" s="62"/>
      <c r="M312" s="65"/>
      <c r="N312" s="60"/>
      <c r="O312" s="62"/>
      <c r="P312" s="59"/>
      <c r="Q312" s="58"/>
      <c r="R312" s="66"/>
      <c r="S312" s="67"/>
      <c r="T312" s="68"/>
      <c r="U312" s="69"/>
      <c r="V312" s="70"/>
      <c r="W312" s="69" t="str">
        <f>IF(NOTA[[#This Row],[HARGA/ CTN]]="",NOTA[[#This Row],[JUMLAH_H]],NOTA[[#This Row],[HARGA/ CTN]]*IF(NOTA[[#This Row],[C]]="",0,NOTA[[#This Row],[C]]))</f>
        <v/>
      </c>
      <c r="X312" s="69" t="str">
        <f>IF(NOTA[[#This Row],[JUMLAH]]="","",NOTA[[#This Row],[JUMLAH]]*NOTA[[#This Row],[DISC 1]])</f>
        <v/>
      </c>
      <c r="Y312" s="69" t="str">
        <f>IF(NOTA[[#This Row],[JUMLAH]]="","",(NOTA[[#This Row],[JUMLAH]]-NOTA[[#This Row],[DISC 1-]])*NOTA[[#This Row],[DISC 2]])</f>
        <v/>
      </c>
      <c r="Z312" s="69" t="str">
        <f>IF(NOTA[[#This Row],[JUMLAH]]="","",NOTA[[#This Row],[DISC 1-]]+NOTA[[#This Row],[DISC 2-]])</f>
        <v/>
      </c>
      <c r="AA312" s="69" t="str">
        <f>IF(NOTA[[#This Row],[JUMLAH]]="","",NOTA[[#This Row],[JUMLAH]]-NOTA[[#This Row],[DISC]])</f>
        <v/>
      </c>
      <c r="AB312" s="69"/>
      <c r="AC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71" t="str">
        <f>IF(OR(NOTA[[#This Row],[QTY]]="",NOTA[[#This Row],[HARGA SATUAN]]="",),"",NOTA[[#This Row],[QTY]]*NOTA[[#This Row],[HARGA SATUAN]])</f>
        <v/>
      </c>
      <c r="AG312" s="64" t="str">
        <f ca="1">IF(NOTA[ID_H]="","",INDEX(NOTA[TANGGAL],MATCH(,INDIRECT(ADDRESS(ROW(NOTA[TANGGAL]),COLUMN(NOTA[TANGGAL]))&amp;":"&amp;ADDRESS(ROW(),COLUMN(NOTA[TANGGAL]))),-1)))</f>
        <v/>
      </c>
      <c r="AH312" s="59" t="str">
        <f ca="1">IF(NOTA[[#This Row],[NAMA BARANG]]="","",INDEX(NOTA[SUPPLIER],MATCH(,INDIRECT(ADDRESS(ROW(NOTA[ID]),COLUMN(NOTA[ID]))&amp;":"&amp;ADDRESS(ROW(),COLUMN(NOTA[ID]))),-1)))</f>
        <v/>
      </c>
      <c r="AI312" s="59" t="str">
        <f ca="1">IF(NOTA[[#This Row],[ID_H]]="","",IF(NOTA[[#This Row],[FAKTUR]]="",INDIRECT(ADDRESS(ROW()-1,COLUMN())),NOTA[[#This Row],[FAKTUR]]))</f>
        <v/>
      </c>
      <c r="AJ312" s="60" t="str">
        <f ca="1">IF(NOTA[[#This Row],[ID]]="","",COUNTIF(NOTA[ID_H],NOTA[[#This Row],[ID_H]]))</f>
        <v/>
      </c>
      <c r="AK312" s="60" t="str">
        <f ca="1">IF(NOTA[[#This Row],[TGL.NOTA]]="",IF(NOTA[[#This Row],[SUPPLIER_H]]="","",AK311),MONTH(NOTA[[#This Row],[TGL.NOTA]]))</f>
        <v/>
      </c>
      <c r="AL312" s="60" t="str">
        <f>LOWER(SUBSTITUTE(SUBSTITUTE(SUBSTITUTE(SUBSTITUTE(SUBSTITUTE(SUBSTITUTE(SUBSTITUTE(SUBSTITUTE(SUBSTITUTE(NOTA[NAMA BARANG]," ",),".",""),"-",""),"(",""),")",""),",",""),"/",""),"""",""),"+",""))</f>
        <v/>
      </c>
      <c r="AM3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60" t="str">
        <f>IF(NOTA[[#This Row],[CONCAT4]]="","",_xlfn.IFNA(MATCH(NOTA[[#This Row],[CONCAT4]],[2]!RAW[CONCAT_H],0),FALSE))</f>
        <v/>
      </c>
      <c r="AQ312" s="60" t="str">
        <f>IF(NOTA[[#This Row],[CONCAT1]]="","",MATCH(NOTA[[#This Row],[CONCAT1]],[3]!db[NB NOTA_C],0)+1)</f>
        <v/>
      </c>
    </row>
    <row r="313" spans="1:43" ht="20.100000000000001" customHeight="1" x14ac:dyDescent="0.25">
      <c r="A3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60" t="str">
        <f>IF(NOTA[[#This Row],[ID_P]]="","",MATCH(NOTA[[#This Row],[ID_P]],[1]!B_MSK[N_ID],0))</f>
        <v/>
      </c>
      <c r="D313" s="60" t="str">
        <f ca="1">IF(NOTA[[#This Row],[NAMA BARANG]]="","",INDEX(NOTA[ID],MATCH(,INDIRECT(ADDRESS(ROW(NOTA[ID]),COLUMN(NOTA[ID]))&amp;":"&amp;ADDRESS(ROW(),COLUMN(NOTA[ID]))),-1)))</f>
        <v/>
      </c>
      <c r="E313" s="61"/>
      <c r="F313" s="62"/>
      <c r="G313" s="62"/>
      <c r="H313" s="63"/>
      <c r="I313" s="62"/>
      <c r="J313" s="64"/>
      <c r="K313" s="62"/>
      <c r="L313" s="62"/>
      <c r="M313" s="65"/>
      <c r="N313" s="60"/>
      <c r="O313" s="62"/>
      <c r="P313" s="59"/>
      <c r="Q313" s="58"/>
      <c r="R313" s="66"/>
      <c r="S313" s="67"/>
      <c r="T313" s="68"/>
      <c r="U313" s="69"/>
      <c r="V313" s="70"/>
      <c r="W313" s="69" t="str">
        <f>IF(NOTA[[#This Row],[HARGA/ CTN]]="",NOTA[[#This Row],[JUMLAH_H]],NOTA[[#This Row],[HARGA/ CTN]]*IF(NOTA[[#This Row],[C]]="",0,NOTA[[#This Row],[C]]))</f>
        <v/>
      </c>
      <c r="X313" s="69" t="str">
        <f>IF(NOTA[[#This Row],[JUMLAH]]="","",NOTA[[#This Row],[JUMLAH]]*NOTA[[#This Row],[DISC 1]])</f>
        <v/>
      </c>
      <c r="Y313" s="69" t="str">
        <f>IF(NOTA[[#This Row],[JUMLAH]]="","",(NOTA[[#This Row],[JUMLAH]]-NOTA[[#This Row],[DISC 1-]])*NOTA[[#This Row],[DISC 2]])</f>
        <v/>
      </c>
      <c r="Z313" s="69" t="str">
        <f>IF(NOTA[[#This Row],[JUMLAH]]="","",NOTA[[#This Row],[DISC 1-]]+NOTA[[#This Row],[DISC 2-]])</f>
        <v/>
      </c>
      <c r="AA313" s="69" t="str">
        <f>IF(NOTA[[#This Row],[JUMLAH]]="","",NOTA[[#This Row],[JUMLAH]]-NOTA[[#This Row],[DISC]])</f>
        <v/>
      </c>
      <c r="AB313" s="69"/>
      <c r="AC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71" t="str">
        <f>IF(OR(NOTA[[#This Row],[QTY]]="",NOTA[[#This Row],[HARGA SATUAN]]="",),"",NOTA[[#This Row],[QTY]]*NOTA[[#This Row],[HARGA SATUAN]])</f>
        <v/>
      </c>
      <c r="AG313" s="64" t="str">
        <f ca="1">IF(NOTA[ID_H]="","",INDEX(NOTA[TANGGAL],MATCH(,INDIRECT(ADDRESS(ROW(NOTA[TANGGAL]),COLUMN(NOTA[TANGGAL]))&amp;":"&amp;ADDRESS(ROW(),COLUMN(NOTA[TANGGAL]))),-1)))</f>
        <v/>
      </c>
      <c r="AH313" s="59" t="str">
        <f ca="1">IF(NOTA[[#This Row],[NAMA BARANG]]="","",INDEX(NOTA[SUPPLIER],MATCH(,INDIRECT(ADDRESS(ROW(NOTA[ID]),COLUMN(NOTA[ID]))&amp;":"&amp;ADDRESS(ROW(),COLUMN(NOTA[ID]))),-1)))</f>
        <v/>
      </c>
      <c r="AI313" s="59" t="str">
        <f ca="1">IF(NOTA[[#This Row],[ID_H]]="","",IF(NOTA[[#This Row],[FAKTUR]]="",INDIRECT(ADDRESS(ROW()-1,COLUMN())),NOTA[[#This Row],[FAKTUR]]))</f>
        <v/>
      </c>
      <c r="AJ313" s="60" t="str">
        <f ca="1">IF(NOTA[[#This Row],[ID]]="","",COUNTIF(NOTA[ID_H],NOTA[[#This Row],[ID_H]]))</f>
        <v/>
      </c>
      <c r="AK313" s="60" t="str">
        <f ca="1">IF(NOTA[[#This Row],[TGL.NOTA]]="",IF(NOTA[[#This Row],[SUPPLIER_H]]="","",AK312),MONTH(NOTA[[#This Row],[TGL.NOTA]]))</f>
        <v/>
      </c>
      <c r="AL313" s="60" t="str">
        <f>LOWER(SUBSTITUTE(SUBSTITUTE(SUBSTITUTE(SUBSTITUTE(SUBSTITUTE(SUBSTITUTE(SUBSTITUTE(SUBSTITUTE(SUBSTITUTE(NOTA[NAMA BARANG]," ",),".",""),"-",""),"(",""),")",""),",",""),"/",""),"""",""),"+",""))</f>
        <v/>
      </c>
      <c r="AM3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60" t="str">
        <f>IF(NOTA[[#This Row],[CONCAT4]]="","",_xlfn.IFNA(MATCH(NOTA[[#This Row],[CONCAT4]],[2]!RAW[CONCAT_H],0),FALSE))</f>
        <v/>
      </c>
      <c r="AQ313" s="60" t="str">
        <f>IF(NOTA[[#This Row],[CONCAT1]]="","",MATCH(NOTA[[#This Row],[CONCAT1]],[3]!db[NB NOTA_C],0)+1)</f>
        <v/>
      </c>
    </row>
    <row r="314" spans="1:43" ht="20.100000000000001" customHeight="1" x14ac:dyDescent="0.25">
      <c r="A3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60" t="str">
        <f>IF(NOTA[[#This Row],[ID_P]]="","",MATCH(NOTA[[#This Row],[ID_P]],[1]!B_MSK[N_ID],0))</f>
        <v/>
      </c>
      <c r="D314" s="60" t="str">
        <f ca="1">IF(NOTA[[#This Row],[NAMA BARANG]]="","",INDEX(NOTA[ID],MATCH(,INDIRECT(ADDRESS(ROW(NOTA[ID]),COLUMN(NOTA[ID]))&amp;":"&amp;ADDRESS(ROW(),COLUMN(NOTA[ID]))),-1)))</f>
        <v/>
      </c>
      <c r="E314" s="61"/>
      <c r="F314" s="62"/>
      <c r="G314" s="62"/>
      <c r="H314" s="63"/>
      <c r="I314" s="62"/>
      <c r="J314" s="64"/>
      <c r="K314" s="62"/>
      <c r="L314" s="62"/>
      <c r="M314" s="65"/>
      <c r="N314" s="60"/>
      <c r="O314" s="62"/>
      <c r="P314" s="59"/>
      <c r="Q314" s="58"/>
      <c r="R314" s="66"/>
      <c r="S314" s="67"/>
      <c r="T314" s="68"/>
      <c r="U314" s="69"/>
      <c r="V314" s="70"/>
      <c r="W314" s="69" t="str">
        <f>IF(NOTA[[#This Row],[HARGA/ CTN]]="",NOTA[[#This Row],[JUMLAH_H]],NOTA[[#This Row],[HARGA/ CTN]]*IF(NOTA[[#This Row],[C]]="",0,NOTA[[#This Row],[C]]))</f>
        <v/>
      </c>
      <c r="X314" s="69" t="str">
        <f>IF(NOTA[[#This Row],[JUMLAH]]="","",NOTA[[#This Row],[JUMLAH]]*NOTA[[#This Row],[DISC 1]])</f>
        <v/>
      </c>
      <c r="Y314" s="69" t="str">
        <f>IF(NOTA[[#This Row],[JUMLAH]]="","",(NOTA[[#This Row],[JUMLAH]]-NOTA[[#This Row],[DISC 1-]])*NOTA[[#This Row],[DISC 2]])</f>
        <v/>
      </c>
      <c r="Z314" s="69" t="str">
        <f>IF(NOTA[[#This Row],[JUMLAH]]="","",NOTA[[#This Row],[DISC 1-]]+NOTA[[#This Row],[DISC 2-]])</f>
        <v/>
      </c>
      <c r="AA314" s="69" t="str">
        <f>IF(NOTA[[#This Row],[JUMLAH]]="","",NOTA[[#This Row],[JUMLAH]]-NOTA[[#This Row],[DISC]])</f>
        <v/>
      </c>
      <c r="AB314" s="69"/>
      <c r="AC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71" t="str">
        <f>IF(OR(NOTA[[#This Row],[QTY]]="",NOTA[[#This Row],[HARGA SATUAN]]="",),"",NOTA[[#This Row],[QTY]]*NOTA[[#This Row],[HARGA SATUAN]])</f>
        <v/>
      </c>
      <c r="AG314" s="64" t="str">
        <f ca="1">IF(NOTA[ID_H]="","",INDEX(NOTA[TANGGAL],MATCH(,INDIRECT(ADDRESS(ROW(NOTA[TANGGAL]),COLUMN(NOTA[TANGGAL]))&amp;":"&amp;ADDRESS(ROW(),COLUMN(NOTA[TANGGAL]))),-1)))</f>
        <v/>
      </c>
      <c r="AH314" s="59" t="str">
        <f ca="1">IF(NOTA[[#This Row],[NAMA BARANG]]="","",INDEX(NOTA[SUPPLIER],MATCH(,INDIRECT(ADDRESS(ROW(NOTA[ID]),COLUMN(NOTA[ID]))&amp;":"&amp;ADDRESS(ROW(),COLUMN(NOTA[ID]))),-1)))</f>
        <v/>
      </c>
      <c r="AI314" s="59" t="str">
        <f ca="1">IF(NOTA[[#This Row],[ID_H]]="","",IF(NOTA[[#This Row],[FAKTUR]]="",INDIRECT(ADDRESS(ROW()-1,COLUMN())),NOTA[[#This Row],[FAKTUR]]))</f>
        <v/>
      </c>
      <c r="AJ314" s="60" t="str">
        <f ca="1">IF(NOTA[[#This Row],[ID]]="","",COUNTIF(NOTA[ID_H],NOTA[[#This Row],[ID_H]]))</f>
        <v/>
      </c>
      <c r="AK314" s="60" t="str">
        <f ca="1">IF(NOTA[[#This Row],[TGL.NOTA]]="",IF(NOTA[[#This Row],[SUPPLIER_H]]="","",AK313),MONTH(NOTA[[#This Row],[TGL.NOTA]]))</f>
        <v/>
      </c>
      <c r="AL314" s="60" t="str">
        <f>LOWER(SUBSTITUTE(SUBSTITUTE(SUBSTITUTE(SUBSTITUTE(SUBSTITUTE(SUBSTITUTE(SUBSTITUTE(SUBSTITUTE(SUBSTITUTE(NOTA[NAMA BARANG]," ",),".",""),"-",""),"(",""),")",""),",",""),"/",""),"""",""),"+",""))</f>
        <v/>
      </c>
      <c r="AM3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60" t="str">
        <f>IF(NOTA[[#This Row],[CONCAT4]]="","",_xlfn.IFNA(MATCH(NOTA[[#This Row],[CONCAT4]],[2]!RAW[CONCAT_H],0),FALSE))</f>
        <v/>
      </c>
      <c r="AQ314" s="60" t="str">
        <f>IF(NOTA[[#This Row],[CONCAT1]]="","",MATCH(NOTA[[#This Row],[CONCAT1]],[3]!db[NB NOTA_C],0)+1)</f>
        <v/>
      </c>
    </row>
    <row r="315" spans="1:43" ht="20.100000000000001" customHeight="1" x14ac:dyDescent="0.25">
      <c r="A3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60" t="str">
        <f>IF(NOTA[[#This Row],[ID_P]]="","",MATCH(NOTA[[#This Row],[ID_P]],[1]!B_MSK[N_ID],0))</f>
        <v/>
      </c>
      <c r="D315" s="60" t="str">
        <f ca="1">IF(NOTA[[#This Row],[NAMA BARANG]]="","",INDEX(NOTA[ID],MATCH(,INDIRECT(ADDRESS(ROW(NOTA[ID]),COLUMN(NOTA[ID]))&amp;":"&amp;ADDRESS(ROW(),COLUMN(NOTA[ID]))),-1)))</f>
        <v/>
      </c>
      <c r="E315" s="61"/>
      <c r="F315" s="62"/>
      <c r="G315" s="62"/>
      <c r="H315" s="63"/>
      <c r="I315" s="62"/>
      <c r="J315" s="64"/>
      <c r="K315" s="62"/>
      <c r="L315" s="62"/>
      <c r="M315" s="65"/>
      <c r="N315" s="60"/>
      <c r="O315" s="62"/>
      <c r="P315" s="59"/>
      <c r="Q315" s="58"/>
      <c r="R315" s="66"/>
      <c r="S315" s="67"/>
      <c r="T315" s="68"/>
      <c r="U315" s="69"/>
      <c r="V315" s="70"/>
      <c r="W315" s="69" t="str">
        <f>IF(NOTA[[#This Row],[HARGA/ CTN]]="",NOTA[[#This Row],[JUMLAH_H]],NOTA[[#This Row],[HARGA/ CTN]]*IF(NOTA[[#This Row],[C]]="",0,NOTA[[#This Row],[C]]))</f>
        <v/>
      </c>
      <c r="X315" s="69" t="str">
        <f>IF(NOTA[[#This Row],[JUMLAH]]="","",NOTA[[#This Row],[JUMLAH]]*NOTA[[#This Row],[DISC 1]])</f>
        <v/>
      </c>
      <c r="Y315" s="69" t="str">
        <f>IF(NOTA[[#This Row],[JUMLAH]]="","",(NOTA[[#This Row],[JUMLAH]]-NOTA[[#This Row],[DISC 1-]])*NOTA[[#This Row],[DISC 2]])</f>
        <v/>
      </c>
      <c r="Z315" s="69" t="str">
        <f>IF(NOTA[[#This Row],[JUMLAH]]="","",NOTA[[#This Row],[DISC 1-]]+NOTA[[#This Row],[DISC 2-]])</f>
        <v/>
      </c>
      <c r="AA315" s="69" t="str">
        <f>IF(NOTA[[#This Row],[JUMLAH]]="","",NOTA[[#This Row],[JUMLAH]]-NOTA[[#This Row],[DISC]])</f>
        <v/>
      </c>
      <c r="AB315" s="69"/>
      <c r="AC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71" t="str">
        <f>IF(OR(NOTA[[#This Row],[QTY]]="",NOTA[[#This Row],[HARGA SATUAN]]="",),"",NOTA[[#This Row],[QTY]]*NOTA[[#This Row],[HARGA SATUAN]])</f>
        <v/>
      </c>
      <c r="AG315" s="64" t="str">
        <f ca="1">IF(NOTA[ID_H]="","",INDEX(NOTA[TANGGAL],MATCH(,INDIRECT(ADDRESS(ROW(NOTA[TANGGAL]),COLUMN(NOTA[TANGGAL]))&amp;":"&amp;ADDRESS(ROW(),COLUMN(NOTA[TANGGAL]))),-1)))</f>
        <v/>
      </c>
      <c r="AH315" s="59" t="str">
        <f ca="1">IF(NOTA[[#This Row],[NAMA BARANG]]="","",INDEX(NOTA[SUPPLIER],MATCH(,INDIRECT(ADDRESS(ROW(NOTA[ID]),COLUMN(NOTA[ID]))&amp;":"&amp;ADDRESS(ROW(),COLUMN(NOTA[ID]))),-1)))</f>
        <v/>
      </c>
      <c r="AI315" s="59" t="str">
        <f ca="1">IF(NOTA[[#This Row],[ID_H]]="","",IF(NOTA[[#This Row],[FAKTUR]]="",INDIRECT(ADDRESS(ROW()-1,COLUMN())),NOTA[[#This Row],[FAKTUR]]))</f>
        <v/>
      </c>
      <c r="AJ315" s="60" t="str">
        <f ca="1">IF(NOTA[[#This Row],[ID]]="","",COUNTIF(NOTA[ID_H],NOTA[[#This Row],[ID_H]]))</f>
        <v/>
      </c>
      <c r="AK315" s="60" t="str">
        <f ca="1">IF(NOTA[[#This Row],[TGL.NOTA]]="",IF(NOTA[[#This Row],[SUPPLIER_H]]="","",AK314),MONTH(NOTA[[#This Row],[TGL.NOTA]]))</f>
        <v/>
      </c>
      <c r="AL315" s="60" t="str">
        <f>LOWER(SUBSTITUTE(SUBSTITUTE(SUBSTITUTE(SUBSTITUTE(SUBSTITUTE(SUBSTITUTE(SUBSTITUTE(SUBSTITUTE(SUBSTITUTE(NOTA[NAMA BARANG]," ",),".",""),"-",""),"(",""),")",""),",",""),"/",""),"""",""),"+",""))</f>
        <v/>
      </c>
      <c r="AM3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60" t="str">
        <f>IF(NOTA[[#This Row],[CONCAT4]]="","",_xlfn.IFNA(MATCH(NOTA[[#This Row],[CONCAT4]],[2]!RAW[CONCAT_H],0),FALSE))</f>
        <v/>
      </c>
      <c r="AQ315" s="60" t="str">
        <f>IF(NOTA[[#This Row],[CONCAT1]]="","",MATCH(NOTA[[#This Row],[CONCAT1]],[3]!db[NB NOTA_C],0)+1)</f>
        <v/>
      </c>
    </row>
    <row r="316" spans="1:43" ht="20.100000000000001" customHeight="1" x14ac:dyDescent="0.25">
      <c r="A3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60" t="str">
        <f>IF(NOTA[[#This Row],[ID_P]]="","",MATCH(NOTA[[#This Row],[ID_P]],[1]!B_MSK[N_ID],0))</f>
        <v/>
      </c>
      <c r="D316" s="60" t="str">
        <f ca="1">IF(NOTA[[#This Row],[NAMA BARANG]]="","",INDEX(NOTA[ID],MATCH(,INDIRECT(ADDRESS(ROW(NOTA[ID]),COLUMN(NOTA[ID]))&amp;":"&amp;ADDRESS(ROW(),COLUMN(NOTA[ID]))),-1)))</f>
        <v/>
      </c>
      <c r="E316" s="61"/>
      <c r="F316" s="62"/>
      <c r="G316" s="62"/>
      <c r="H316" s="63"/>
      <c r="I316" s="62"/>
      <c r="J316" s="64"/>
      <c r="K316" s="62"/>
      <c r="L316" s="62"/>
      <c r="M316" s="65"/>
      <c r="N316" s="60"/>
      <c r="O316" s="62"/>
      <c r="P316" s="59"/>
      <c r="Q316" s="58"/>
      <c r="R316" s="66"/>
      <c r="S316" s="67"/>
      <c r="T316" s="68"/>
      <c r="U316" s="69"/>
      <c r="V316" s="70"/>
      <c r="W316" s="69" t="str">
        <f>IF(NOTA[[#This Row],[HARGA/ CTN]]="",NOTA[[#This Row],[JUMLAH_H]],NOTA[[#This Row],[HARGA/ CTN]]*IF(NOTA[[#This Row],[C]]="",0,NOTA[[#This Row],[C]]))</f>
        <v/>
      </c>
      <c r="X316" s="69" t="str">
        <f>IF(NOTA[[#This Row],[JUMLAH]]="","",NOTA[[#This Row],[JUMLAH]]*NOTA[[#This Row],[DISC 1]])</f>
        <v/>
      </c>
      <c r="Y316" s="69" t="str">
        <f>IF(NOTA[[#This Row],[JUMLAH]]="","",(NOTA[[#This Row],[JUMLAH]]-NOTA[[#This Row],[DISC 1-]])*NOTA[[#This Row],[DISC 2]])</f>
        <v/>
      </c>
      <c r="Z316" s="69" t="str">
        <f>IF(NOTA[[#This Row],[JUMLAH]]="","",NOTA[[#This Row],[DISC 1-]]+NOTA[[#This Row],[DISC 2-]])</f>
        <v/>
      </c>
      <c r="AA316" s="69" t="str">
        <f>IF(NOTA[[#This Row],[JUMLAH]]="","",NOTA[[#This Row],[JUMLAH]]-NOTA[[#This Row],[DISC]])</f>
        <v/>
      </c>
      <c r="AB316" s="69"/>
      <c r="AC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71" t="str">
        <f>IF(OR(NOTA[[#This Row],[QTY]]="",NOTA[[#This Row],[HARGA SATUAN]]="",),"",NOTA[[#This Row],[QTY]]*NOTA[[#This Row],[HARGA SATUAN]])</f>
        <v/>
      </c>
      <c r="AG316" s="64" t="str">
        <f ca="1">IF(NOTA[ID_H]="","",INDEX(NOTA[TANGGAL],MATCH(,INDIRECT(ADDRESS(ROW(NOTA[TANGGAL]),COLUMN(NOTA[TANGGAL]))&amp;":"&amp;ADDRESS(ROW(),COLUMN(NOTA[TANGGAL]))),-1)))</f>
        <v/>
      </c>
      <c r="AH316" s="59" t="str">
        <f ca="1">IF(NOTA[[#This Row],[NAMA BARANG]]="","",INDEX(NOTA[SUPPLIER],MATCH(,INDIRECT(ADDRESS(ROW(NOTA[ID]),COLUMN(NOTA[ID]))&amp;":"&amp;ADDRESS(ROW(),COLUMN(NOTA[ID]))),-1)))</f>
        <v/>
      </c>
      <c r="AI316" s="59" t="str">
        <f ca="1">IF(NOTA[[#This Row],[ID_H]]="","",IF(NOTA[[#This Row],[FAKTUR]]="",INDIRECT(ADDRESS(ROW()-1,COLUMN())),NOTA[[#This Row],[FAKTUR]]))</f>
        <v/>
      </c>
      <c r="AJ316" s="60" t="str">
        <f ca="1">IF(NOTA[[#This Row],[ID]]="","",COUNTIF(NOTA[ID_H],NOTA[[#This Row],[ID_H]]))</f>
        <v/>
      </c>
      <c r="AK316" s="60" t="str">
        <f ca="1">IF(NOTA[[#This Row],[TGL.NOTA]]="",IF(NOTA[[#This Row],[SUPPLIER_H]]="","",AK315),MONTH(NOTA[[#This Row],[TGL.NOTA]]))</f>
        <v/>
      </c>
      <c r="AL316" s="60" t="str">
        <f>LOWER(SUBSTITUTE(SUBSTITUTE(SUBSTITUTE(SUBSTITUTE(SUBSTITUTE(SUBSTITUTE(SUBSTITUTE(SUBSTITUTE(SUBSTITUTE(NOTA[NAMA BARANG]," ",),".",""),"-",""),"(",""),")",""),",",""),"/",""),"""",""),"+",""))</f>
        <v/>
      </c>
      <c r="AM3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60" t="str">
        <f>IF(NOTA[[#This Row],[CONCAT4]]="","",_xlfn.IFNA(MATCH(NOTA[[#This Row],[CONCAT4]],[2]!RAW[CONCAT_H],0),FALSE))</f>
        <v/>
      </c>
      <c r="AQ316" s="60" t="str">
        <f>IF(NOTA[[#This Row],[CONCAT1]]="","",MATCH(NOTA[[#This Row],[CONCAT1]],[3]!db[NB NOTA_C],0)+1)</f>
        <v/>
      </c>
    </row>
    <row r="317" spans="1:43" ht="20.100000000000001" customHeight="1" x14ac:dyDescent="0.25">
      <c r="A3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60" t="str">
        <f>IF(NOTA[[#This Row],[ID_P]]="","",MATCH(NOTA[[#This Row],[ID_P]],[1]!B_MSK[N_ID],0))</f>
        <v/>
      </c>
      <c r="D317" s="60" t="str">
        <f ca="1">IF(NOTA[[#This Row],[NAMA BARANG]]="","",INDEX(NOTA[ID],MATCH(,INDIRECT(ADDRESS(ROW(NOTA[ID]),COLUMN(NOTA[ID]))&amp;":"&amp;ADDRESS(ROW(),COLUMN(NOTA[ID]))),-1)))</f>
        <v/>
      </c>
      <c r="E317" s="61"/>
      <c r="F317" s="62"/>
      <c r="G317" s="62"/>
      <c r="H317" s="63"/>
      <c r="I317" s="62"/>
      <c r="J317" s="64"/>
      <c r="K317" s="62"/>
      <c r="L317" s="62"/>
      <c r="M317" s="65"/>
      <c r="N317" s="60"/>
      <c r="O317" s="62"/>
      <c r="P317" s="59"/>
      <c r="Q317" s="58"/>
      <c r="R317" s="66"/>
      <c r="S317" s="67"/>
      <c r="T317" s="68"/>
      <c r="U317" s="69"/>
      <c r="V317" s="70"/>
      <c r="W317" s="69" t="str">
        <f>IF(NOTA[[#This Row],[HARGA/ CTN]]="",NOTA[[#This Row],[JUMLAH_H]],NOTA[[#This Row],[HARGA/ CTN]]*IF(NOTA[[#This Row],[C]]="",0,NOTA[[#This Row],[C]]))</f>
        <v/>
      </c>
      <c r="X317" s="69" t="str">
        <f>IF(NOTA[[#This Row],[JUMLAH]]="","",NOTA[[#This Row],[JUMLAH]]*NOTA[[#This Row],[DISC 1]])</f>
        <v/>
      </c>
      <c r="Y317" s="69" t="str">
        <f>IF(NOTA[[#This Row],[JUMLAH]]="","",(NOTA[[#This Row],[JUMLAH]]-NOTA[[#This Row],[DISC 1-]])*NOTA[[#This Row],[DISC 2]])</f>
        <v/>
      </c>
      <c r="Z317" s="69" t="str">
        <f>IF(NOTA[[#This Row],[JUMLAH]]="","",NOTA[[#This Row],[DISC 1-]]+NOTA[[#This Row],[DISC 2-]])</f>
        <v/>
      </c>
      <c r="AA317" s="69" t="str">
        <f>IF(NOTA[[#This Row],[JUMLAH]]="","",NOTA[[#This Row],[JUMLAH]]-NOTA[[#This Row],[DISC]])</f>
        <v/>
      </c>
      <c r="AB317" s="69"/>
      <c r="AC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71" t="str">
        <f>IF(OR(NOTA[[#This Row],[QTY]]="",NOTA[[#This Row],[HARGA SATUAN]]="",),"",NOTA[[#This Row],[QTY]]*NOTA[[#This Row],[HARGA SATUAN]])</f>
        <v/>
      </c>
      <c r="AG317" s="64" t="str">
        <f ca="1">IF(NOTA[ID_H]="","",INDEX(NOTA[TANGGAL],MATCH(,INDIRECT(ADDRESS(ROW(NOTA[TANGGAL]),COLUMN(NOTA[TANGGAL]))&amp;":"&amp;ADDRESS(ROW(),COLUMN(NOTA[TANGGAL]))),-1)))</f>
        <v/>
      </c>
      <c r="AH317" s="59" t="str">
        <f ca="1">IF(NOTA[[#This Row],[NAMA BARANG]]="","",INDEX(NOTA[SUPPLIER],MATCH(,INDIRECT(ADDRESS(ROW(NOTA[ID]),COLUMN(NOTA[ID]))&amp;":"&amp;ADDRESS(ROW(),COLUMN(NOTA[ID]))),-1)))</f>
        <v/>
      </c>
      <c r="AI317" s="59" t="str">
        <f ca="1">IF(NOTA[[#This Row],[ID_H]]="","",IF(NOTA[[#This Row],[FAKTUR]]="",INDIRECT(ADDRESS(ROW()-1,COLUMN())),NOTA[[#This Row],[FAKTUR]]))</f>
        <v/>
      </c>
      <c r="AJ317" s="60" t="str">
        <f ca="1">IF(NOTA[[#This Row],[ID]]="","",COUNTIF(NOTA[ID_H],NOTA[[#This Row],[ID_H]]))</f>
        <v/>
      </c>
      <c r="AK317" s="60" t="str">
        <f ca="1">IF(NOTA[[#This Row],[TGL.NOTA]]="",IF(NOTA[[#This Row],[SUPPLIER_H]]="","",AK316),MONTH(NOTA[[#This Row],[TGL.NOTA]]))</f>
        <v/>
      </c>
      <c r="AL317" s="60" t="str">
        <f>LOWER(SUBSTITUTE(SUBSTITUTE(SUBSTITUTE(SUBSTITUTE(SUBSTITUTE(SUBSTITUTE(SUBSTITUTE(SUBSTITUTE(SUBSTITUTE(NOTA[NAMA BARANG]," ",),".",""),"-",""),"(",""),")",""),",",""),"/",""),"""",""),"+",""))</f>
        <v/>
      </c>
      <c r="AM3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60" t="str">
        <f>IF(NOTA[[#This Row],[CONCAT4]]="","",_xlfn.IFNA(MATCH(NOTA[[#This Row],[CONCAT4]],[2]!RAW[CONCAT_H],0),FALSE))</f>
        <v/>
      </c>
      <c r="AQ317" s="60" t="str">
        <f>IF(NOTA[[#This Row],[CONCAT1]]="","",MATCH(NOTA[[#This Row],[CONCAT1]],[3]!db[NB NOTA_C],0)+1)</f>
        <v/>
      </c>
    </row>
    <row r="318" spans="1:43" ht="20.100000000000001" customHeight="1" x14ac:dyDescent="0.25">
      <c r="A3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60" t="str">
        <f>IF(NOTA[[#This Row],[ID_P]]="","",MATCH(NOTA[[#This Row],[ID_P]],[1]!B_MSK[N_ID],0))</f>
        <v/>
      </c>
      <c r="D318" s="60" t="str">
        <f ca="1">IF(NOTA[[#This Row],[NAMA BARANG]]="","",INDEX(NOTA[ID],MATCH(,INDIRECT(ADDRESS(ROW(NOTA[ID]),COLUMN(NOTA[ID]))&amp;":"&amp;ADDRESS(ROW(),COLUMN(NOTA[ID]))),-1)))</f>
        <v/>
      </c>
      <c r="E318" s="61"/>
      <c r="F318" s="62"/>
      <c r="G318" s="62"/>
      <c r="H318" s="63"/>
      <c r="I318" s="62"/>
      <c r="J318" s="64"/>
      <c r="K318" s="62"/>
      <c r="L318" s="62"/>
      <c r="M318" s="65"/>
      <c r="N318" s="60"/>
      <c r="O318" s="62"/>
      <c r="P318" s="59"/>
      <c r="Q318" s="58"/>
      <c r="R318" s="66"/>
      <c r="S318" s="67"/>
      <c r="T318" s="68"/>
      <c r="U318" s="69"/>
      <c r="V318" s="70"/>
      <c r="W318" s="69" t="str">
        <f>IF(NOTA[[#This Row],[HARGA/ CTN]]="",NOTA[[#This Row],[JUMLAH_H]],NOTA[[#This Row],[HARGA/ CTN]]*IF(NOTA[[#This Row],[C]]="",0,NOTA[[#This Row],[C]]))</f>
        <v/>
      </c>
      <c r="X318" s="69" t="str">
        <f>IF(NOTA[[#This Row],[JUMLAH]]="","",NOTA[[#This Row],[JUMLAH]]*NOTA[[#This Row],[DISC 1]])</f>
        <v/>
      </c>
      <c r="Y318" s="69" t="str">
        <f>IF(NOTA[[#This Row],[JUMLAH]]="","",(NOTA[[#This Row],[JUMLAH]]-NOTA[[#This Row],[DISC 1-]])*NOTA[[#This Row],[DISC 2]])</f>
        <v/>
      </c>
      <c r="Z318" s="69" t="str">
        <f>IF(NOTA[[#This Row],[JUMLAH]]="","",NOTA[[#This Row],[DISC 1-]]+NOTA[[#This Row],[DISC 2-]])</f>
        <v/>
      </c>
      <c r="AA318" s="69" t="str">
        <f>IF(NOTA[[#This Row],[JUMLAH]]="","",NOTA[[#This Row],[JUMLAH]]-NOTA[[#This Row],[DISC]])</f>
        <v/>
      </c>
      <c r="AB318" s="69"/>
      <c r="AC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71" t="str">
        <f>IF(OR(NOTA[[#This Row],[QTY]]="",NOTA[[#This Row],[HARGA SATUAN]]="",),"",NOTA[[#This Row],[QTY]]*NOTA[[#This Row],[HARGA SATUAN]])</f>
        <v/>
      </c>
      <c r="AG318" s="64" t="str">
        <f ca="1">IF(NOTA[ID_H]="","",INDEX(NOTA[TANGGAL],MATCH(,INDIRECT(ADDRESS(ROW(NOTA[TANGGAL]),COLUMN(NOTA[TANGGAL]))&amp;":"&amp;ADDRESS(ROW(),COLUMN(NOTA[TANGGAL]))),-1)))</f>
        <v/>
      </c>
      <c r="AH318" s="59" t="str">
        <f ca="1">IF(NOTA[[#This Row],[NAMA BARANG]]="","",INDEX(NOTA[SUPPLIER],MATCH(,INDIRECT(ADDRESS(ROW(NOTA[ID]),COLUMN(NOTA[ID]))&amp;":"&amp;ADDRESS(ROW(),COLUMN(NOTA[ID]))),-1)))</f>
        <v/>
      </c>
      <c r="AI318" s="59" t="str">
        <f ca="1">IF(NOTA[[#This Row],[ID_H]]="","",IF(NOTA[[#This Row],[FAKTUR]]="",INDIRECT(ADDRESS(ROW()-1,COLUMN())),NOTA[[#This Row],[FAKTUR]]))</f>
        <v/>
      </c>
      <c r="AJ318" s="60" t="str">
        <f ca="1">IF(NOTA[[#This Row],[ID]]="","",COUNTIF(NOTA[ID_H],NOTA[[#This Row],[ID_H]]))</f>
        <v/>
      </c>
      <c r="AK318" s="60" t="str">
        <f ca="1">IF(NOTA[[#This Row],[TGL.NOTA]]="",IF(NOTA[[#This Row],[SUPPLIER_H]]="","",AK317),MONTH(NOTA[[#This Row],[TGL.NOTA]]))</f>
        <v/>
      </c>
      <c r="AL318" s="60" t="str">
        <f>LOWER(SUBSTITUTE(SUBSTITUTE(SUBSTITUTE(SUBSTITUTE(SUBSTITUTE(SUBSTITUTE(SUBSTITUTE(SUBSTITUTE(SUBSTITUTE(NOTA[NAMA BARANG]," ",),".",""),"-",""),"(",""),")",""),",",""),"/",""),"""",""),"+",""))</f>
        <v/>
      </c>
      <c r="AM3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60" t="str">
        <f>IF(NOTA[[#This Row],[CONCAT4]]="","",_xlfn.IFNA(MATCH(NOTA[[#This Row],[CONCAT4]],[2]!RAW[CONCAT_H],0),FALSE))</f>
        <v/>
      </c>
      <c r="AQ318" s="60" t="str">
        <f>IF(NOTA[[#This Row],[CONCAT1]]="","",MATCH(NOTA[[#This Row],[CONCAT1]],[3]!db[NB NOTA_C],0)+1)</f>
        <v/>
      </c>
    </row>
    <row r="319" spans="1:43" ht="20.100000000000001" customHeight="1" x14ac:dyDescent="0.25">
      <c r="A3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60" t="str">
        <f>IF(NOTA[[#This Row],[ID_P]]="","",MATCH(NOTA[[#This Row],[ID_P]],[1]!B_MSK[N_ID],0))</f>
        <v/>
      </c>
      <c r="D319" s="60" t="str">
        <f ca="1">IF(NOTA[[#This Row],[NAMA BARANG]]="","",INDEX(NOTA[ID],MATCH(,INDIRECT(ADDRESS(ROW(NOTA[ID]),COLUMN(NOTA[ID]))&amp;":"&amp;ADDRESS(ROW(),COLUMN(NOTA[ID]))),-1)))</f>
        <v/>
      </c>
      <c r="E319" s="61"/>
      <c r="F319" s="62"/>
      <c r="G319" s="62"/>
      <c r="H319" s="63"/>
      <c r="I319" s="62"/>
      <c r="J319" s="64"/>
      <c r="K319" s="62"/>
      <c r="L319" s="62"/>
      <c r="M319" s="65"/>
      <c r="N319" s="60"/>
      <c r="O319" s="62"/>
      <c r="P319" s="59"/>
      <c r="Q319" s="58"/>
      <c r="R319" s="66"/>
      <c r="S319" s="67"/>
      <c r="T319" s="68"/>
      <c r="U319" s="69"/>
      <c r="V319" s="70"/>
      <c r="W319" s="69" t="str">
        <f>IF(NOTA[[#This Row],[HARGA/ CTN]]="",NOTA[[#This Row],[JUMLAH_H]],NOTA[[#This Row],[HARGA/ CTN]]*IF(NOTA[[#This Row],[C]]="",0,NOTA[[#This Row],[C]]))</f>
        <v/>
      </c>
      <c r="X319" s="69" t="str">
        <f>IF(NOTA[[#This Row],[JUMLAH]]="","",NOTA[[#This Row],[JUMLAH]]*NOTA[[#This Row],[DISC 1]])</f>
        <v/>
      </c>
      <c r="Y319" s="69" t="str">
        <f>IF(NOTA[[#This Row],[JUMLAH]]="","",(NOTA[[#This Row],[JUMLAH]]-NOTA[[#This Row],[DISC 1-]])*NOTA[[#This Row],[DISC 2]])</f>
        <v/>
      </c>
      <c r="Z319" s="69" t="str">
        <f>IF(NOTA[[#This Row],[JUMLAH]]="","",NOTA[[#This Row],[DISC 1-]]+NOTA[[#This Row],[DISC 2-]])</f>
        <v/>
      </c>
      <c r="AA319" s="69" t="str">
        <f>IF(NOTA[[#This Row],[JUMLAH]]="","",NOTA[[#This Row],[JUMLAH]]-NOTA[[#This Row],[DISC]])</f>
        <v/>
      </c>
      <c r="AB319" s="69"/>
      <c r="AC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71" t="str">
        <f>IF(OR(NOTA[[#This Row],[QTY]]="",NOTA[[#This Row],[HARGA SATUAN]]="",),"",NOTA[[#This Row],[QTY]]*NOTA[[#This Row],[HARGA SATUAN]])</f>
        <v/>
      </c>
      <c r="AG319" s="64" t="str">
        <f ca="1">IF(NOTA[ID_H]="","",INDEX(NOTA[TANGGAL],MATCH(,INDIRECT(ADDRESS(ROW(NOTA[TANGGAL]),COLUMN(NOTA[TANGGAL]))&amp;":"&amp;ADDRESS(ROW(),COLUMN(NOTA[TANGGAL]))),-1)))</f>
        <v/>
      </c>
      <c r="AH319" s="59" t="str">
        <f ca="1">IF(NOTA[[#This Row],[NAMA BARANG]]="","",INDEX(NOTA[SUPPLIER],MATCH(,INDIRECT(ADDRESS(ROW(NOTA[ID]),COLUMN(NOTA[ID]))&amp;":"&amp;ADDRESS(ROW(),COLUMN(NOTA[ID]))),-1)))</f>
        <v/>
      </c>
      <c r="AI319" s="59" t="str">
        <f ca="1">IF(NOTA[[#This Row],[ID_H]]="","",IF(NOTA[[#This Row],[FAKTUR]]="",INDIRECT(ADDRESS(ROW()-1,COLUMN())),NOTA[[#This Row],[FAKTUR]]))</f>
        <v/>
      </c>
      <c r="AJ319" s="60" t="str">
        <f ca="1">IF(NOTA[[#This Row],[ID]]="","",COUNTIF(NOTA[ID_H],NOTA[[#This Row],[ID_H]]))</f>
        <v/>
      </c>
      <c r="AK319" s="60" t="str">
        <f ca="1">IF(NOTA[[#This Row],[TGL.NOTA]]="",IF(NOTA[[#This Row],[SUPPLIER_H]]="","",AK318),MONTH(NOTA[[#This Row],[TGL.NOTA]]))</f>
        <v/>
      </c>
      <c r="AL319" s="60" t="str">
        <f>LOWER(SUBSTITUTE(SUBSTITUTE(SUBSTITUTE(SUBSTITUTE(SUBSTITUTE(SUBSTITUTE(SUBSTITUTE(SUBSTITUTE(SUBSTITUTE(NOTA[NAMA BARANG]," ",),".",""),"-",""),"(",""),")",""),",",""),"/",""),"""",""),"+",""))</f>
        <v/>
      </c>
      <c r="AM3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60" t="str">
        <f>IF(NOTA[[#This Row],[CONCAT4]]="","",_xlfn.IFNA(MATCH(NOTA[[#This Row],[CONCAT4]],[2]!RAW[CONCAT_H],0),FALSE))</f>
        <v/>
      </c>
      <c r="AQ319" s="60" t="str">
        <f>IF(NOTA[[#This Row],[CONCAT1]]="","",MATCH(NOTA[[#This Row],[CONCAT1]],[3]!db[NB NOTA_C],0)+1)</f>
        <v/>
      </c>
    </row>
    <row r="320" spans="1:43" ht="20.100000000000001" customHeight="1" x14ac:dyDescent="0.25">
      <c r="A3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60" t="str">
        <f>IF(NOTA[[#This Row],[ID_P]]="","",MATCH(NOTA[[#This Row],[ID_P]],[1]!B_MSK[N_ID],0))</f>
        <v/>
      </c>
      <c r="D320" s="60" t="str">
        <f ca="1">IF(NOTA[[#This Row],[NAMA BARANG]]="","",INDEX(NOTA[ID],MATCH(,INDIRECT(ADDRESS(ROW(NOTA[ID]),COLUMN(NOTA[ID]))&amp;":"&amp;ADDRESS(ROW(),COLUMN(NOTA[ID]))),-1)))</f>
        <v/>
      </c>
      <c r="E320" s="61"/>
      <c r="F320" s="62"/>
      <c r="G320" s="62"/>
      <c r="H320" s="63"/>
      <c r="I320" s="62"/>
      <c r="J320" s="64"/>
      <c r="K320" s="62"/>
      <c r="L320" s="62"/>
      <c r="M320" s="65"/>
      <c r="N320" s="60"/>
      <c r="O320" s="62"/>
      <c r="P320" s="59"/>
      <c r="Q320" s="58"/>
      <c r="R320" s="66"/>
      <c r="S320" s="67"/>
      <c r="T320" s="68"/>
      <c r="U320" s="69"/>
      <c r="V320" s="70"/>
      <c r="W320" s="69" t="str">
        <f>IF(NOTA[[#This Row],[HARGA/ CTN]]="",NOTA[[#This Row],[JUMLAH_H]],NOTA[[#This Row],[HARGA/ CTN]]*IF(NOTA[[#This Row],[C]]="",0,NOTA[[#This Row],[C]]))</f>
        <v/>
      </c>
      <c r="X320" s="69" t="str">
        <f>IF(NOTA[[#This Row],[JUMLAH]]="","",NOTA[[#This Row],[JUMLAH]]*NOTA[[#This Row],[DISC 1]])</f>
        <v/>
      </c>
      <c r="Y320" s="69" t="str">
        <f>IF(NOTA[[#This Row],[JUMLAH]]="","",(NOTA[[#This Row],[JUMLAH]]-NOTA[[#This Row],[DISC 1-]])*NOTA[[#This Row],[DISC 2]])</f>
        <v/>
      </c>
      <c r="Z320" s="69" t="str">
        <f>IF(NOTA[[#This Row],[JUMLAH]]="","",NOTA[[#This Row],[DISC 1-]]+NOTA[[#This Row],[DISC 2-]])</f>
        <v/>
      </c>
      <c r="AA320" s="69" t="str">
        <f>IF(NOTA[[#This Row],[JUMLAH]]="","",NOTA[[#This Row],[JUMLAH]]-NOTA[[#This Row],[DISC]])</f>
        <v/>
      </c>
      <c r="AB320" s="69"/>
      <c r="AC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71" t="str">
        <f>IF(OR(NOTA[[#This Row],[QTY]]="",NOTA[[#This Row],[HARGA SATUAN]]="",),"",NOTA[[#This Row],[QTY]]*NOTA[[#This Row],[HARGA SATUAN]])</f>
        <v/>
      </c>
      <c r="AG320" s="64" t="str">
        <f ca="1">IF(NOTA[ID_H]="","",INDEX(NOTA[TANGGAL],MATCH(,INDIRECT(ADDRESS(ROW(NOTA[TANGGAL]),COLUMN(NOTA[TANGGAL]))&amp;":"&amp;ADDRESS(ROW(),COLUMN(NOTA[TANGGAL]))),-1)))</f>
        <v/>
      </c>
      <c r="AH320" s="59" t="str">
        <f ca="1">IF(NOTA[[#This Row],[NAMA BARANG]]="","",INDEX(NOTA[SUPPLIER],MATCH(,INDIRECT(ADDRESS(ROW(NOTA[ID]),COLUMN(NOTA[ID]))&amp;":"&amp;ADDRESS(ROW(),COLUMN(NOTA[ID]))),-1)))</f>
        <v/>
      </c>
      <c r="AI320" s="59" t="str">
        <f ca="1">IF(NOTA[[#This Row],[ID_H]]="","",IF(NOTA[[#This Row],[FAKTUR]]="",INDIRECT(ADDRESS(ROW()-1,COLUMN())),NOTA[[#This Row],[FAKTUR]]))</f>
        <v/>
      </c>
      <c r="AJ320" s="60" t="str">
        <f ca="1">IF(NOTA[[#This Row],[ID]]="","",COUNTIF(NOTA[ID_H],NOTA[[#This Row],[ID_H]]))</f>
        <v/>
      </c>
      <c r="AK320" s="60" t="str">
        <f ca="1">IF(NOTA[[#This Row],[TGL.NOTA]]="",IF(NOTA[[#This Row],[SUPPLIER_H]]="","",AK319),MONTH(NOTA[[#This Row],[TGL.NOTA]]))</f>
        <v/>
      </c>
      <c r="AL320" s="60" t="str">
        <f>LOWER(SUBSTITUTE(SUBSTITUTE(SUBSTITUTE(SUBSTITUTE(SUBSTITUTE(SUBSTITUTE(SUBSTITUTE(SUBSTITUTE(SUBSTITUTE(NOTA[NAMA BARANG]," ",),".",""),"-",""),"(",""),")",""),",",""),"/",""),"""",""),"+",""))</f>
        <v/>
      </c>
      <c r="AM3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60" t="str">
        <f>IF(NOTA[[#This Row],[CONCAT4]]="","",_xlfn.IFNA(MATCH(NOTA[[#This Row],[CONCAT4]],[2]!RAW[CONCAT_H],0),FALSE))</f>
        <v/>
      </c>
      <c r="AQ320" s="60" t="str">
        <f>IF(NOTA[[#This Row],[CONCAT1]]="","",MATCH(NOTA[[#This Row],[CONCAT1]],[3]!db[NB NOTA_C],0)+1)</f>
        <v/>
      </c>
    </row>
    <row r="321" spans="1:43" ht="20.100000000000001" customHeight="1" x14ac:dyDescent="0.25">
      <c r="A3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60" t="str">
        <f>IF(NOTA[[#This Row],[ID_P]]="","",MATCH(NOTA[[#This Row],[ID_P]],[1]!B_MSK[N_ID],0))</f>
        <v/>
      </c>
      <c r="D321" s="60" t="str">
        <f ca="1">IF(NOTA[[#This Row],[NAMA BARANG]]="","",INDEX(NOTA[ID],MATCH(,INDIRECT(ADDRESS(ROW(NOTA[ID]),COLUMN(NOTA[ID]))&amp;":"&amp;ADDRESS(ROW(),COLUMN(NOTA[ID]))),-1)))</f>
        <v/>
      </c>
      <c r="E321" s="61"/>
      <c r="F321" s="62"/>
      <c r="G321" s="62"/>
      <c r="H321" s="63"/>
      <c r="I321" s="62"/>
      <c r="J321" s="64"/>
      <c r="K321" s="62"/>
      <c r="L321" s="62"/>
      <c r="M321" s="65"/>
      <c r="N321" s="60"/>
      <c r="O321" s="62"/>
      <c r="P321" s="59"/>
      <c r="Q321" s="58"/>
      <c r="R321" s="66"/>
      <c r="S321" s="67"/>
      <c r="T321" s="68"/>
      <c r="U321" s="69"/>
      <c r="V321" s="70"/>
      <c r="W321" s="69" t="str">
        <f>IF(NOTA[[#This Row],[HARGA/ CTN]]="",NOTA[[#This Row],[JUMLAH_H]],NOTA[[#This Row],[HARGA/ CTN]]*IF(NOTA[[#This Row],[C]]="",0,NOTA[[#This Row],[C]]))</f>
        <v/>
      </c>
      <c r="X321" s="69" t="str">
        <f>IF(NOTA[[#This Row],[JUMLAH]]="","",NOTA[[#This Row],[JUMLAH]]*NOTA[[#This Row],[DISC 1]])</f>
        <v/>
      </c>
      <c r="Y321" s="69" t="str">
        <f>IF(NOTA[[#This Row],[JUMLAH]]="","",(NOTA[[#This Row],[JUMLAH]]-NOTA[[#This Row],[DISC 1-]])*NOTA[[#This Row],[DISC 2]])</f>
        <v/>
      </c>
      <c r="Z321" s="69" t="str">
        <f>IF(NOTA[[#This Row],[JUMLAH]]="","",NOTA[[#This Row],[DISC 1-]]+NOTA[[#This Row],[DISC 2-]])</f>
        <v/>
      </c>
      <c r="AA321" s="69" t="str">
        <f>IF(NOTA[[#This Row],[JUMLAH]]="","",NOTA[[#This Row],[JUMLAH]]-NOTA[[#This Row],[DISC]])</f>
        <v/>
      </c>
      <c r="AB321" s="69"/>
      <c r="AC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71" t="str">
        <f>IF(OR(NOTA[[#This Row],[QTY]]="",NOTA[[#This Row],[HARGA SATUAN]]="",),"",NOTA[[#This Row],[QTY]]*NOTA[[#This Row],[HARGA SATUAN]])</f>
        <v/>
      </c>
      <c r="AG321" s="64" t="str">
        <f ca="1">IF(NOTA[ID_H]="","",INDEX(NOTA[TANGGAL],MATCH(,INDIRECT(ADDRESS(ROW(NOTA[TANGGAL]),COLUMN(NOTA[TANGGAL]))&amp;":"&amp;ADDRESS(ROW(),COLUMN(NOTA[TANGGAL]))),-1)))</f>
        <v/>
      </c>
      <c r="AH321" s="59" t="str">
        <f ca="1">IF(NOTA[[#This Row],[NAMA BARANG]]="","",INDEX(NOTA[SUPPLIER],MATCH(,INDIRECT(ADDRESS(ROW(NOTA[ID]),COLUMN(NOTA[ID]))&amp;":"&amp;ADDRESS(ROW(),COLUMN(NOTA[ID]))),-1)))</f>
        <v/>
      </c>
      <c r="AI321" s="59" t="str">
        <f ca="1">IF(NOTA[[#This Row],[ID_H]]="","",IF(NOTA[[#This Row],[FAKTUR]]="",INDIRECT(ADDRESS(ROW()-1,COLUMN())),NOTA[[#This Row],[FAKTUR]]))</f>
        <v/>
      </c>
      <c r="AJ321" s="60" t="str">
        <f ca="1">IF(NOTA[[#This Row],[ID]]="","",COUNTIF(NOTA[ID_H],NOTA[[#This Row],[ID_H]]))</f>
        <v/>
      </c>
      <c r="AK321" s="60" t="str">
        <f ca="1">IF(NOTA[[#This Row],[TGL.NOTA]]="",IF(NOTA[[#This Row],[SUPPLIER_H]]="","",AK320),MONTH(NOTA[[#This Row],[TGL.NOTA]]))</f>
        <v/>
      </c>
      <c r="AL321" s="60" t="str">
        <f>LOWER(SUBSTITUTE(SUBSTITUTE(SUBSTITUTE(SUBSTITUTE(SUBSTITUTE(SUBSTITUTE(SUBSTITUTE(SUBSTITUTE(SUBSTITUTE(NOTA[NAMA BARANG]," ",),".",""),"-",""),"(",""),")",""),",",""),"/",""),"""",""),"+",""))</f>
        <v/>
      </c>
      <c r="AM3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60" t="str">
        <f>IF(NOTA[[#This Row],[CONCAT4]]="","",_xlfn.IFNA(MATCH(NOTA[[#This Row],[CONCAT4]],[2]!RAW[CONCAT_H],0),FALSE))</f>
        <v/>
      </c>
      <c r="AQ321" s="60" t="str">
        <f>IF(NOTA[[#This Row],[CONCAT1]]="","",MATCH(NOTA[[#This Row],[CONCAT1]],[3]!db[NB NOTA_C],0)+1)</f>
        <v/>
      </c>
    </row>
    <row r="322" spans="1:43" ht="20.100000000000001" customHeight="1" x14ac:dyDescent="0.25">
      <c r="A3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60" t="str">
        <f>IF(NOTA[[#This Row],[ID_P]]="","",MATCH(NOTA[[#This Row],[ID_P]],[1]!B_MSK[N_ID],0))</f>
        <v/>
      </c>
      <c r="D322" s="60" t="str">
        <f ca="1">IF(NOTA[[#This Row],[NAMA BARANG]]="","",INDEX(NOTA[ID],MATCH(,INDIRECT(ADDRESS(ROW(NOTA[ID]),COLUMN(NOTA[ID]))&amp;":"&amp;ADDRESS(ROW(),COLUMN(NOTA[ID]))),-1)))</f>
        <v/>
      </c>
      <c r="E322" s="61"/>
      <c r="F322" s="62"/>
      <c r="G322" s="62"/>
      <c r="H322" s="63"/>
      <c r="I322" s="62"/>
      <c r="J322" s="64"/>
      <c r="K322" s="62"/>
      <c r="L322" s="62"/>
      <c r="M322" s="65"/>
      <c r="N322" s="60"/>
      <c r="O322" s="62"/>
      <c r="P322" s="59"/>
      <c r="Q322" s="58"/>
      <c r="R322" s="66"/>
      <c r="S322" s="67"/>
      <c r="T322" s="68"/>
      <c r="U322" s="69"/>
      <c r="V322" s="70"/>
      <c r="W322" s="69" t="str">
        <f>IF(NOTA[[#This Row],[HARGA/ CTN]]="",NOTA[[#This Row],[JUMLAH_H]],NOTA[[#This Row],[HARGA/ CTN]]*IF(NOTA[[#This Row],[C]]="",0,NOTA[[#This Row],[C]]))</f>
        <v/>
      </c>
      <c r="X322" s="69" t="str">
        <f>IF(NOTA[[#This Row],[JUMLAH]]="","",NOTA[[#This Row],[JUMLAH]]*NOTA[[#This Row],[DISC 1]])</f>
        <v/>
      </c>
      <c r="Y322" s="69" t="str">
        <f>IF(NOTA[[#This Row],[JUMLAH]]="","",(NOTA[[#This Row],[JUMLAH]]-NOTA[[#This Row],[DISC 1-]])*NOTA[[#This Row],[DISC 2]])</f>
        <v/>
      </c>
      <c r="Z322" s="69" t="str">
        <f>IF(NOTA[[#This Row],[JUMLAH]]="","",NOTA[[#This Row],[DISC 1-]]+NOTA[[#This Row],[DISC 2-]])</f>
        <v/>
      </c>
      <c r="AA322" s="69" t="str">
        <f>IF(NOTA[[#This Row],[JUMLAH]]="","",NOTA[[#This Row],[JUMLAH]]-NOTA[[#This Row],[DISC]])</f>
        <v/>
      </c>
      <c r="AB322" s="69"/>
      <c r="AC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71" t="str">
        <f>IF(OR(NOTA[[#This Row],[QTY]]="",NOTA[[#This Row],[HARGA SATUAN]]="",),"",NOTA[[#This Row],[QTY]]*NOTA[[#This Row],[HARGA SATUAN]])</f>
        <v/>
      </c>
      <c r="AG322" s="64" t="str">
        <f ca="1">IF(NOTA[ID_H]="","",INDEX(NOTA[TANGGAL],MATCH(,INDIRECT(ADDRESS(ROW(NOTA[TANGGAL]),COLUMN(NOTA[TANGGAL]))&amp;":"&amp;ADDRESS(ROW(),COLUMN(NOTA[TANGGAL]))),-1)))</f>
        <v/>
      </c>
      <c r="AH322" s="59" t="str">
        <f ca="1">IF(NOTA[[#This Row],[NAMA BARANG]]="","",INDEX(NOTA[SUPPLIER],MATCH(,INDIRECT(ADDRESS(ROW(NOTA[ID]),COLUMN(NOTA[ID]))&amp;":"&amp;ADDRESS(ROW(),COLUMN(NOTA[ID]))),-1)))</f>
        <v/>
      </c>
      <c r="AI322" s="59" t="str">
        <f ca="1">IF(NOTA[[#This Row],[ID_H]]="","",IF(NOTA[[#This Row],[FAKTUR]]="",INDIRECT(ADDRESS(ROW()-1,COLUMN())),NOTA[[#This Row],[FAKTUR]]))</f>
        <v/>
      </c>
      <c r="AJ322" s="60" t="str">
        <f ca="1">IF(NOTA[[#This Row],[ID]]="","",COUNTIF(NOTA[ID_H],NOTA[[#This Row],[ID_H]]))</f>
        <v/>
      </c>
      <c r="AK322" s="60" t="str">
        <f ca="1">IF(NOTA[[#This Row],[TGL.NOTA]]="",IF(NOTA[[#This Row],[SUPPLIER_H]]="","",AK321),MONTH(NOTA[[#This Row],[TGL.NOTA]]))</f>
        <v/>
      </c>
      <c r="AL322" s="60" t="str">
        <f>LOWER(SUBSTITUTE(SUBSTITUTE(SUBSTITUTE(SUBSTITUTE(SUBSTITUTE(SUBSTITUTE(SUBSTITUTE(SUBSTITUTE(SUBSTITUTE(NOTA[NAMA BARANG]," ",),".",""),"-",""),"(",""),")",""),",",""),"/",""),"""",""),"+",""))</f>
        <v/>
      </c>
      <c r="AM3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60" t="str">
        <f>IF(NOTA[[#This Row],[CONCAT4]]="","",_xlfn.IFNA(MATCH(NOTA[[#This Row],[CONCAT4]],[2]!RAW[CONCAT_H],0),FALSE))</f>
        <v/>
      </c>
      <c r="AQ322" s="60" t="str">
        <f>IF(NOTA[[#This Row],[CONCAT1]]="","",MATCH(NOTA[[#This Row],[CONCAT1]],[3]!db[NB NOTA_C],0)+1)</f>
        <v/>
      </c>
    </row>
    <row r="323" spans="1:43" ht="20.100000000000001" customHeight="1" x14ac:dyDescent="0.25">
      <c r="A3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60" t="str">
        <f>IF(NOTA[[#This Row],[ID_P]]="","",MATCH(NOTA[[#This Row],[ID_P]],[1]!B_MSK[N_ID],0))</f>
        <v/>
      </c>
      <c r="D323" s="60" t="str">
        <f ca="1">IF(NOTA[[#This Row],[NAMA BARANG]]="","",INDEX(NOTA[ID],MATCH(,INDIRECT(ADDRESS(ROW(NOTA[ID]),COLUMN(NOTA[ID]))&amp;":"&amp;ADDRESS(ROW(),COLUMN(NOTA[ID]))),-1)))</f>
        <v/>
      </c>
      <c r="E323" s="61"/>
      <c r="F323" s="62"/>
      <c r="G323" s="62"/>
      <c r="H323" s="63"/>
      <c r="I323" s="62"/>
      <c r="J323" s="64"/>
      <c r="K323" s="62"/>
      <c r="L323" s="62"/>
      <c r="M323" s="65"/>
      <c r="N323" s="60"/>
      <c r="O323" s="62"/>
      <c r="P323" s="59"/>
      <c r="Q323" s="58"/>
      <c r="R323" s="66"/>
      <c r="S323" s="67"/>
      <c r="T323" s="68"/>
      <c r="U323" s="69"/>
      <c r="V323" s="70"/>
      <c r="W323" s="69" t="str">
        <f>IF(NOTA[[#This Row],[HARGA/ CTN]]="",NOTA[[#This Row],[JUMLAH_H]],NOTA[[#This Row],[HARGA/ CTN]]*IF(NOTA[[#This Row],[C]]="",0,NOTA[[#This Row],[C]]))</f>
        <v/>
      </c>
      <c r="X323" s="69" t="str">
        <f>IF(NOTA[[#This Row],[JUMLAH]]="","",NOTA[[#This Row],[JUMLAH]]*NOTA[[#This Row],[DISC 1]])</f>
        <v/>
      </c>
      <c r="Y323" s="69" t="str">
        <f>IF(NOTA[[#This Row],[JUMLAH]]="","",(NOTA[[#This Row],[JUMLAH]]-NOTA[[#This Row],[DISC 1-]])*NOTA[[#This Row],[DISC 2]])</f>
        <v/>
      </c>
      <c r="Z323" s="69" t="str">
        <f>IF(NOTA[[#This Row],[JUMLAH]]="","",NOTA[[#This Row],[DISC 1-]]+NOTA[[#This Row],[DISC 2-]])</f>
        <v/>
      </c>
      <c r="AA323" s="69" t="str">
        <f>IF(NOTA[[#This Row],[JUMLAH]]="","",NOTA[[#This Row],[JUMLAH]]-NOTA[[#This Row],[DISC]])</f>
        <v/>
      </c>
      <c r="AB323" s="69"/>
      <c r="AC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71" t="str">
        <f>IF(OR(NOTA[[#This Row],[QTY]]="",NOTA[[#This Row],[HARGA SATUAN]]="",),"",NOTA[[#This Row],[QTY]]*NOTA[[#This Row],[HARGA SATUAN]])</f>
        <v/>
      </c>
      <c r="AG323" s="64" t="str">
        <f ca="1">IF(NOTA[ID_H]="","",INDEX(NOTA[TANGGAL],MATCH(,INDIRECT(ADDRESS(ROW(NOTA[TANGGAL]),COLUMN(NOTA[TANGGAL]))&amp;":"&amp;ADDRESS(ROW(),COLUMN(NOTA[TANGGAL]))),-1)))</f>
        <v/>
      </c>
      <c r="AH323" s="59" t="str">
        <f ca="1">IF(NOTA[[#This Row],[NAMA BARANG]]="","",INDEX(NOTA[SUPPLIER],MATCH(,INDIRECT(ADDRESS(ROW(NOTA[ID]),COLUMN(NOTA[ID]))&amp;":"&amp;ADDRESS(ROW(),COLUMN(NOTA[ID]))),-1)))</f>
        <v/>
      </c>
      <c r="AI323" s="59" t="str">
        <f ca="1">IF(NOTA[[#This Row],[ID_H]]="","",IF(NOTA[[#This Row],[FAKTUR]]="",INDIRECT(ADDRESS(ROW()-1,COLUMN())),NOTA[[#This Row],[FAKTUR]]))</f>
        <v/>
      </c>
      <c r="AJ323" s="60" t="str">
        <f ca="1">IF(NOTA[[#This Row],[ID]]="","",COUNTIF(NOTA[ID_H],NOTA[[#This Row],[ID_H]]))</f>
        <v/>
      </c>
      <c r="AK323" s="60" t="str">
        <f ca="1">IF(NOTA[[#This Row],[TGL.NOTA]]="",IF(NOTA[[#This Row],[SUPPLIER_H]]="","",AK322),MONTH(NOTA[[#This Row],[TGL.NOTA]]))</f>
        <v/>
      </c>
      <c r="AL323" s="60" t="str">
        <f>LOWER(SUBSTITUTE(SUBSTITUTE(SUBSTITUTE(SUBSTITUTE(SUBSTITUTE(SUBSTITUTE(SUBSTITUTE(SUBSTITUTE(SUBSTITUTE(NOTA[NAMA BARANG]," ",),".",""),"-",""),"(",""),")",""),",",""),"/",""),"""",""),"+",""))</f>
        <v/>
      </c>
      <c r="AM3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60" t="str">
        <f>IF(NOTA[[#This Row],[CONCAT4]]="","",_xlfn.IFNA(MATCH(NOTA[[#This Row],[CONCAT4]],[2]!RAW[CONCAT_H],0),FALSE))</f>
        <v/>
      </c>
      <c r="AQ323" s="60" t="str">
        <f>IF(NOTA[[#This Row],[CONCAT1]]="","",MATCH(NOTA[[#This Row],[CONCAT1]],[3]!db[NB NOTA_C],0)+1)</f>
        <v/>
      </c>
    </row>
    <row r="324" spans="1:43" ht="20.100000000000001" customHeight="1" x14ac:dyDescent="0.25">
      <c r="A3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60" t="str">
        <f>IF(NOTA[[#This Row],[ID_P]]="","",MATCH(NOTA[[#This Row],[ID_P]],[1]!B_MSK[N_ID],0))</f>
        <v/>
      </c>
      <c r="D324" s="60" t="str">
        <f ca="1">IF(NOTA[[#This Row],[NAMA BARANG]]="","",INDEX(NOTA[ID],MATCH(,INDIRECT(ADDRESS(ROW(NOTA[ID]),COLUMN(NOTA[ID]))&amp;":"&amp;ADDRESS(ROW(),COLUMN(NOTA[ID]))),-1)))</f>
        <v/>
      </c>
      <c r="E324" s="61"/>
      <c r="F324" s="62"/>
      <c r="G324" s="62"/>
      <c r="H324" s="63"/>
      <c r="I324" s="62"/>
      <c r="J324" s="64"/>
      <c r="K324" s="62"/>
      <c r="L324" s="62"/>
      <c r="M324" s="65"/>
      <c r="N324" s="60"/>
      <c r="O324" s="62"/>
      <c r="P324" s="59"/>
      <c r="Q324" s="58"/>
      <c r="R324" s="66"/>
      <c r="S324" s="67"/>
      <c r="T324" s="68"/>
      <c r="U324" s="69"/>
      <c r="V324" s="70"/>
      <c r="W324" s="69" t="str">
        <f>IF(NOTA[[#This Row],[HARGA/ CTN]]="",NOTA[[#This Row],[JUMLAH_H]],NOTA[[#This Row],[HARGA/ CTN]]*IF(NOTA[[#This Row],[C]]="",0,NOTA[[#This Row],[C]]))</f>
        <v/>
      </c>
      <c r="X324" s="69" t="str">
        <f>IF(NOTA[[#This Row],[JUMLAH]]="","",NOTA[[#This Row],[JUMLAH]]*NOTA[[#This Row],[DISC 1]])</f>
        <v/>
      </c>
      <c r="Y324" s="69" t="str">
        <f>IF(NOTA[[#This Row],[JUMLAH]]="","",(NOTA[[#This Row],[JUMLAH]]-NOTA[[#This Row],[DISC 1-]])*NOTA[[#This Row],[DISC 2]])</f>
        <v/>
      </c>
      <c r="Z324" s="69" t="str">
        <f>IF(NOTA[[#This Row],[JUMLAH]]="","",NOTA[[#This Row],[DISC 1-]]+NOTA[[#This Row],[DISC 2-]])</f>
        <v/>
      </c>
      <c r="AA324" s="69" t="str">
        <f>IF(NOTA[[#This Row],[JUMLAH]]="","",NOTA[[#This Row],[JUMLAH]]-NOTA[[#This Row],[DISC]])</f>
        <v/>
      </c>
      <c r="AB324" s="69"/>
      <c r="AC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71" t="str">
        <f>IF(OR(NOTA[[#This Row],[QTY]]="",NOTA[[#This Row],[HARGA SATUAN]]="",),"",NOTA[[#This Row],[QTY]]*NOTA[[#This Row],[HARGA SATUAN]])</f>
        <v/>
      </c>
      <c r="AG324" s="64" t="str">
        <f ca="1">IF(NOTA[ID_H]="","",INDEX(NOTA[TANGGAL],MATCH(,INDIRECT(ADDRESS(ROW(NOTA[TANGGAL]),COLUMN(NOTA[TANGGAL]))&amp;":"&amp;ADDRESS(ROW(),COLUMN(NOTA[TANGGAL]))),-1)))</f>
        <v/>
      </c>
      <c r="AH324" s="59" t="str">
        <f ca="1">IF(NOTA[[#This Row],[NAMA BARANG]]="","",INDEX(NOTA[SUPPLIER],MATCH(,INDIRECT(ADDRESS(ROW(NOTA[ID]),COLUMN(NOTA[ID]))&amp;":"&amp;ADDRESS(ROW(),COLUMN(NOTA[ID]))),-1)))</f>
        <v/>
      </c>
      <c r="AI324" s="59" t="str">
        <f ca="1">IF(NOTA[[#This Row],[ID_H]]="","",IF(NOTA[[#This Row],[FAKTUR]]="",INDIRECT(ADDRESS(ROW()-1,COLUMN())),NOTA[[#This Row],[FAKTUR]]))</f>
        <v/>
      </c>
      <c r="AJ324" s="60" t="str">
        <f ca="1">IF(NOTA[[#This Row],[ID]]="","",COUNTIF(NOTA[ID_H],NOTA[[#This Row],[ID_H]]))</f>
        <v/>
      </c>
      <c r="AK324" s="60" t="str">
        <f ca="1">IF(NOTA[[#This Row],[TGL.NOTA]]="",IF(NOTA[[#This Row],[SUPPLIER_H]]="","",AK323),MONTH(NOTA[[#This Row],[TGL.NOTA]]))</f>
        <v/>
      </c>
      <c r="AL324" s="60" t="str">
        <f>LOWER(SUBSTITUTE(SUBSTITUTE(SUBSTITUTE(SUBSTITUTE(SUBSTITUTE(SUBSTITUTE(SUBSTITUTE(SUBSTITUTE(SUBSTITUTE(NOTA[NAMA BARANG]," ",),".",""),"-",""),"(",""),")",""),",",""),"/",""),"""",""),"+",""))</f>
        <v/>
      </c>
      <c r="AM3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60" t="str">
        <f>IF(NOTA[[#This Row],[CONCAT4]]="","",_xlfn.IFNA(MATCH(NOTA[[#This Row],[CONCAT4]],[2]!RAW[CONCAT_H],0),FALSE))</f>
        <v/>
      </c>
      <c r="AQ324" s="60" t="str">
        <f>IF(NOTA[[#This Row],[CONCAT1]]="","",MATCH(NOTA[[#This Row],[CONCAT1]],[3]!db[NB NOTA_C],0)+1)</f>
        <v/>
      </c>
    </row>
    <row r="325" spans="1:43" ht="20.100000000000001" customHeight="1" x14ac:dyDescent="0.25">
      <c r="A3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60" t="str">
        <f>IF(NOTA[[#This Row],[ID_P]]="","",MATCH(NOTA[[#This Row],[ID_P]],[1]!B_MSK[N_ID],0))</f>
        <v/>
      </c>
      <c r="D325" s="60" t="str">
        <f ca="1">IF(NOTA[[#This Row],[NAMA BARANG]]="","",INDEX(NOTA[ID],MATCH(,INDIRECT(ADDRESS(ROW(NOTA[ID]),COLUMN(NOTA[ID]))&amp;":"&amp;ADDRESS(ROW(),COLUMN(NOTA[ID]))),-1)))</f>
        <v/>
      </c>
      <c r="E325" s="61"/>
      <c r="F325" s="62"/>
      <c r="G325" s="62"/>
      <c r="H325" s="63"/>
      <c r="I325" s="62"/>
      <c r="J325" s="64"/>
      <c r="K325" s="62"/>
      <c r="L325" s="62"/>
      <c r="M325" s="65"/>
      <c r="N325" s="60"/>
      <c r="O325" s="62"/>
      <c r="P325" s="59"/>
      <c r="Q325" s="58"/>
      <c r="R325" s="66"/>
      <c r="S325" s="67"/>
      <c r="T325" s="68"/>
      <c r="U325" s="69"/>
      <c r="V325" s="70"/>
      <c r="W325" s="69" t="str">
        <f>IF(NOTA[[#This Row],[HARGA/ CTN]]="",NOTA[[#This Row],[JUMLAH_H]],NOTA[[#This Row],[HARGA/ CTN]]*IF(NOTA[[#This Row],[C]]="",0,NOTA[[#This Row],[C]]))</f>
        <v/>
      </c>
      <c r="X325" s="69" t="str">
        <f>IF(NOTA[[#This Row],[JUMLAH]]="","",NOTA[[#This Row],[JUMLAH]]*NOTA[[#This Row],[DISC 1]])</f>
        <v/>
      </c>
      <c r="Y325" s="69" t="str">
        <f>IF(NOTA[[#This Row],[JUMLAH]]="","",(NOTA[[#This Row],[JUMLAH]]-NOTA[[#This Row],[DISC 1-]])*NOTA[[#This Row],[DISC 2]])</f>
        <v/>
      </c>
      <c r="Z325" s="69" t="str">
        <f>IF(NOTA[[#This Row],[JUMLAH]]="","",NOTA[[#This Row],[DISC 1-]]+NOTA[[#This Row],[DISC 2-]])</f>
        <v/>
      </c>
      <c r="AA325" s="69" t="str">
        <f>IF(NOTA[[#This Row],[JUMLAH]]="","",NOTA[[#This Row],[JUMLAH]]-NOTA[[#This Row],[DISC]])</f>
        <v/>
      </c>
      <c r="AB325" s="69"/>
      <c r="AC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71" t="str">
        <f>IF(OR(NOTA[[#This Row],[QTY]]="",NOTA[[#This Row],[HARGA SATUAN]]="",),"",NOTA[[#This Row],[QTY]]*NOTA[[#This Row],[HARGA SATUAN]])</f>
        <v/>
      </c>
      <c r="AG325" s="64" t="str">
        <f ca="1">IF(NOTA[ID_H]="","",INDEX(NOTA[TANGGAL],MATCH(,INDIRECT(ADDRESS(ROW(NOTA[TANGGAL]),COLUMN(NOTA[TANGGAL]))&amp;":"&amp;ADDRESS(ROW(),COLUMN(NOTA[TANGGAL]))),-1)))</f>
        <v/>
      </c>
      <c r="AH325" s="59" t="str">
        <f ca="1">IF(NOTA[[#This Row],[NAMA BARANG]]="","",INDEX(NOTA[SUPPLIER],MATCH(,INDIRECT(ADDRESS(ROW(NOTA[ID]),COLUMN(NOTA[ID]))&amp;":"&amp;ADDRESS(ROW(),COLUMN(NOTA[ID]))),-1)))</f>
        <v/>
      </c>
      <c r="AI325" s="59" t="str">
        <f ca="1">IF(NOTA[[#This Row],[ID_H]]="","",IF(NOTA[[#This Row],[FAKTUR]]="",INDIRECT(ADDRESS(ROW()-1,COLUMN())),NOTA[[#This Row],[FAKTUR]]))</f>
        <v/>
      </c>
      <c r="AJ325" s="60" t="str">
        <f ca="1">IF(NOTA[[#This Row],[ID]]="","",COUNTIF(NOTA[ID_H],NOTA[[#This Row],[ID_H]]))</f>
        <v/>
      </c>
      <c r="AK325" s="60" t="str">
        <f ca="1">IF(NOTA[[#This Row],[TGL.NOTA]]="",IF(NOTA[[#This Row],[SUPPLIER_H]]="","",AK324),MONTH(NOTA[[#This Row],[TGL.NOTA]]))</f>
        <v/>
      </c>
      <c r="AL325" s="60" t="str">
        <f>LOWER(SUBSTITUTE(SUBSTITUTE(SUBSTITUTE(SUBSTITUTE(SUBSTITUTE(SUBSTITUTE(SUBSTITUTE(SUBSTITUTE(SUBSTITUTE(NOTA[NAMA BARANG]," ",),".",""),"-",""),"(",""),")",""),",",""),"/",""),"""",""),"+",""))</f>
        <v/>
      </c>
      <c r="AM3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60" t="str">
        <f>IF(NOTA[[#This Row],[CONCAT4]]="","",_xlfn.IFNA(MATCH(NOTA[[#This Row],[CONCAT4]],[2]!RAW[CONCAT_H],0),FALSE))</f>
        <v/>
      </c>
      <c r="AQ325" s="60" t="str">
        <f>IF(NOTA[[#This Row],[CONCAT1]]="","",MATCH(NOTA[[#This Row],[CONCAT1]],[3]!db[NB NOTA_C],0)+1)</f>
        <v/>
      </c>
    </row>
    <row r="326" spans="1:43" ht="20.100000000000001" customHeight="1" x14ac:dyDescent="0.25">
      <c r="A3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60" t="str">
        <f>IF(NOTA[[#This Row],[ID_P]]="","",MATCH(NOTA[[#This Row],[ID_P]],[1]!B_MSK[N_ID],0))</f>
        <v/>
      </c>
      <c r="D326" s="60" t="str">
        <f ca="1">IF(NOTA[[#This Row],[NAMA BARANG]]="","",INDEX(NOTA[ID],MATCH(,INDIRECT(ADDRESS(ROW(NOTA[ID]),COLUMN(NOTA[ID]))&amp;":"&amp;ADDRESS(ROW(),COLUMN(NOTA[ID]))),-1)))</f>
        <v/>
      </c>
      <c r="E326" s="61"/>
      <c r="F326" s="62"/>
      <c r="G326" s="62"/>
      <c r="H326" s="63"/>
      <c r="I326" s="62"/>
      <c r="J326" s="64"/>
      <c r="K326" s="62"/>
      <c r="L326" s="62"/>
      <c r="M326" s="65"/>
      <c r="N326" s="60"/>
      <c r="O326" s="62"/>
      <c r="P326" s="59"/>
      <c r="Q326" s="58"/>
      <c r="R326" s="66"/>
      <c r="S326" s="67"/>
      <c r="T326" s="68"/>
      <c r="U326" s="69"/>
      <c r="V326" s="70"/>
      <c r="W326" s="69" t="str">
        <f>IF(NOTA[[#This Row],[HARGA/ CTN]]="",NOTA[[#This Row],[JUMLAH_H]],NOTA[[#This Row],[HARGA/ CTN]]*IF(NOTA[[#This Row],[C]]="",0,NOTA[[#This Row],[C]]))</f>
        <v/>
      </c>
      <c r="X326" s="69" t="str">
        <f>IF(NOTA[[#This Row],[JUMLAH]]="","",NOTA[[#This Row],[JUMLAH]]*NOTA[[#This Row],[DISC 1]])</f>
        <v/>
      </c>
      <c r="Y326" s="69" t="str">
        <f>IF(NOTA[[#This Row],[JUMLAH]]="","",(NOTA[[#This Row],[JUMLAH]]-NOTA[[#This Row],[DISC 1-]])*NOTA[[#This Row],[DISC 2]])</f>
        <v/>
      </c>
      <c r="Z326" s="69" t="str">
        <f>IF(NOTA[[#This Row],[JUMLAH]]="","",NOTA[[#This Row],[DISC 1-]]+NOTA[[#This Row],[DISC 2-]])</f>
        <v/>
      </c>
      <c r="AA326" s="69" t="str">
        <f>IF(NOTA[[#This Row],[JUMLAH]]="","",NOTA[[#This Row],[JUMLAH]]-NOTA[[#This Row],[DISC]])</f>
        <v/>
      </c>
      <c r="AB326" s="69"/>
      <c r="AC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71" t="str">
        <f>IF(OR(NOTA[[#This Row],[QTY]]="",NOTA[[#This Row],[HARGA SATUAN]]="",),"",NOTA[[#This Row],[QTY]]*NOTA[[#This Row],[HARGA SATUAN]])</f>
        <v/>
      </c>
      <c r="AG326" s="64" t="str">
        <f ca="1">IF(NOTA[ID_H]="","",INDEX(NOTA[TANGGAL],MATCH(,INDIRECT(ADDRESS(ROW(NOTA[TANGGAL]),COLUMN(NOTA[TANGGAL]))&amp;":"&amp;ADDRESS(ROW(),COLUMN(NOTA[TANGGAL]))),-1)))</f>
        <v/>
      </c>
      <c r="AH326" s="59" t="str">
        <f ca="1">IF(NOTA[[#This Row],[NAMA BARANG]]="","",INDEX(NOTA[SUPPLIER],MATCH(,INDIRECT(ADDRESS(ROW(NOTA[ID]),COLUMN(NOTA[ID]))&amp;":"&amp;ADDRESS(ROW(),COLUMN(NOTA[ID]))),-1)))</f>
        <v/>
      </c>
      <c r="AI326" s="59" t="str">
        <f ca="1">IF(NOTA[[#This Row],[ID_H]]="","",IF(NOTA[[#This Row],[FAKTUR]]="",INDIRECT(ADDRESS(ROW()-1,COLUMN())),NOTA[[#This Row],[FAKTUR]]))</f>
        <v/>
      </c>
      <c r="AJ326" s="60" t="str">
        <f ca="1">IF(NOTA[[#This Row],[ID]]="","",COUNTIF(NOTA[ID_H],NOTA[[#This Row],[ID_H]]))</f>
        <v/>
      </c>
      <c r="AK326" s="60" t="str">
        <f ca="1">IF(NOTA[[#This Row],[TGL.NOTA]]="",IF(NOTA[[#This Row],[SUPPLIER_H]]="","",AK325),MONTH(NOTA[[#This Row],[TGL.NOTA]]))</f>
        <v/>
      </c>
      <c r="AL326" s="60" t="str">
        <f>LOWER(SUBSTITUTE(SUBSTITUTE(SUBSTITUTE(SUBSTITUTE(SUBSTITUTE(SUBSTITUTE(SUBSTITUTE(SUBSTITUTE(SUBSTITUTE(NOTA[NAMA BARANG]," ",),".",""),"-",""),"(",""),")",""),",",""),"/",""),"""",""),"+",""))</f>
        <v/>
      </c>
      <c r="AM3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60" t="str">
        <f>IF(NOTA[[#This Row],[CONCAT4]]="","",_xlfn.IFNA(MATCH(NOTA[[#This Row],[CONCAT4]],[2]!RAW[CONCAT_H],0),FALSE))</f>
        <v/>
      </c>
      <c r="AQ326" s="60" t="str">
        <f>IF(NOTA[[#This Row],[CONCAT1]]="","",MATCH(NOTA[[#This Row],[CONCAT1]],[3]!db[NB NOTA_C],0)+1)</f>
        <v/>
      </c>
    </row>
    <row r="327" spans="1:43" ht="20.100000000000001" customHeight="1" x14ac:dyDescent="0.25">
      <c r="A3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60" t="str">
        <f>IF(NOTA[[#This Row],[ID_P]]="","",MATCH(NOTA[[#This Row],[ID_P]],[1]!B_MSK[N_ID],0))</f>
        <v/>
      </c>
      <c r="D327" s="60" t="str">
        <f ca="1">IF(NOTA[[#This Row],[NAMA BARANG]]="","",INDEX(NOTA[ID],MATCH(,INDIRECT(ADDRESS(ROW(NOTA[ID]),COLUMN(NOTA[ID]))&amp;":"&amp;ADDRESS(ROW(),COLUMN(NOTA[ID]))),-1)))</f>
        <v/>
      </c>
      <c r="E327" s="61"/>
      <c r="F327" s="62"/>
      <c r="G327" s="62"/>
      <c r="H327" s="63"/>
      <c r="I327" s="62"/>
      <c r="J327" s="64"/>
      <c r="K327" s="62"/>
      <c r="L327" s="62"/>
      <c r="M327" s="65"/>
      <c r="N327" s="60"/>
      <c r="O327" s="62"/>
      <c r="P327" s="59"/>
      <c r="Q327" s="58"/>
      <c r="R327" s="66"/>
      <c r="S327" s="67"/>
      <c r="T327" s="68"/>
      <c r="U327" s="69"/>
      <c r="V327" s="70"/>
      <c r="W327" s="69" t="str">
        <f>IF(NOTA[[#This Row],[HARGA/ CTN]]="",NOTA[[#This Row],[JUMLAH_H]],NOTA[[#This Row],[HARGA/ CTN]]*IF(NOTA[[#This Row],[C]]="",0,NOTA[[#This Row],[C]]))</f>
        <v/>
      </c>
      <c r="X327" s="69" t="str">
        <f>IF(NOTA[[#This Row],[JUMLAH]]="","",NOTA[[#This Row],[JUMLAH]]*NOTA[[#This Row],[DISC 1]])</f>
        <v/>
      </c>
      <c r="Y327" s="69" t="str">
        <f>IF(NOTA[[#This Row],[JUMLAH]]="","",(NOTA[[#This Row],[JUMLAH]]-NOTA[[#This Row],[DISC 1-]])*NOTA[[#This Row],[DISC 2]])</f>
        <v/>
      </c>
      <c r="Z327" s="69" t="str">
        <f>IF(NOTA[[#This Row],[JUMLAH]]="","",NOTA[[#This Row],[DISC 1-]]+NOTA[[#This Row],[DISC 2-]])</f>
        <v/>
      </c>
      <c r="AA327" s="69" t="str">
        <f>IF(NOTA[[#This Row],[JUMLAH]]="","",NOTA[[#This Row],[JUMLAH]]-NOTA[[#This Row],[DISC]])</f>
        <v/>
      </c>
      <c r="AB327" s="69"/>
      <c r="AC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71" t="str">
        <f>IF(OR(NOTA[[#This Row],[QTY]]="",NOTA[[#This Row],[HARGA SATUAN]]="",),"",NOTA[[#This Row],[QTY]]*NOTA[[#This Row],[HARGA SATUAN]])</f>
        <v/>
      </c>
      <c r="AG327" s="64" t="str">
        <f ca="1">IF(NOTA[ID_H]="","",INDEX(NOTA[TANGGAL],MATCH(,INDIRECT(ADDRESS(ROW(NOTA[TANGGAL]),COLUMN(NOTA[TANGGAL]))&amp;":"&amp;ADDRESS(ROW(),COLUMN(NOTA[TANGGAL]))),-1)))</f>
        <v/>
      </c>
      <c r="AH327" s="59" t="str">
        <f ca="1">IF(NOTA[[#This Row],[NAMA BARANG]]="","",INDEX(NOTA[SUPPLIER],MATCH(,INDIRECT(ADDRESS(ROW(NOTA[ID]),COLUMN(NOTA[ID]))&amp;":"&amp;ADDRESS(ROW(),COLUMN(NOTA[ID]))),-1)))</f>
        <v/>
      </c>
      <c r="AI327" s="59" t="str">
        <f ca="1">IF(NOTA[[#This Row],[ID_H]]="","",IF(NOTA[[#This Row],[FAKTUR]]="",INDIRECT(ADDRESS(ROW()-1,COLUMN())),NOTA[[#This Row],[FAKTUR]]))</f>
        <v/>
      </c>
      <c r="AJ327" s="60" t="str">
        <f ca="1">IF(NOTA[[#This Row],[ID]]="","",COUNTIF(NOTA[ID_H],NOTA[[#This Row],[ID_H]]))</f>
        <v/>
      </c>
      <c r="AK327" s="60" t="str">
        <f ca="1">IF(NOTA[[#This Row],[TGL.NOTA]]="",IF(NOTA[[#This Row],[SUPPLIER_H]]="","",AK326),MONTH(NOTA[[#This Row],[TGL.NOTA]]))</f>
        <v/>
      </c>
      <c r="AL327" s="60" t="str">
        <f>LOWER(SUBSTITUTE(SUBSTITUTE(SUBSTITUTE(SUBSTITUTE(SUBSTITUTE(SUBSTITUTE(SUBSTITUTE(SUBSTITUTE(SUBSTITUTE(NOTA[NAMA BARANG]," ",),".",""),"-",""),"(",""),")",""),",",""),"/",""),"""",""),"+",""))</f>
        <v/>
      </c>
      <c r="AM3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60" t="str">
        <f>IF(NOTA[[#This Row],[CONCAT4]]="","",_xlfn.IFNA(MATCH(NOTA[[#This Row],[CONCAT4]],[2]!RAW[CONCAT_H],0),FALSE))</f>
        <v/>
      </c>
      <c r="AQ327" s="60" t="str">
        <f>IF(NOTA[[#This Row],[CONCAT1]]="","",MATCH(NOTA[[#This Row],[CONCAT1]],[3]!db[NB NOTA_C],0)+1)</f>
        <v/>
      </c>
    </row>
    <row r="328" spans="1:43" ht="20.100000000000001" customHeight="1" x14ac:dyDescent="0.25">
      <c r="A3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60" t="str">
        <f>IF(NOTA[[#This Row],[ID_P]]="","",MATCH(NOTA[[#This Row],[ID_P]],[1]!B_MSK[N_ID],0))</f>
        <v/>
      </c>
      <c r="D328" s="60" t="str">
        <f ca="1">IF(NOTA[[#This Row],[NAMA BARANG]]="","",INDEX(NOTA[ID],MATCH(,INDIRECT(ADDRESS(ROW(NOTA[ID]),COLUMN(NOTA[ID]))&amp;":"&amp;ADDRESS(ROW(),COLUMN(NOTA[ID]))),-1)))</f>
        <v/>
      </c>
      <c r="E328" s="61"/>
      <c r="F328" s="62"/>
      <c r="G328" s="62"/>
      <c r="H328" s="63"/>
      <c r="I328" s="62"/>
      <c r="J328" s="64"/>
      <c r="K328" s="62"/>
      <c r="L328" s="62"/>
      <c r="M328" s="65"/>
      <c r="N328" s="60"/>
      <c r="O328" s="62"/>
      <c r="P328" s="59"/>
      <c r="Q328" s="58"/>
      <c r="R328" s="66"/>
      <c r="S328" s="67"/>
      <c r="T328" s="68"/>
      <c r="U328" s="69"/>
      <c r="V328" s="70"/>
      <c r="W328" s="69" t="str">
        <f>IF(NOTA[[#This Row],[HARGA/ CTN]]="",NOTA[[#This Row],[JUMLAH_H]],NOTA[[#This Row],[HARGA/ CTN]]*IF(NOTA[[#This Row],[C]]="",0,NOTA[[#This Row],[C]]))</f>
        <v/>
      </c>
      <c r="X328" s="69" t="str">
        <f>IF(NOTA[[#This Row],[JUMLAH]]="","",NOTA[[#This Row],[JUMLAH]]*NOTA[[#This Row],[DISC 1]])</f>
        <v/>
      </c>
      <c r="Y328" s="69" t="str">
        <f>IF(NOTA[[#This Row],[JUMLAH]]="","",(NOTA[[#This Row],[JUMLAH]]-NOTA[[#This Row],[DISC 1-]])*NOTA[[#This Row],[DISC 2]])</f>
        <v/>
      </c>
      <c r="Z328" s="69" t="str">
        <f>IF(NOTA[[#This Row],[JUMLAH]]="","",NOTA[[#This Row],[DISC 1-]]+NOTA[[#This Row],[DISC 2-]])</f>
        <v/>
      </c>
      <c r="AA328" s="69" t="str">
        <f>IF(NOTA[[#This Row],[JUMLAH]]="","",NOTA[[#This Row],[JUMLAH]]-NOTA[[#This Row],[DISC]])</f>
        <v/>
      </c>
      <c r="AB328" s="69"/>
      <c r="AC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71" t="str">
        <f>IF(OR(NOTA[[#This Row],[QTY]]="",NOTA[[#This Row],[HARGA SATUAN]]="",),"",NOTA[[#This Row],[QTY]]*NOTA[[#This Row],[HARGA SATUAN]])</f>
        <v/>
      </c>
      <c r="AG328" s="64" t="str">
        <f ca="1">IF(NOTA[ID_H]="","",INDEX(NOTA[TANGGAL],MATCH(,INDIRECT(ADDRESS(ROW(NOTA[TANGGAL]),COLUMN(NOTA[TANGGAL]))&amp;":"&amp;ADDRESS(ROW(),COLUMN(NOTA[TANGGAL]))),-1)))</f>
        <v/>
      </c>
      <c r="AH328" s="59" t="str">
        <f ca="1">IF(NOTA[[#This Row],[NAMA BARANG]]="","",INDEX(NOTA[SUPPLIER],MATCH(,INDIRECT(ADDRESS(ROW(NOTA[ID]),COLUMN(NOTA[ID]))&amp;":"&amp;ADDRESS(ROW(),COLUMN(NOTA[ID]))),-1)))</f>
        <v/>
      </c>
      <c r="AI328" s="59" t="str">
        <f ca="1">IF(NOTA[[#This Row],[ID_H]]="","",IF(NOTA[[#This Row],[FAKTUR]]="",INDIRECT(ADDRESS(ROW()-1,COLUMN())),NOTA[[#This Row],[FAKTUR]]))</f>
        <v/>
      </c>
      <c r="AJ328" s="60" t="str">
        <f ca="1">IF(NOTA[[#This Row],[ID]]="","",COUNTIF(NOTA[ID_H],NOTA[[#This Row],[ID_H]]))</f>
        <v/>
      </c>
      <c r="AK328" s="60" t="str">
        <f ca="1">IF(NOTA[[#This Row],[TGL.NOTA]]="",IF(NOTA[[#This Row],[SUPPLIER_H]]="","",AK327),MONTH(NOTA[[#This Row],[TGL.NOTA]]))</f>
        <v/>
      </c>
      <c r="AL328" s="60" t="str">
        <f>LOWER(SUBSTITUTE(SUBSTITUTE(SUBSTITUTE(SUBSTITUTE(SUBSTITUTE(SUBSTITUTE(SUBSTITUTE(SUBSTITUTE(SUBSTITUTE(NOTA[NAMA BARANG]," ",),".",""),"-",""),"(",""),")",""),",",""),"/",""),"""",""),"+",""))</f>
        <v/>
      </c>
      <c r="AM3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60" t="str">
        <f>IF(NOTA[[#This Row],[CONCAT4]]="","",_xlfn.IFNA(MATCH(NOTA[[#This Row],[CONCAT4]],[2]!RAW[CONCAT_H],0),FALSE))</f>
        <v/>
      </c>
      <c r="AQ328" s="60" t="str">
        <f>IF(NOTA[[#This Row],[CONCAT1]]="","",MATCH(NOTA[[#This Row],[CONCAT1]],[3]!db[NB NOTA_C],0)+1)</f>
        <v/>
      </c>
    </row>
    <row r="329" spans="1:43" ht="20.100000000000001" customHeight="1" x14ac:dyDescent="0.25">
      <c r="A3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60" t="str">
        <f>IF(NOTA[[#This Row],[ID_P]]="","",MATCH(NOTA[[#This Row],[ID_P]],[1]!B_MSK[N_ID],0))</f>
        <v/>
      </c>
      <c r="D329" s="60" t="str">
        <f ca="1">IF(NOTA[[#This Row],[NAMA BARANG]]="","",INDEX(NOTA[ID],MATCH(,INDIRECT(ADDRESS(ROW(NOTA[ID]),COLUMN(NOTA[ID]))&amp;":"&amp;ADDRESS(ROW(),COLUMN(NOTA[ID]))),-1)))</f>
        <v/>
      </c>
      <c r="E329" s="61"/>
      <c r="F329" s="62"/>
      <c r="G329" s="62"/>
      <c r="H329" s="63"/>
      <c r="I329" s="62"/>
      <c r="J329" s="64"/>
      <c r="K329" s="62"/>
      <c r="L329" s="62"/>
      <c r="M329" s="65"/>
      <c r="N329" s="60"/>
      <c r="O329" s="62"/>
      <c r="P329" s="59"/>
      <c r="Q329" s="58"/>
      <c r="R329" s="66"/>
      <c r="S329" s="67"/>
      <c r="T329" s="68"/>
      <c r="U329" s="69"/>
      <c r="V329" s="70"/>
      <c r="W329" s="69" t="str">
        <f>IF(NOTA[[#This Row],[HARGA/ CTN]]="",NOTA[[#This Row],[JUMLAH_H]],NOTA[[#This Row],[HARGA/ CTN]]*IF(NOTA[[#This Row],[C]]="",0,NOTA[[#This Row],[C]]))</f>
        <v/>
      </c>
      <c r="X329" s="69" t="str">
        <f>IF(NOTA[[#This Row],[JUMLAH]]="","",NOTA[[#This Row],[JUMLAH]]*NOTA[[#This Row],[DISC 1]])</f>
        <v/>
      </c>
      <c r="Y329" s="69" t="str">
        <f>IF(NOTA[[#This Row],[JUMLAH]]="","",(NOTA[[#This Row],[JUMLAH]]-NOTA[[#This Row],[DISC 1-]])*NOTA[[#This Row],[DISC 2]])</f>
        <v/>
      </c>
      <c r="Z329" s="69" t="str">
        <f>IF(NOTA[[#This Row],[JUMLAH]]="","",NOTA[[#This Row],[DISC 1-]]+NOTA[[#This Row],[DISC 2-]])</f>
        <v/>
      </c>
      <c r="AA329" s="69" t="str">
        <f>IF(NOTA[[#This Row],[JUMLAH]]="","",NOTA[[#This Row],[JUMLAH]]-NOTA[[#This Row],[DISC]])</f>
        <v/>
      </c>
      <c r="AB329" s="69"/>
      <c r="AC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71" t="str">
        <f>IF(OR(NOTA[[#This Row],[QTY]]="",NOTA[[#This Row],[HARGA SATUAN]]="",),"",NOTA[[#This Row],[QTY]]*NOTA[[#This Row],[HARGA SATUAN]])</f>
        <v/>
      </c>
      <c r="AG329" s="64" t="str">
        <f ca="1">IF(NOTA[ID_H]="","",INDEX(NOTA[TANGGAL],MATCH(,INDIRECT(ADDRESS(ROW(NOTA[TANGGAL]),COLUMN(NOTA[TANGGAL]))&amp;":"&amp;ADDRESS(ROW(),COLUMN(NOTA[TANGGAL]))),-1)))</f>
        <v/>
      </c>
      <c r="AH329" s="59" t="str">
        <f ca="1">IF(NOTA[[#This Row],[NAMA BARANG]]="","",INDEX(NOTA[SUPPLIER],MATCH(,INDIRECT(ADDRESS(ROW(NOTA[ID]),COLUMN(NOTA[ID]))&amp;":"&amp;ADDRESS(ROW(),COLUMN(NOTA[ID]))),-1)))</f>
        <v/>
      </c>
      <c r="AI329" s="59" t="str">
        <f ca="1">IF(NOTA[[#This Row],[ID_H]]="","",IF(NOTA[[#This Row],[FAKTUR]]="",INDIRECT(ADDRESS(ROW()-1,COLUMN())),NOTA[[#This Row],[FAKTUR]]))</f>
        <v/>
      </c>
      <c r="AJ329" s="60" t="str">
        <f ca="1">IF(NOTA[[#This Row],[ID]]="","",COUNTIF(NOTA[ID_H],NOTA[[#This Row],[ID_H]]))</f>
        <v/>
      </c>
      <c r="AK329" s="60" t="str">
        <f ca="1">IF(NOTA[[#This Row],[TGL.NOTA]]="",IF(NOTA[[#This Row],[SUPPLIER_H]]="","",AK328),MONTH(NOTA[[#This Row],[TGL.NOTA]]))</f>
        <v/>
      </c>
      <c r="AL329" s="60" t="str">
        <f>LOWER(SUBSTITUTE(SUBSTITUTE(SUBSTITUTE(SUBSTITUTE(SUBSTITUTE(SUBSTITUTE(SUBSTITUTE(SUBSTITUTE(SUBSTITUTE(NOTA[NAMA BARANG]," ",),".",""),"-",""),"(",""),")",""),",",""),"/",""),"""",""),"+",""))</f>
        <v/>
      </c>
      <c r="AM3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60" t="str">
        <f>IF(NOTA[[#This Row],[CONCAT4]]="","",_xlfn.IFNA(MATCH(NOTA[[#This Row],[CONCAT4]],[2]!RAW[CONCAT_H],0),FALSE))</f>
        <v/>
      </c>
      <c r="AQ329" s="60" t="str">
        <f>IF(NOTA[[#This Row],[CONCAT1]]="","",MATCH(NOTA[[#This Row],[CONCAT1]],[3]!db[NB NOTA_C],0)+1)</f>
        <v/>
      </c>
    </row>
    <row r="330" spans="1:43" ht="20.100000000000001" customHeight="1" x14ac:dyDescent="0.25">
      <c r="A3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60" t="str">
        <f>IF(NOTA[[#This Row],[ID_P]]="","",MATCH(NOTA[[#This Row],[ID_P]],[1]!B_MSK[N_ID],0))</f>
        <v/>
      </c>
      <c r="D330" s="60" t="str">
        <f ca="1">IF(NOTA[[#This Row],[NAMA BARANG]]="","",INDEX(NOTA[ID],MATCH(,INDIRECT(ADDRESS(ROW(NOTA[ID]),COLUMN(NOTA[ID]))&amp;":"&amp;ADDRESS(ROW(),COLUMN(NOTA[ID]))),-1)))</f>
        <v/>
      </c>
      <c r="E330" s="61"/>
      <c r="F330" s="62"/>
      <c r="G330" s="62"/>
      <c r="H330" s="63"/>
      <c r="I330" s="62"/>
      <c r="J330" s="64"/>
      <c r="K330" s="62"/>
      <c r="L330" s="62"/>
      <c r="M330" s="65"/>
      <c r="N330" s="60"/>
      <c r="O330" s="62"/>
      <c r="P330" s="59"/>
      <c r="Q330" s="58"/>
      <c r="R330" s="66"/>
      <c r="S330" s="67"/>
      <c r="T330" s="68"/>
      <c r="U330" s="69"/>
      <c r="V330" s="70"/>
      <c r="W330" s="69" t="str">
        <f>IF(NOTA[[#This Row],[HARGA/ CTN]]="",NOTA[[#This Row],[JUMLAH_H]],NOTA[[#This Row],[HARGA/ CTN]]*IF(NOTA[[#This Row],[C]]="",0,NOTA[[#This Row],[C]]))</f>
        <v/>
      </c>
      <c r="X330" s="69" t="str">
        <f>IF(NOTA[[#This Row],[JUMLAH]]="","",NOTA[[#This Row],[JUMLAH]]*NOTA[[#This Row],[DISC 1]])</f>
        <v/>
      </c>
      <c r="Y330" s="69" t="str">
        <f>IF(NOTA[[#This Row],[JUMLAH]]="","",(NOTA[[#This Row],[JUMLAH]]-NOTA[[#This Row],[DISC 1-]])*NOTA[[#This Row],[DISC 2]])</f>
        <v/>
      </c>
      <c r="Z330" s="69" t="str">
        <f>IF(NOTA[[#This Row],[JUMLAH]]="","",NOTA[[#This Row],[DISC 1-]]+NOTA[[#This Row],[DISC 2-]])</f>
        <v/>
      </c>
      <c r="AA330" s="69" t="str">
        <f>IF(NOTA[[#This Row],[JUMLAH]]="","",NOTA[[#This Row],[JUMLAH]]-NOTA[[#This Row],[DISC]])</f>
        <v/>
      </c>
      <c r="AB330" s="69"/>
      <c r="AC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71" t="str">
        <f>IF(OR(NOTA[[#This Row],[QTY]]="",NOTA[[#This Row],[HARGA SATUAN]]="",),"",NOTA[[#This Row],[QTY]]*NOTA[[#This Row],[HARGA SATUAN]])</f>
        <v/>
      </c>
      <c r="AG330" s="64" t="str">
        <f ca="1">IF(NOTA[ID_H]="","",INDEX(NOTA[TANGGAL],MATCH(,INDIRECT(ADDRESS(ROW(NOTA[TANGGAL]),COLUMN(NOTA[TANGGAL]))&amp;":"&amp;ADDRESS(ROW(),COLUMN(NOTA[TANGGAL]))),-1)))</f>
        <v/>
      </c>
      <c r="AH330" s="59" t="str">
        <f ca="1">IF(NOTA[[#This Row],[NAMA BARANG]]="","",INDEX(NOTA[SUPPLIER],MATCH(,INDIRECT(ADDRESS(ROW(NOTA[ID]),COLUMN(NOTA[ID]))&amp;":"&amp;ADDRESS(ROW(),COLUMN(NOTA[ID]))),-1)))</f>
        <v/>
      </c>
      <c r="AI330" s="59" t="str">
        <f ca="1">IF(NOTA[[#This Row],[ID_H]]="","",IF(NOTA[[#This Row],[FAKTUR]]="",INDIRECT(ADDRESS(ROW()-1,COLUMN())),NOTA[[#This Row],[FAKTUR]]))</f>
        <v/>
      </c>
      <c r="AJ330" s="60" t="str">
        <f ca="1">IF(NOTA[[#This Row],[ID]]="","",COUNTIF(NOTA[ID_H],NOTA[[#This Row],[ID_H]]))</f>
        <v/>
      </c>
      <c r="AK330" s="60" t="str">
        <f ca="1">IF(NOTA[[#This Row],[TGL.NOTA]]="",IF(NOTA[[#This Row],[SUPPLIER_H]]="","",AK329),MONTH(NOTA[[#This Row],[TGL.NOTA]]))</f>
        <v/>
      </c>
      <c r="AL330" s="60" t="str">
        <f>LOWER(SUBSTITUTE(SUBSTITUTE(SUBSTITUTE(SUBSTITUTE(SUBSTITUTE(SUBSTITUTE(SUBSTITUTE(SUBSTITUTE(SUBSTITUTE(NOTA[NAMA BARANG]," ",),".",""),"-",""),"(",""),")",""),",",""),"/",""),"""",""),"+",""))</f>
        <v/>
      </c>
      <c r="AM3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60" t="str">
        <f>IF(NOTA[[#This Row],[CONCAT4]]="","",_xlfn.IFNA(MATCH(NOTA[[#This Row],[CONCAT4]],[2]!RAW[CONCAT_H],0),FALSE))</f>
        <v/>
      </c>
      <c r="AQ330" s="60" t="str">
        <f>IF(NOTA[[#This Row],[CONCAT1]]="","",MATCH(NOTA[[#This Row],[CONCAT1]],[3]!db[NB NOTA_C],0)+1)</f>
        <v/>
      </c>
    </row>
    <row r="331" spans="1:43" ht="20.100000000000001" customHeight="1" x14ac:dyDescent="0.25">
      <c r="A3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60" t="str">
        <f>IF(NOTA[[#This Row],[ID_P]]="","",MATCH(NOTA[[#This Row],[ID_P]],[1]!B_MSK[N_ID],0))</f>
        <v/>
      </c>
      <c r="D331" s="60" t="str">
        <f ca="1">IF(NOTA[[#This Row],[NAMA BARANG]]="","",INDEX(NOTA[ID],MATCH(,INDIRECT(ADDRESS(ROW(NOTA[ID]),COLUMN(NOTA[ID]))&amp;":"&amp;ADDRESS(ROW(),COLUMN(NOTA[ID]))),-1)))</f>
        <v/>
      </c>
      <c r="E331" s="61"/>
      <c r="F331" s="62"/>
      <c r="G331" s="62"/>
      <c r="H331" s="63"/>
      <c r="I331" s="62"/>
      <c r="J331" s="64"/>
      <c r="K331" s="62"/>
      <c r="L331" s="62"/>
      <c r="M331" s="65"/>
      <c r="N331" s="60"/>
      <c r="O331" s="62"/>
      <c r="P331" s="59"/>
      <c r="Q331" s="58"/>
      <c r="R331" s="66"/>
      <c r="S331" s="67"/>
      <c r="T331" s="68"/>
      <c r="U331" s="69"/>
      <c r="V331" s="70"/>
      <c r="W331" s="69" t="str">
        <f>IF(NOTA[[#This Row],[HARGA/ CTN]]="",NOTA[[#This Row],[JUMLAH_H]],NOTA[[#This Row],[HARGA/ CTN]]*IF(NOTA[[#This Row],[C]]="",0,NOTA[[#This Row],[C]]))</f>
        <v/>
      </c>
      <c r="X331" s="69" t="str">
        <f>IF(NOTA[[#This Row],[JUMLAH]]="","",NOTA[[#This Row],[JUMLAH]]*NOTA[[#This Row],[DISC 1]])</f>
        <v/>
      </c>
      <c r="Y331" s="69" t="str">
        <f>IF(NOTA[[#This Row],[JUMLAH]]="","",(NOTA[[#This Row],[JUMLAH]]-NOTA[[#This Row],[DISC 1-]])*NOTA[[#This Row],[DISC 2]])</f>
        <v/>
      </c>
      <c r="Z331" s="69" t="str">
        <f>IF(NOTA[[#This Row],[JUMLAH]]="","",NOTA[[#This Row],[DISC 1-]]+NOTA[[#This Row],[DISC 2-]])</f>
        <v/>
      </c>
      <c r="AA331" s="69" t="str">
        <f>IF(NOTA[[#This Row],[JUMLAH]]="","",NOTA[[#This Row],[JUMLAH]]-NOTA[[#This Row],[DISC]])</f>
        <v/>
      </c>
      <c r="AB331" s="69"/>
      <c r="AC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71" t="str">
        <f>IF(OR(NOTA[[#This Row],[QTY]]="",NOTA[[#This Row],[HARGA SATUAN]]="",),"",NOTA[[#This Row],[QTY]]*NOTA[[#This Row],[HARGA SATUAN]])</f>
        <v/>
      </c>
      <c r="AG331" s="64" t="str">
        <f ca="1">IF(NOTA[ID_H]="","",INDEX(NOTA[TANGGAL],MATCH(,INDIRECT(ADDRESS(ROW(NOTA[TANGGAL]),COLUMN(NOTA[TANGGAL]))&amp;":"&amp;ADDRESS(ROW(),COLUMN(NOTA[TANGGAL]))),-1)))</f>
        <v/>
      </c>
      <c r="AH331" s="59" t="str">
        <f ca="1">IF(NOTA[[#This Row],[NAMA BARANG]]="","",INDEX(NOTA[SUPPLIER],MATCH(,INDIRECT(ADDRESS(ROW(NOTA[ID]),COLUMN(NOTA[ID]))&amp;":"&amp;ADDRESS(ROW(),COLUMN(NOTA[ID]))),-1)))</f>
        <v/>
      </c>
      <c r="AI331" s="59" t="str">
        <f ca="1">IF(NOTA[[#This Row],[ID_H]]="","",IF(NOTA[[#This Row],[FAKTUR]]="",INDIRECT(ADDRESS(ROW()-1,COLUMN())),NOTA[[#This Row],[FAKTUR]]))</f>
        <v/>
      </c>
      <c r="AJ331" s="60" t="str">
        <f ca="1">IF(NOTA[[#This Row],[ID]]="","",COUNTIF(NOTA[ID_H],NOTA[[#This Row],[ID_H]]))</f>
        <v/>
      </c>
      <c r="AK331" s="60" t="str">
        <f ca="1">IF(NOTA[[#This Row],[TGL.NOTA]]="",IF(NOTA[[#This Row],[SUPPLIER_H]]="","",AK330),MONTH(NOTA[[#This Row],[TGL.NOTA]]))</f>
        <v/>
      </c>
      <c r="AL331" s="60" t="str">
        <f>LOWER(SUBSTITUTE(SUBSTITUTE(SUBSTITUTE(SUBSTITUTE(SUBSTITUTE(SUBSTITUTE(SUBSTITUTE(SUBSTITUTE(SUBSTITUTE(NOTA[NAMA BARANG]," ",),".",""),"-",""),"(",""),")",""),",",""),"/",""),"""",""),"+",""))</f>
        <v/>
      </c>
      <c r="AM3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60" t="str">
        <f>IF(NOTA[[#This Row],[CONCAT4]]="","",_xlfn.IFNA(MATCH(NOTA[[#This Row],[CONCAT4]],[2]!RAW[CONCAT_H],0),FALSE))</f>
        <v/>
      </c>
      <c r="AQ331" s="60" t="str">
        <f>IF(NOTA[[#This Row],[CONCAT1]]="","",MATCH(NOTA[[#This Row],[CONCAT1]],[3]!db[NB NOTA_C],0)+1)</f>
        <v/>
      </c>
    </row>
    <row r="332" spans="1:43" ht="20.100000000000001" customHeight="1" x14ac:dyDescent="0.25">
      <c r="A3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60" t="str">
        <f>IF(NOTA[[#This Row],[ID_P]]="","",MATCH(NOTA[[#This Row],[ID_P]],[1]!B_MSK[N_ID],0))</f>
        <v/>
      </c>
      <c r="D332" s="60" t="str">
        <f ca="1">IF(NOTA[[#This Row],[NAMA BARANG]]="","",INDEX(NOTA[ID],MATCH(,INDIRECT(ADDRESS(ROW(NOTA[ID]),COLUMN(NOTA[ID]))&amp;":"&amp;ADDRESS(ROW(),COLUMN(NOTA[ID]))),-1)))</f>
        <v/>
      </c>
      <c r="E332" s="61"/>
      <c r="F332" s="62"/>
      <c r="G332" s="62"/>
      <c r="H332" s="63"/>
      <c r="I332" s="62"/>
      <c r="J332" s="64"/>
      <c r="K332" s="62"/>
      <c r="L332" s="62"/>
      <c r="M332" s="65"/>
      <c r="N332" s="60"/>
      <c r="O332" s="62"/>
      <c r="P332" s="59"/>
      <c r="Q332" s="58"/>
      <c r="R332" s="66"/>
      <c r="S332" s="67"/>
      <c r="T332" s="68"/>
      <c r="U332" s="69"/>
      <c r="V332" s="70"/>
      <c r="W332" s="69" t="str">
        <f>IF(NOTA[[#This Row],[HARGA/ CTN]]="",NOTA[[#This Row],[JUMLAH_H]],NOTA[[#This Row],[HARGA/ CTN]]*IF(NOTA[[#This Row],[C]]="",0,NOTA[[#This Row],[C]]))</f>
        <v/>
      </c>
      <c r="X332" s="69" t="str">
        <f>IF(NOTA[[#This Row],[JUMLAH]]="","",NOTA[[#This Row],[JUMLAH]]*NOTA[[#This Row],[DISC 1]])</f>
        <v/>
      </c>
      <c r="Y332" s="69" t="str">
        <f>IF(NOTA[[#This Row],[JUMLAH]]="","",(NOTA[[#This Row],[JUMLAH]]-NOTA[[#This Row],[DISC 1-]])*NOTA[[#This Row],[DISC 2]])</f>
        <v/>
      </c>
      <c r="Z332" s="69" t="str">
        <f>IF(NOTA[[#This Row],[JUMLAH]]="","",NOTA[[#This Row],[DISC 1-]]+NOTA[[#This Row],[DISC 2-]])</f>
        <v/>
      </c>
      <c r="AA332" s="69" t="str">
        <f>IF(NOTA[[#This Row],[JUMLAH]]="","",NOTA[[#This Row],[JUMLAH]]-NOTA[[#This Row],[DISC]])</f>
        <v/>
      </c>
      <c r="AB332" s="69"/>
      <c r="AC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71" t="str">
        <f>IF(OR(NOTA[[#This Row],[QTY]]="",NOTA[[#This Row],[HARGA SATUAN]]="",),"",NOTA[[#This Row],[QTY]]*NOTA[[#This Row],[HARGA SATUAN]])</f>
        <v/>
      </c>
      <c r="AG332" s="64" t="str">
        <f ca="1">IF(NOTA[ID_H]="","",INDEX(NOTA[TANGGAL],MATCH(,INDIRECT(ADDRESS(ROW(NOTA[TANGGAL]),COLUMN(NOTA[TANGGAL]))&amp;":"&amp;ADDRESS(ROW(),COLUMN(NOTA[TANGGAL]))),-1)))</f>
        <v/>
      </c>
      <c r="AH332" s="59" t="str">
        <f ca="1">IF(NOTA[[#This Row],[NAMA BARANG]]="","",INDEX(NOTA[SUPPLIER],MATCH(,INDIRECT(ADDRESS(ROW(NOTA[ID]),COLUMN(NOTA[ID]))&amp;":"&amp;ADDRESS(ROW(),COLUMN(NOTA[ID]))),-1)))</f>
        <v/>
      </c>
      <c r="AI332" s="59" t="str">
        <f ca="1">IF(NOTA[[#This Row],[ID_H]]="","",IF(NOTA[[#This Row],[FAKTUR]]="",INDIRECT(ADDRESS(ROW()-1,COLUMN())),NOTA[[#This Row],[FAKTUR]]))</f>
        <v/>
      </c>
      <c r="AJ332" s="60" t="str">
        <f ca="1">IF(NOTA[[#This Row],[ID]]="","",COUNTIF(NOTA[ID_H],NOTA[[#This Row],[ID_H]]))</f>
        <v/>
      </c>
      <c r="AK332" s="60" t="str">
        <f ca="1">IF(NOTA[[#This Row],[TGL.NOTA]]="",IF(NOTA[[#This Row],[SUPPLIER_H]]="","",AK331),MONTH(NOTA[[#This Row],[TGL.NOTA]]))</f>
        <v/>
      </c>
      <c r="AL332" s="60" t="str">
        <f>LOWER(SUBSTITUTE(SUBSTITUTE(SUBSTITUTE(SUBSTITUTE(SUBSTITUTE(SUBSTITUTE(SUBSTITUTE(SUBSTITUTE(SUBSTITUTE(NOTA[NAMA BARANG]," ",),".",""),"-",""),"(",""),")",""),",",""),"/",""),"""",""),"+",""))</f>
        <v/>
      </c>
      <c r="AM3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60" t="str">
        <f>IF(NOTA[[#This Row],[CONCAT4]]="","",_xlfn.IFNA(MATCH(NOTA[[#This Row],[CONCAT4]],[2]!RAW[CONCAT_H],0),FALSE))</f>
        <v/>
      </c>
      <c r="AQ332" s="60" t="str">
        <f>IF(NOTA[[#This Row],[CONCAT1]]="","",MATCH(NOTA[[#This Row],[CONCAT1]],[3]!db[NB NOTA_C],0)+1)</f>
        <v/>
      </c>
    </row>
    <row r="333" spans="1:43" ht="20.100000000000001" customHeight="1" x14ac:dyDescent="0.25">
      <c r="A3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60" t="str">
        <f>IF(NOTA[[#This Row],[ID_P]]="","",MATCH(NOTA[[#This Row],[ID_P]],[1]!B_MSK[N_ID],0))</f>
        <v/>
      </c>
      <c r="D333" s="60" t="str">
        <f ca="1">IF(NOTA[[#This Row],[NAMA BARANG]]="","",INDEX(NOTA[ID],MATCH(,INDIRECT(ADDRESS(ROW(NOTA[ID]),COLUMN(NOTA[ID]))&amp;":"&amp;ADDRESS(ROW(),COLUMN(NOTA[ID]))),-1)))</f>
        <v/>
      </c>
      <c r="E333" s="61"/>
      <c r="F333" s="62"/>
      <c r="G333" s="62"/>
      <c r="H333" s="63"/>
      <c r="I333" s="62"/>
      <c r="J333" s="64"/>
      <c r="K333" s="62"/>
      <c r="L333" s="62"/>
      <c r="M333" s="65"/>
      <c r="N333" s="60"/>
      <c r="O333" s="62"/>
      <c r="P333" s="59"/>
      <c r="Q333" s="58"/>
      <c r="R333" s="66"/>
      <c r="S333" s="67"/>
      <c r="T333" s="68"/>
      <c r="U333" s="69"/>
      <c r="V333" s="70"/>
      <c r="W333" s="69" t="str">
        <f>IF(NOTA[[#This Row],[HARGA/ CTN]]="",NOTA[[#This Row],[JUMLAH_H]],NOTA[[#This Row],[HARGA/ CTN]]*IF(NOTA[[#This Row],[C]]="",0,NOTA[[#This Row],[C]]))</f>
        <v/>
      </c>
      <c r="X333" s="69" t="str">
        <f>IF(NOTA[[#This Row],[JUMLAH]]="","",NOTA[[#This Row],[JUMLAH]]*NOTA[[#This Row],[DISC 1]])</f>
        <v/>
      </c>
      <c r="Y333" s="69" t="str">
        <f>IF(NOTA[[#This Row],[JUMLAH]]="","",(NOTA[[#This Row],[JUMLAH]]-NOTA[[#This Row],[DISC 1-]])*NOTA[[#This Row],[DISC 2]])</f>
        <v/>
      </c>
      <c r="Z333" s="69" t="str">
        <f>IF(NOTA[[#This Row],[JUMLAH]]="","",NOTA[[#This Row],[DISC 1-]]+NOTA[[#This Row],[DISC 2-]])</f>
        <v/>
      </c>
      <c r="AA333" s="69" t="str">
        <f>IF(NOTA[[#This Row],[JUMLAH]]="","",NOTA[[#This Row],[JUMLAH]]-NOTA[[#This Row],[DISC]])</f>
        <v/>
      </c>
      <c r="AB333" s="69"/>
      <c r="AC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71" t="str">
        <f>IF(OR(NOTA[[#This Row],[QTY]]="",NOTA[[#This Row],[HARGA SATUAN]]="",),"",NOTA[[#This Row],[QTY]]*NOTA[[#This Row],[HARGA SATUAN]])</f>
        <v/>
      </c>
      <c r="AG333" s="64" t="str">
        <f ca="1">IF(NOTA[ID_H]="","",INDEX(NOTA[TANGGAL],MATCH(,INDIRECT(ADDRESS(ROW(NOTA[TANGGAL]),COLUMN(NOTA[TANGGAL]))&amp;":"&amp;ADDRESS(ROW(),COLUMN(NOTA[TANGGAL]))),-1)))</f>
        <v/>
      </c>
      <c r="AH333" s="59" t="str">
        <f ca="1">IF(NOTA[[#This Row],[NAMA BARANG]]="","",INDEX(NOTA[SUPPLIER],MATCH(,INDIRECT(ADDRESS(ROW(NOTA[ID]),COLUMN(NOTA[ID]))&amp;":"&amp;ADDRESS(ROW(),COLUMN(NOTA[ID]))),-1)))</f>
        <v/>
      </c>
      <c r="AI333" s="59" t="str">
        <f ca="1">IF(NOTA[[#This Row],[ID_H]]="","",IF(NOTA[[#This Row],[FAKTUR]]="",INDIRECT(ADDRESS(ROW()-1,COLUMN())),NOTA[[#This Row],[FAKTUR]]))</f>
        <v/>
      </c>
      <c r="AJ333" s="60" t="str">
        <f ca="1">IF(NOTA[[#This Row],[ID]]="","",COUNTIF(NOTA[ID_H],NOTA[[#This Row],[ID_H]]))</f>
        <v/>
      </c>
      <c r="AK333" s="60" t="str">
        <f ca="1">IF(NOTA[[#This Row],[TGL.NOTA]]="",IF(NOTA[[#This Row],[SUPPLIER_H]]="","",AK332),MONTH(NOTA[[#This Row],[TGL.NOTA]]))</f>
        <v/>
      </c>
      <c r="AL333" s="60" t="str">
        <f>LOWER(SUBSTITUTE(SUBSTITUTE(SUBSTITUTE(SUBSTITUTE(SUBSTITUTE(SUBSTITUTE(SUBSTITUTE(SUBSTITUTE(SUBSTITUTE(NOTA[NAMA BARANG]," ",),".",""),"-",""),"(",""),")",""),",",""),"/",""),"""",""),"+",""))</f>
        <v/>
      </c>
      <c r="AM3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60" t="str">
        <f>IF(NOTA[[#This Row],[CONCAT4]]="","",_xlfn.IFNA(MATCH(NOTA[[#This Row],[CONCAT4]],[2]!RAW[CONCAT_H],0),FALSE))</f>
        <v/>
      </c>
      <c r="AQ333" s="60" t="str">
        <f>IF(NOTA[[#This Row],[CONCAT1]]="","",MATCH(NOTA[[#This Row],[CONCAT1]],[3]!db[NB NOTA_C],0)+1)</f>
        <v/>
      </c>
    </row>
    <row r="334" spans="1:43" ht="20.100000000000001" customHeight="1" x14ac:dyDescent="0.25">
      <c r="A3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0" t="str">
        <f>IF(NOTA[[#This Row],[ID_P]]="","",MATCH(NOTA[[#This Row],[ID_P]],[1]!B_MSK[N_ID],0))</f>
        <v/>
      </c>
      <c r="D334" s="60" t="str">
        <f ca="1">IF(NOTA[[#This Row],[NAMA BARANG]]="","",INDEX(NOTA[ID],MATCH(,INDIRECT(ADDRESS(ROW(NOTA[ID]),COLUMN(NOTA[ID]))&amp;":"&amp;ADDRESS(ROW(),COLUMN(NOTA[ID]))),-1)))</f>
        <v/>
      </c>
      <c r="E334" s="61"/>
      <c r="F334" s="62"/>
      <c r="G334" s="62"/>
      <c r="H334" s="63"/>
      <c r="I334" s="62"/>
      <c r="J334" s="64"/>
      <c r="K334" s="62"/>
      <c r="L334" s="62"/>
      <c r="M334" s="65"/>
      <c r="N334" s="60"/>
      <c r="O334" s="62"/>
      <c r="P334" s="59"/>
      <c r="Q334" s="58"/>
      <c r="R334" s="66"/>
      <c r="S334" s="67"/>
      <c r="T334" s="68"/>
      <c r="U334" s="69"/>
      <c r="V334" s="70"/>
      <c r="W334" s="69" t="str">
        <f>IF(NOTA[[#This Row],[HARGA/ CTN]]="",NOTA[[#This Row],[JUMLAH_H]],NOTA[[#This Row],[HARGA/ CTN]]*IF(NOTA[[#This Row],[C]]="",0,NOTA[[#This Row],[C]]))</f>
        <v/>
      </c>
      <c r="X334" s="69" t="str">
        <f>IF(NOTA[[#This Row],[JUMLAH]]="","",NOTA[[#This Row],[JUMLAH]]*NOTA[[#This Row],[DISC 1]])</f>
        <v/>
      </c>
      <c r="Y334" s="69" t="str">
        <f>IF(NOTA[[#This Row],[JUMLAH]]="","",(NOTA[[#This Row],[JUMLAH]]-NOTA[[#This Row],[DISC 1-]])*NOTA[[#This Row],[DISC 2]])</f>
        <v/>
      </c>
      <c r="Z334" s="69" t="str">
        <f>IF(NOTA[[#This Row],[JUMLAH]]="","",NOTA[[#This Row],[DISC 1-]]+NOTA[[#This Row],[DISC 2-]])</f>
        <v/>
      </c>
      <c r="AA334" s="69" t="str">
        <f>IF(NOTA[[#This Row],[JUMLAH]]="","",NOTA[[#This Row],[JUMLAH]]-NOTA[[#This Row],[DISC]])</f>
        <v/>
      </c>
      <c r="AB334" s="69"/>
      <c r="AC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71" t="str">
        <f>IF(OR(NOTA[[#This Row],[QTY]]="",NOTA[[#This Row],[HARGA SATUAN]]="",),"",NOTA[[#This Row],[QTY]]*NOTA[[#This Row],[HARGA SATUAN]])</f>
        <v/>
      </c>
      <c r="AG334" s="64" t="str">
        <f ca="1">IF(NOTA[ID_H]="","",INDEX(NOTA[TANGGAL],MATCH(,INDIRECT(ADDRESS(ROW(NOTA[TANGGAL]),COLUMN(NOTA[TANGGAL]))&amp;":"&amp;ADDRESS(ROW(),COLUMN(NOTA[TANGGAL]))),-1)))</f>
        <v/>
      </c>
      <c r="AH334" s="59" t="str">
        <f ca="1">IF(NOTA[[#This Row],[NAMA BARANG]]="","",INDEX(NOTA[SUPPLIER],MATCH(,INDIRECT(ADDRESS(ROW(NOTA[ID]),COLUMN(NOTA[ID]))&amp;":"&amp;ADDRESS(ROW(),COLUMN(NOTA[ID]))),-1)))</f>
        <v/>
      </c>
      <c r="AI334" s="59" t="str">
        <f ca="1">IF(NOTA[[#This Row],[ID_H]]="","",IF(NOTA[[#This Row],[FAKTUR]]="",INDIRECT(ADDRESS(ROW()-1,COLUMN())),NOTA[[#This Row],[FAKTUR]]))</f>
        <v/>
      </c>
      <c r="AJ334" s="60" t="str">
        <f ca="1">IF(NOTA[[#This Row],[ID]]="","",COUNTIF(NOTA[ID_H],NOTA[[#This Row],[ID_H]]))</f>
        <v/>
      </c>
      <c r="AK334" s="60" t="str">
        <f ca="1">IF(NOTA[[#This Row],[TGL.NOTA]]="",IF(NOTA[[#This Row],[SUPPLIER_H]]="","",AK333),MONTH(NOTA[[#This Row],[TGL.NOTA]]))</f>
        <v/>
      </c>
      <c r="AL334" s="60" t="str">
        <f>LOWER(SUBSTITUTE(SUBSTITUTE(SUBSTITUTE(SUBSTITUTE(SUBSTITUTE(SUBSTITUTE(SUBSTITUTE(SUBSTITUTE(SUBSTITUTE(NOTA[NAMA BARANG]," ",),".",""),"-",""),"(",""),")",""),",",""),"/",""),"""",""),"+",""))</f>
        <v/>
      </c>
      <c r="AM3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60" t="str">
        <f>IF(NOTA[[#This Row],[CONCAT4]]="","",_xlfn.IFNA(MATCH(NOTA[[#This Row],[CONCAT4]],[2]!RAW[CONCAT_H],0),FALSE))</f>
        <v/>
      </c>
      <c r="AQ334" s="60" t="str">
        <f>IF(NOTA[[#This Row],[CONCAT1]]="","",MATCH(NOTA[[#This Row],[CONCAT1]],[3]!db[NB NOTA_C],0)+1)</f>
        <v/>
      </c>
    </row>
    <row r="335" spans="1:43" ht="20.100000000000001" customHeight="1" x14ac:dyDescent="0.25">
      <c r="A3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0" t="str">
        <f>IF(NOTA[[#This Row],[ID_P]]="","",MATCH(NOTA[[#This Row],[ID_P]],[1]!B_MSK[N_ID],0))</f>
        <v/>
      </c>
      <c r="D335" s="60" t="str">
        <f ca="1">IF(NOTA[[#This Row],[NAMA BARANG]]="","",INDEX(NOTA[ID],MATCH(,INDIRECT(ADDRESS(ROW(NOTA[ID]),COLUMN(NOTA[ID]))&amp;":"&amp;ADDRESS(ROW(),COLUMN(NOTA[ID]))),-1)))</f>
        <v/>
      </c>
      <c r="E335" s="61"/>
      <c r="F335" s="62"/>
      <c r="G335" s="62"/>
      <c r="H335" s="63"/>
      <c r="I335" s="62"/>
      <c r="J335" s="64"/>
      <c r="K335" s="62"/>
      <c r="L335" s="62"/>
      <c r="M335" s="65"/>
      <c r="N335" s="60"/>
      <c r="O335" s="62"/>
      <c r="P335" s="59"/>
      <c r="Q335" s="58"/>
      <c r="R335" s="66"/>
      <c r="S335" s="67"/>
      <c r="T335" s="68"/>
      <c r="U335" s="69"/>
      <c r="V335" s="70"/>
      <c r="W335" s="69" t="str">
        <f>IF(NOTA[[#This Row],[HARGA/ CTN]]="",NOTA[[#This Row],[JUMLAH_H]],NOTA[[#This Row],[HARGA/ CTN]]*IF(NOTA[[#This Row],[C]]="",0,NOTA[[#This Row],[C]]))</f>
        <v/>
      </c>
      <c r="X335" s="69" t="str">
        <f>IF(NOTA[[#This Row],[JUMLAH]]="","",NOTA[[#This Row],[JUMLAH]]*NOTA[[#This Row],[DISC 1]])</f>
        <v/>
      </c>
      <c r="Y335" s="69" t="str">
        <f>IF(NOTA[[#This Row],[JUMLAH]]="","",(NOTA[[#This Row],[JUMLAH]]-NOTA[[#This Row],[DISC 1-]])*NOTA[[#This Row],[DISC 2]])</f>
        <v/>
      </c>
      <c r="Z335" s="69" t="str">
        <f>IF(NOTA[[#This Row],[JUMLAH]]="","",NOTA[[#This Row],[DISC 1-]]+NOTA[[#This Row],[DISC 2-]])</f>
        <v/>
      </c>
      <c r="AA335" s="69" t="str">
        <f>IF(NOTA[[#This Row],[JUMLAH]]="","",NOTA[[#This Row],[JUMLAH]]-NOTA[[#This Row],[DISC]])</f>
        <v/>
      </c>
      <c r="AB335" s="69"/>
      <c r="AC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71" t="str">
        <f>IF(OR(NOTA[[#This Row],[QTY]]="",NOTA[[#This Row],[HARGA SATUAN]]="",),"",NOTA[[#This Row],[QTY]]*NOTA[[#This Row],[HARGA SATUAN]])</f>
        <v/>
      </c>
      <c r="AG335" s="64" t="str">
        <f ca="1">IF(NOTA[ID_H]="","",INDEX(NOTA[TANGGAL],MATCH(,INDIRECT(ADDRESS(ROW(NOTA[TANGGAL]),COLUMN(NOTA[TANGGAL]))&amp;":"&amp;ADDRESS(ROW(),COLUMN(NOTA[TANGGAL]))),-1)))</f>
        <v/>
      </c>
      <c r="AH335" s="59" t="str">
        <f ca="1">IF(NOTA[[#This Row],[NAMA BARANG]]="","",INDEX(NOTA[SUPPLIER],MATCH(,INDIRECT(ADDRESS(ROW(NOTA[ID]),COLUMN(NOTA[ID]))&amp;":"&amp;ADDRESS(ROW(),COLUMN(NOTA[ID]))),-1)))</f>
        <v/>
      </c>
      <c r="AI335" s="59" t="str">
        <f ca="1">IF(NOTA[[#This Row],[ID_H]]="","",IF(NOTA[[#This Row],[FAKTUR]]="",INDIRECT(ADDRESS(ROW()-1,COLUMN())),NOTA[[#This Row],[FAKTUR]]))</f>
        <v/>
      </c>
      <c r="AJ335" s="60" t="str">
        <f ca="1">IF(NOTA[[#This Row],[ID]]="","",COUNTIF(NOTA[ID_H],NOTA[[#This Row],[ID_H]]))</f>
        <v/>
      </c>
      <c r="AK335" s="60" t="str">
        <f ca="1">IF(NOTA[[#This Row],[TGL.NOTA]]="",IF(NOTA[[#This Row],[SUPPLIER_H]]="","",AK334),MONTH(NOTA[[#This Row],[TGL.NOTA]]))</f>
        <v/>
      </c>
      <c r="AL335" s="60" t="str">
        <f>LOWER(SUBSTITUTE(SUBSTITUTE(SUBSTITUTE(SUBSTITUTE(SUBSTITUTE(SUBSTITUTE(SUBSTITUTE(SUBSTITUTE(SUBSTITUTE(NOTA[NAMA BARANG]," ",),".",""),"-",""),"(",""),")",""),",",""),"/",""),"""",""),"+",""))</f>
        <v/>
      </c>
      <c r="AM3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60" t="str">
        <f>IF(NOTA[[#This Row],[CONCAT4]]="","",_xlfn.IFNA(MATCH(NOTA[[#This Row],[CONCAT4]],[2]!RAW[CONCAT_H],0),FALSE))</f>
        <v/>
      </c>
      <c r="AQ335" s="60" t="str">
        <f>IF(NOTA[[#This Row],[CONCAT1]]="","",MATCH(NOTA[[#This Row],[CONCAT1]],[3]!db[NB NOTA_C],0)+1)</f>
        <v/>
      </c>
    </row>
    <row r="336" spans="1:43" ht="20.100000000000001" customHeight="1" x14ac:dyDescent="0.25">
      <c r="A3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0" t="str">
        <f>IF(NOTA[[#This Row],[ID_P]]="","",MATCH(NOTA[[#This Row],[ID_P]],[1]!B_MSK[N_ID],0))</f>
        <v/>
      </c>
      <c r="D336" s="60" t="str">
        <f ca="1">IF(NOTA[[#This Row],[NAMA BARANG]]="","",INDEX(NOTA[ID],MATCH(,INDIRECT(ADDRESS(ROW(NOTA[ID]),COLUMN(NOTA[ID]))&amp;":"&amp;ADDRESS(ROW(),COLUMN(NOTA[ID]))),-1)))</f>
        <v/>
      </c>
      <c r="E336" s="61"/>
      <c r="F336" s="62"/>
      <c r="G336" s="62"/>
      <c r="H336" s="63"/>
      <c r="I336" s="62"/>
      <c r="J336" s="64"/>
      <c r="K336" s="62"/>
      <c r="L336" s="62"/>
      <c r="M336" s="65"/>
      <c r="N336" s="60"/>
      <c r="O336" s="62"/>
      <c r="P336" s="59"/>
      <c r="Q336" s="58"/>
      <c r="R336" s="66"/>
      <c r="S336" s="67"/>
      <c r="T336" s="68"/>
      <c r="U336" s="69"/>
      <c r="V336" s="70"/>
      <c r="W336" s="69" t="str">
        <f>IF(NOTA[[#This Row],[HARGA/ CTN]]="",NOTA[[#This Row],[JUMLAH_H]],NOTA[[#This Row],[HARGA/ CTN]]*IF(NOTA[[#This Row],[C]]="",0,NOTA[[#This Row],[C]]))</f>
        <v/>
      </c>
      <c r="X336" s="69" t="str">
        <f>IF(NOTA[[#This Row],[JUMLAH]]="","",NOTA[[#This Row],[JUMLAH]]*NOTA[[#This Row],[DISC 1]])</f>
        <v/>
      </c>
      <c r="Y336" s="69" t="str">
        <f>IF(NOTA[[#This Row],[JUMLAH]]="","",(NOTA[[#This Row],[JUMLAH]]-NOTA[[#This Row],[DISC 1-]])*NOTA[[#This Row],[DISC 2]])</f>
        <v/>
      </c>
      <c r="Z336" s="69" t="str">
        <f>IF(NOTA[[#This Row],[JUMLAH]]="","",NOTA[[#This Row],[DISC 1-]]+NOTA[[#This Row],[DISC 2-]])</f>
        <v/>
      </c>
      <c r="AA336" s="69" t="str">
        <f>IF(NOTA[[#This Row],[JUMLAH]]="","",NOTA[[#This Row],[JUMLAH]]-NOTA[[#This Row],[DISC]])</f>
        <v/>
      </c>
      <c r="AB336" s="69"/>
      <c r="AC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71" t="str">
        <f>IF(OR(NOTA[[#This Row],[QTY]]="",NOTA[[#This Row],[HARGA SATUAN]]="",),"",NOTA[[#This Row],[QTY]]*NOTA[[#This Row],[HARGA SATUAN]])</f>
        <v/>
      </c>
      <c r="AG336" s="64" t="str">
        <f ca="1">IF(NOTA[ID_H]="","",INDEX(NOTA[TANGGAL],MATCH(,INDIRECT(ADDRESS(ROW(NOTA[TANGGAL]),COLUMN(NOTA[TANGGAL]))&amp;":"&amp;ADDRESS(ROW(),COLUMN(NOTA[TANGGAL]))),-1)))</f>
        <v/>
      </c>
      <c r="AH336" s="59" t="str">
        <f ca="1">IF(NOTA[[#This Row],[NAMA BARANG]]="","",INDEX(NOTA[SUPPLIER],MATCH(,INDIRECT(ADDRESS(ROW(NOTA[ID]),COLUMN(NOTA[ID]))&amp;":"&amp;ADDRESS(ROW(),COLUMN(NOTA[ID]))),-1)))</f>
        <v/>
      </c>
      <c r="AI336" s="59" t="str">
        <f ca="1">IF(NOTA[[#This Row],[ID_H]]="","",IF(NOTA[[#This Row],[FAKTUR]]="",INDIRECT(ADDRESS(ROW()-1,COLUMN())),NOTA[[#This Row],[FAKTUR]]))</f>
        <v/>
      </c>
      <c r="AJ336" s="60" t="str">
        <f ca="1">IF(NOTA[[#This Row],[ID]]="","",COUNTIF(NOTA[ID_H],NOTA[[#This Row],[ID_H]]))</f>
        <v/>
      </c>
      <c r="AK336" s="60" t="str">
        <f ca="1">IF(NOTA[[#This Row],[TGL.NOTA]]="",IF(NOTA[[#This Row],[SUPPLIER_H]]="","",AK335),MONTH(NOTA[[#This Row],[TGL.NOTA]]))</f>
        <v/>
      </c>
      <c r="AL336" s="60" t="str">
        <f>LOWER(SUBSTITUTE(SUBSTITUTE(SUBSTITUTE(SUBSTITUTE(SUBSTITUTE(SUBSTITUTE(SUBSTITUTE(SUBSTITUTE(SUBSTITUTE(NOTA[NAMA BARANG]," ",),".",""),"-",""),"(",""),")",""),",",""),"/",""),"""",""),"+",""))</f>
        <v/>
      </c>
      <c r="AM3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60" t="str">
        <f>IF(NOTA[[#This Row],[CONCAT4]]="","",_xlfn.IFNA(MATCH(NOTA[[#This Row],[CONCAT4]],[2]!RAW[CONCAT_H],0),FALSE))</f>
        <v/>
      </c>
      <c r="AQ336" s="60" t="str">
        <f>IF(NOTA[[#This Row],[CONCAT1]]="","",MATCH(NOTA[[#This Row],[CONCAT1]],[3]!db[NB NOTA_C],0)+1)</f>
        <v/>
      </c>
    </row>
    <row r="337" spans="1:43" ht="20.100000000000001" customHeight="1" x14ac:dyDescent="0.25">
      <c r="A3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0" t="str">
        <f>IF(NOTA[[#This Row],[ID_P]]="","",MATCH(NOTA[[#This Row],[ID_P]],[1]!B_MSK[N_ID],0))</f>
        <v/>
      </c>
      <c r="D337" s="60" t="str">
        <f ca="1">IF(NOTA[[#This Row],[NAMA BARANG]]="","",INDEX(NOTA[ID],MATCH(,INDIRECT(ADDRESS(ROW(NOTA[ID]),COLUMN(NOTA[ID]))&amp;":"&amp;ADDRESS(ROW(),COLUMN(NOTA[ID]))),-1)))</f>
        <v/>
      </c>
      <c r="E337" s="61"/>
      <c r="F337" s="62"/>
      <c r="G337" s="62"/>
      <c r="H337" s="63"/>
      <c r="I337" s="62"/>
      <c r="J337" s="64"/>
      <c r="K337" s="62"/>
      <c r="L337" s="62"/>
      <c r="M337" s="65"/>
      <c r="N337" s="60"/>
      <c r="O337" s="62"/>
      <c r="P337" s="59"/>
      <c r="Q337" s="58"/>
      <c r="R337" s="66"/>
      <c r="S337" s="67"/>
      <c r="T337" s="68"/>
      <c r="U337" s="69"/>
      <c r="V337" s="70"/>
      <c r="W337" s="69" t="str">
        <f>IF(NOTA[[#This Row],[HARGA/ CTN]]="",NOTA[[#This Row],[JUMLAH_H]],NOTA[[#This Row],[HARGA/ CTN]]*IF(NOTA[[#This Row],[C]]="",0,NOTA[[#This Row],[C]]))</f>
        <v/>
      </c>
      <c r="X337" s="69" t="str">
        <f>IF(NOTA[[#This Row],[JUMLAH]]="","",NOTA[[#This Row],[JUMLAH]]*NOTA[[#This Row],[DISC 1]])</f>
        <v/>
      </c>
      <c r="Y337" s="69" t="str">
        <f>IF(NOTA[[#This Row],[JUMLAH]]="","",(NOTA[[#This Row],[JUMLAH]]-NOTA[[#This Row],[DISC 1-]])*NOTA[[#This Row],[DISC 2]])</f>
        <v/>
      </c>
      <c r="Z337" s="69" t="str">
        <f>IF(NOTA[[#This Row],[JUMLAH]]="","",NOTA[[#This Row],[DISC 1-]]+NOTA[[#This Row],[DISC 2-]])</f>
        <v/>
      </c>
      <c r="AA337" s="69" t="str">
        <f>IF(NOTA[[#This Row],[JUMLAH]]="","",NOTA[[#This Row],[JUMLAH]]-NOTA[[#This Row],[DISC]])</f>
        <v/>
      </c>
      <c r="AB337" s="69"/>
      <c r="AC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71" t="str">
        <f>IF(OR(NOTA[[#This Row],[QTY]]="",NOTA[[#This Row],[HARGA SATUAN]]="",),"",NOTA[[#This Row],[QTY]]*NOTA[[#This Row],[HARGA SATUAN]])</f>
        <v/>
      </c>
      <c r="AG337" s="64" t="str">
        <f ca="1">IF(NOTA[ID_H]="","",INDEX(NOTA[TANGGAL],MATCH(,INDIRECT(ADDRESS(ROW(NOTA[TANGGAL]),COLUMN(NOTA[TANGGAL]))&amp;":"&amp;ADDRESS(ROW(),COLUMN(NOTA[TANGGAL]))),-1)))</f>
        <v/>
      </c>
      <c r="AH337" s="59" t="str">
        <f ca="1">IF(NOTA[[#This Row],[NAMA BARANG]]="","",INDEX(NOTA[SUPPLIER],MATCH(,INDIRECT(ADDRESS(ROW(NOTA[ID]),COLUMN(NOTA[ID]))&amp;":"&amp;ADDRESS(ROW(),COLUMN(NOTA[ID]))),-1)))</f>
        <v/>
      </c>
      <c r="AI337" s="59" t="str">
        <f ca="1">IF(NOTA[[#This Row],[ID_H]]="","",IF(NOTA[[#This Row],[FAKTUR]]="",INDIRECT(ADDRESS(ROW()-1,COLUMN())),NOTA[[#This Row],[FAKTUR]]))</f>
        <v/>
      </c>
      <c r="AJ337" s="60" t="str">
        <f ca="1">IF(NOTA[[#This Row],[ID]]="","",COUNTIF(NOTA[ID_H],NOTA[[#This Row],[ID_H]]))</f>
        <v/>
      </c>
      <c r="AK337" s="60" t="str">
        <f ca="1">IF(NOTA[[#This Row],[TGL.NOTA]]="",IF(NOTA[[#This Row],[SUPPLIER_H]]="","",AK336),MONTH(NOTA[[#This Row],[TGL.NOTA]]))</f>
        <v/>
      </c>
      <c r="AL337" s="60" t="str">
        <f>LOWER(SUBSTITUTE(SUBSTITUTE(SUBSTITUTE(SUBSTITUTE(SUBSTITUTE(SUBSTITUTE(SUBSTITUTE(SUBSTITUTE(SUBSTITUTE(NOTA[NAMA BARANG]," ",),".",""),"-",""),"(",""),")",""),",",""),"/",""),"""",""),"+",""))</f>
        <v/>
      </c>
      <c r="AM3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60" t="str">
        <f>IF(NOTA[[#This Row],[CONCAT4]]="","",_xlfn.IFNA(MATCH(NOTA[[#This Row],[CONCAT4]],[2]!RAW[CONCAT_H],0),FALSE))</f>
        <v/>
      </c>
      <c r="AQ337" s="60" t="str">
        <f>IF(NOTA[[#This Row],[CONCAT1]]="","",MATCH(NOTA[[#This Row],[CONCAT1]],[3]!db[NB NOTA_C],0)+1)</f>
        <v/>
      </c>
    </row>
    <row r="338" spans="1:43" ht="20.100000000000001" customHeight="1" x14ac:dyDescent="0.25">
      <c r="A3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0" t="str">
        <f>IF(NOTA[[#This Row],[ID_P]]="","",MATCH(NOTA[[#This Row],[ID_P]],[1]!B_MSK[N_ID],0))</f>
        <v/>
      </c>
      <c r="D338" s="60" t="str">
        <f ca="1">IF(NOTA[[#This Row],[NAMA BARANG]]="","",INDEX(NOTA[ID],MATCH(,INDIRECT(ADDRESS(ROW(NOTA[ID]),COLUMN(NOTA[ID]))&amp;":"&amp;ADDRESS(ROW(),COLUMN(NOTA[ID]))),-1)))</f>
        <v/>
      </c>
      <c r="E338" s="61"/>
      <c r="F338" s="62"/>
      <c r="G338" s="62"/>
      <c r="H338" s="63"/>
      <c r="I338" s="62"/>
      <c r="J338" s="64"/>
      <c r="K338" s="62"/>
      <c r="L338" s="62"/>
      <c r="M338" s="65"/>
      <c r="N338" s="60"/>
      <c r="O338" s="62"/>
      <c r="P338" s="59"/>
      <c r="Q338" s="58"/>
      <c r="R338" s="66"/>
      <c r="S338" s="67"/>
      <c r="T338" s="68"/>
      <c r="U338" s="69"/>
      <c r="V338" s="70"/>
      <c r="W338" s="69" t="str">
        <f>IF(NOTA[[#This Row],[HARGA/ CTN]]="",NOTA[[#This Row],[JUMLAH_H]],NOTA[[#This Row],[HARGA/ CTN]]*IF(NOTA[[#This Row],[C]]="",0,NOTA[[#This Row],[C]]))</f>
        <v/>
      </c>
      <c r="X338" s="69" t="str">
        <f>IF(NOTA[[#This Row],[JUMLAH]]="","",NOTA[[#This Row],[JUMLAH]]*NOTA[[#This Row],[DISC 1]])</f>
        <v/>
      </c>
      <c r="Y338" s="69" t="str">
        <f>IF(NOTA[[#This Row],[JUMLAH]]="","",(NOTA[[#This Row],[JUMLAH]]-NOTA[[#This Row],[DISC 1-]])*NOTA[[#This Row],[DISC 2]])</f>
        <v/>
      </c>
      <c r="Z338" s="69" t="str">
        <f>IF(NOTA[[#This Row],[JUMLAH]]="","",NOTA[[#This Row],[DISC 1-]]+NOTA[[#This Row],[DISC 2-]])</f>
        <v/>
      </c>
      <c r="AA338" s="69" t="str">
        <f>IF(NOTA[[#This Row],[JUMLAH]]="","",NOTA[[#This Row],[JUMLAH]]-NOTA[[#This Row],[DISC]])</f>
        <v/>
      </c>
      <c r="AB338" s="69"/>
      <c r="AC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71" t="str">
        <f>IF(OR(NOTA[[#This Row],[QTY]]="",NOTA[[#This Row],[HARGA SATUAN]]="",),"",NOTA[[#This Row],[QTY]]*NOTA[[#This Row],[HARGA SATUAN]])</f>
        <v/>
      </c>
      <c r="AG338" s="64" t="str">
        <f ca="1">IF(NOTA[ID_H]="","",INDEX(NOTA[TANGGAL],MATCH(,INDIRECT(ADDRESS(ROW(NOTA[TANGGAL]),COLUMN(NOTA[TANGGAL]))&amp;":"&amp;ADDRESS(ROW(),COLUMN(NOTA[TANGGAL]))),-1)))</f>
        <v/>
      </c>
      <c r="AH338" s="59" t="str">
        <f ca="1">IF(NOTA[[#This Row],[NAMA BARANG]]="","",INDEX(NOTA[SUPPLIER],MATCH(,INDIRECT(ADDRESS(ROW(NOTA[ID]),COLUMN(NOTA[ID]))&amp;":"&amp;ADDRESS(ROW(),COLUMN(NOTA[ID]))),-1)))</f>
        <v/>
      </c>
      <c r="AI338" s="59" t="str">
        <f ca="1">IF(NOTA[[#This Row],[ID_H]]="","",IF(NOTA[[#This Row],[FAKTUR]]="",INDIRECT(ADDRESS(ROW()-1,COLUMN())),NOTA[[#This Row],[FAKTUR]]))</f>
        <v/>
      </c>
      <c r="AJ338" s="60" t="str">
        <f ca="1">IF(NOTA[[#This Row],[ID]]="","",COUNTIF(NOTA[ID_H],NOTA[[#This Row],[ID_H]]))</f>
        <v/>
      </c>
      <c r="AK338" s="60" t="str">
        <f ca="1">IF(NOTA[[#This Row],[TGL.NOTA]]="",IF(NOTA[[#This Row],[SUPPLIER_H]]="","",AK337),MONTH(NOTA[[#This Row],[TGL.NOTA]]))</f>
        <v/>
      </c>
      <c r="AL338" s="60" t="str">
        <f>LOWER(SUBSTITUTE(SUBSTITUTE(SUBSTITUTE(SUBSTITUTE(SUBSTITUTE(SUBSTITUTE(SUBSTITUTE(SUBSTITUTE(SUBSTITUTE(NOTA[NAMA BARANG]," ",),".",""),"-",""),"(",""),")",""),",",""),"/",""),"""",""),"+",""))</f>
        <v/>
      </c>
      <c r="AM3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60" t="str">
        <f>IF(NOTA[[#This Row],[CONCAT4]]="","",_xlfn.IFNA(MATCH(NOTA[[#This Row],[CONCAT4]],[2]!RAW[CONCAT_H],0),FALSE))</f>
        <v/>
      </c>
      <c r="AQ338" s="60" t="str">
        <f>IF(NOTA[[#This Row],[CONCAT1]]="","",MATCH(NOTA[[#This Row],[CONCAT1]],[3]!db[NB NOTA_C],0)+1)</f>
        <v/>
      </c>
    </row>
    <row r="339" spans="1:43" ht="20.100000000000001" customHeight="1" x14ac:dyDescent="0.25">
      <c r="A3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0" t="str">
        <f>IF(NOTA[[#This Row],[ID_P]]="","",MATCH(NOTA[[#This Row],[ID_P]],[1]!B_MSK[N_ID],0))</f>
        <v/>
      </c>
      <c r="D339" s="60" t="str">
        <f ca="1">IF(NOTA[[#This Row],[NAMA BARANG]]="","",INDEX(NOTA[ID],MATCH(,INDIRECT(ADDRESS(ROW(NOTA[ID]),COLUMN(NOTA[ID]))&amp;":"&amp;ADDRESS(ROW(),COLUMN(NOTA[ID]))),-1)))</f>
        <v/>
      </c>
      <c r="E339" s="61"/>
      <c r="F339" s="62"/>
      <c r="G339" s="62"/>
      <c r="H339" s="63"/>
      <c r="I339" s="62"/>
      <c r="J339" s="64"/>
      <c r="K339" s="62"/>
      <c r="L339" s="62"/>
      <c r="M339" s="65"/>
      <c r="N339" s="60"/>
      <c r="O339" s="62"/>
      <c r="P339" s="59"/>
      <c r="Q339" s="58"/>
      <c r="R339" s="66"/>
      <c r="S339" s="67"/>
      <c r="T339" s="68"/>
      <c r="U339" s="69"/>
      <c r="V339" s="70"/>
      <c r="W339" s="69" t="str">
        <f>IF(NOTA[[#This Row],[HARGA/ CTN]]="",NOTA[[#This Row],[JUMLAH_H]],NOTA[[#This Row],[HARGA/ CTN]]*IF(NOTA[[#This Row],[C]]="",0,NOTA[[#This Row],[C]]))</f>
        <v/>
      </c>
      <c r="X339" s="69" t="str">
        <f>IF(NOTA[[#This Row],[JUMLAH]]="","",NOTA[[#This Row],[JUMLAH]]*NOTA[[#This Row],[DISC 1]])</f>
        <v/>
      </c>
      <c r="Y339" s="69" t="str">
        <f>IF(NOTA[[#This Row],[JUMLAH]]="","",(NOTA[[#This Row],[JUMLAH]]-NOTA[[#This Row],[DISC 1-]])*NOTA[[#This Row],[DISC 2]])</f>
        <v/>
      </c>
      <c r="Z339" s="69" t="str">
        <f>IF(NOTA[[#This Row],[JUMLAH]]="","",NOTA[[#This Row],[DISC 1-]]+NOTA[[#This Row],[DISC 2-]])</f>
        <v/>
      </c>
      <c r="AA339" s="69" t="str">
        <f>IF(NOTA[[#This Row],[JUMLAH]]="","",NOTA[[#This Row],[JUMLAH]]-NOTA[[#This Row],[DISC]])</f>
        <v/>
      </c>
      <c r="AB339" s="69"/>
      <c r="AC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71" t="str">
        <f>IF(OR(NOTA[[#This Row],[QTY]]="",NOTA[[#This Row],[HARGA SATUAN]]="",),"",NOTA[[#This Row],[QTY]]*NOTA[[#This Row],[HARGA SATUAN]])</f>
        <v/>
      </c>
      <c r="AG339" s="64" t="str">
        <f ca="1">IF(NOTA[ID_H]="","",INDEX(NOTA[TANGGAL],MATCH(,INDIRECT(ADDRESS(ROW(NOTA[TANGGAL]),COLUMN(NOTA[TANGGAL]))&amp;":"&amp;ADDRESS(ROW(),COLUMN(NOTA[TANGGAL]))),-1)))</f>
        <v/>
      </c>
      <c r="AH339" s="59" t="str">
        <f ca="1">IF(NOTA[[#This Row],[NAMA BARANG]]="","",INDEX(NOTA[SUPPLIER],MATCH(,INDIRECT(ADDRESS(ROW(NOTA[ID]),COLUMN(NOTA[ID]))&amp;":"&amp;ADDRESS(ROW(),COLUMN(NOTA[ID]))),-1)))</f>
        <v/>
      </c>
      <c r="AI339" s="59" t="str">
        <f ca="1">IF(NOTA[[#This Row],[ID_H]]="","",IF(NOTA[[#This Row],[FAKTUR]]="",INDIRECT(ADDRESS(ROW()-1,COLUMN())),NOTA[[#This Row],[FAKTUR]]))</f>
        <v/>
      </c>
      <c r="AJ339" s="60" t="str">
        <f ca="1">IF(NOTA[[#This Row],[ID]]="","",COUNTIF(NOTA[ID_H],NOTA[[#This Row],[ID_H]]))</f>
        <v/>
      </c>
      <c r="AK339" s="60" t="str">
        <f ca="1">IF(NOTA[[#This Row],[TGL.NOTA]]="",IF(NOTA[[#This Row],[SUPPLIER_H]]="","",AK338),MONTH(NOTA[[#This Row],[TGL.NOTA]]))</f>
        <v/>
      </c>
      <c r="AL339" s="60" t="str">
        <f>LOWER(SUBSTITUTE(SUBSTITUTE(SUBSTITUTE(SUBSTITUTE(SUBSTITUTE(SUBSTITUTE(SUBSTITUTE(SUBSTITUTE(SUBSTITUTE(NOTA[NAMA BARANG]," ",),".",""),"-",""),"(",""),")",""),",",""),"/",""),"""",""),"+",""))</f>
        <v/>
      </c>
      <c r="AM3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60" t="str">
        <f>IF(NOTA[[#This Row],[CONCAT4]]="","",_xlfn.IFNA(MATCH(NOTA[[#This Row],[CONCAT4]],[2]!RAW[CONCAT_H],0),FALSE))</f>
        <v/>
      </c>
      <c r="AQ339" s="60" t="str">
        <f>IF(NOTA[[#This Row],[CONCAT1]]="","",MATCH(NOTA[[#This Row],[CONCAT1]],[3]!db[NB NOTA_C],0)+1)</f>
        <v/>
      </c>
    </row>
    <row r="340" spans="1:43" ht="20.100000000000001" customHeight="1" x14ac:dyDescent="0.25">
      <c r="A3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60" t="str">
        <f>IF(NOTA[[#This Row],[ID_P]]="","",MATCH(NOTA[[#This Row],[ID_P]],[1]!B_MSK[N_ID],0))</f>
        <v/>
      </c>
      <c r="D340" s="60" t="str">
        <f ca="1">IF(NOTA[[#This Row],[NAMA BARANG]]="","",INDEX(NOTA[ID],MATCH(,INDIRECT(ADDRESS(ROW(NOTA[ID]),COLUMN(NOTA[ID]))&amp;":"&amp;ADDRESS(ROW(),COLUMN(NOTA[ID]))),-1)))</f>
        <v/>
      </c>
      <c r="E340" s="61"/>
      <c r="F340" s="62"/>
      <c r="G340" s="62"/>
      <c r="H340" s="63"/>
      <c r="I340" s="62"/>
      <c r="J340" s="64"/>
      <c r="K340" s="62"/>
      <c r="L340" s="62"/>
      <c r="M340" s="65"/>
      <c r="N340" s="60"/>
      <c r="O340" s="62"/>
      <c r="P340" s="59"/>
      <c r="Q340" s="58"/>
      <c r="R340" s="66"/>
      <c r="S340" s="67"/>
      <c r="T340" s="68"/>
      <c r="U340" s="69"/>
      <c r="V340" s="70"/>
      <c r="W340" s="69" t="str">
        <f>IF(NOTA[[#This Row],[HARGA/ CTN]]="",NOTA[[#This Row],[JUMLAH_H]],NOTA[[#This Row],[HARGA/ CTN]]*IF(NOTA[[#This Row],[C]]="",0,NOTA[[#This Row],[C]]))</f>
        <v/>
      </c>
      <c r="X340" s="69" t="str">
        <f>IF(NOTA[[#This Row],[JUMLAH]]="","",NOTA[[#This Row],[JUMLAH]]*NOTA[[#This Row],[DISC 1]])</f>
        <v/>
      </c>
      <c r="Y340" s="69" t="str">
        <f>IF(NOTA[[#This Row],[JUMLAH]]="","",(NOTA[[#This Row],[JUMLAH]]-NOTA[[#This Row],[DISC 1-]])*NOTA[[#This Row],[DISC 2]])</f>
        <v/>
      </c>
      <c r="Z340" s="69" t="str">
        <f>IF(NOTA[[#This Row],[JUMLAH]]="","",NOTA[[#This Row],[DISC 1-]]+NOTA[[#This Row],[DISC 2-]])</f>
        <v/>
      </c>
      <c r="AA340" s="69" t="str">
        <f>IF(NOTA[[#This Row],[JUMLAH]]="","",NOTA[[#This Row],[JUMLAH]]-NOTA[[#This Row],[DISC]])</f>
        <v/>
      </c>
      <c r="AB340" s="69"/>
      <c r="AC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71" t="str">
        <f>IF(OR(NOTA[[#This Row],[QTY]]="",NOTA[[#This Row],[HARGA SATUAN]]="",),"",NOTA[[#This Row],[QTY]]*NOTA[[#This Row],[HARGA SATUAN]])</f>
        <v/>
      </c>
      <c r="AG340" s="64" t="str">
        <f ca="1">IF(NOTA[ID_H]="","",INDEX(NOTA[TANGGAL],MATCH(,INDIRECT(ADDRESS(ROW(NOTA[TANGGAL]),COLUMN(NOTA[TANGGAL]))&amp;":"&amp;ADDRESS(ROW(),COLUMN(NOTA[TANGGAL]))),-1)))</f>
        <v/>
      </c>
      <c r="AH340" s="59" t="str">
        <f ca="1">IF(NOTA[[#This Row],[NAMA BARANG]]="","",INDEX(NOTA[SUPPLIER],MATCH(,INDIRECT(ADDRESS(ROW(NOTA[ID]),COLUMN(NOTA[ID]))&amp;":"&amp;ADDRESS(ROW(),COLUMN(NOTA[ID]))),-1)))</f>
        <v/>
      </c>
      <c r="AI340" s="59" t="str">
        <f ca="1">IF(NOTA[[#This Row],[ID_H]]="","",IF(NOTA[[#This Row],[FAKTUR]]="",INDIRECT(ADDRESS(ROW()-1,COLUMN())),NOTA[[#This Row],[FAKTUR]]))</f>
        <v/>
      </c>
      <c r="AJ340" s="60" t="str">
        <f ca="1">IF(NOTA[[#This Row],[ID]]="","",COUNTIF(NOTA[ID_H],NOTA[[#This Row],[ID_H]]))</f>
        <v/>
      </c>
      <c r="AK340" s="60" t="str">
        <f ca="1">IF(NOTA[[#This Row],[TGL.NOTA]]="",IF(NOTA[[#This Row],[SUPPLIER_H]]="","",AK339),MONTH(NOTA[[#This Row],[TGL.NOTA]]))</f>
        <v/>
      </c>
      <c r="AL340" s="60" t="str">
        <f>LOWER(SUBSTITUTE(SUBSTITUTE(SUBSTITUTE(SUBSTITUTE(SUBSTITUTE(SUBSTITUTE(SUBSTITUTE(SUBSTITUTE(SUBSTITUTE(NOTA[NAMA BARANG]," ",),".",""),"-",""),"(",""),")",""),",",""),"/",""),"""",""),"+",""))</f>
        <v/>
      </c>
      <c r="AM3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60" t="str">
        <f>IF(NOTA[[#This Row],[CONCAT4]]="","",_xlfn.IFNA(MATCH(NOTA[[#This Row],[CONCAT4]],[2]!RAW[CONCAT_H],0),FALSE))</f>
        <v/>
      </c>
      <c r="AQ340" s="60" t="str">
        <f>IF(NOTA[[#This Row],[CONCAT1]]="","",MATCH(NOTA[[#This Row],[CONCAT1]],[3]!db[NB NOTA_C],0)+1)</f>
        <v/>
      </c>
    </row>
    <row r="341" spans="1:43" ht="20.100000000000001" customHeight="1" x14ac:dyDescent="0.25">
      <c r="A3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0" t="str">
        <f>IF(NOTA[[#This Row],[ID_P]]="","",MATCH(NOTA[[#This Row],[ID_P]],[1]!B_MSK[N_ID],0))</f>
        <v/>
      </c>
      <c r="D341" s="60" t="str">
        <f ca="1">IF(NOTA[[#This Row],[NAMA BARANG]]="","",INDEX(NOTA[ID],MATCH(,INDIRECT(ADDRESS(ROW(NOTA[ID]),COLUMN(NOTA[ID]))&amp;":"&amp;ADDRESS(ROW(),COLUMN(NOTA[ID]))),-1)))</f>
        <v/>
      </c>
      <c r="E341" s="61"/>
      <c r="F341" s="62"/>
      <c r="G341" s="62"/>
      <c r="H341" s="63"/>
      <c r="I341" s="62"/>
      <c r="J341" s="64"/>
      <c r="K341" s="62"/>
      <c r="L341" s="62"/>
      <c r="M341" s="65"/>
      <c r="N341" s="60"/>
      <c r="O341" s="62"/>
      <c r="P341" s="59"/>
      <c r="Q341" s="58"/>
      <c r="R341" s="66"/>
      <c r="S341" s="67"/>
      <c r="T341" s="68"/>
      <c r="U341" s="69"/>
      <c r="V341" s="70"/>
      <c r="W341" s="69" t="str">
        <f>IF(NOTA[[#This Row],[HARGA/ CTN]]="",NOTA[[#This Row],[JUMLAH_H]],NOTA[[#This Row],[HARGA/ CTN]]*IF(NOTA[[#This Row],[C]]="",0,NOTA[[#This Row],[C]]))</f>
        <v/>
      </c>
      <c r="X341" s="69" t="str">
        <f>IF(NOTA[[#This Row],[JUMLAH]]="","",NOTA[[#This Row],[JUMLAH]]*NOTA[[#This Row],[DISC 1]])</f>
        <v/>
      </c>
      <c r="Y341" s="69" t="str">
        <f>IF(NOTA[[#This Row],[JUMLAH]]="","",(NOTA[[#This Row],[JUMLAH]]-NOTA[[#This Row],[DISC 1-]])*NOTA[[#This Row],[DISC 2]])</f>
        <v/>
      </c>
      <c r="Z341" s="69" t="str">
        <f>IF(NOTA[[#This Row],[JUMLAH]]="","",NOTA[[#This Row],[DISC 1-]]+NOTA[[#This Row],[DISC 2-]])</f>
        <v/>
      </c>
      <c r="AA341" s="69" t="str">
        <f>IF(NOTA[[#This Row],[JUMLAH]]="","",NOTA[[#This Row],[JUMLAH]]-NOTA[[#This Row],[DISC]])</f>
        <v/>
      </c>
      <c r="AB341" s="69"/>
      <c r="AC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71" t="str">
        <f>IF(OR(NOTA[[#This Row],[QTY]]="",NOTA[[#This Row],[HARGA SATUAN]]="",),"",NOTA[[#This Row],[QTY]]*NOTA[[#This Row],[HARGA SATUAN]])</f>
        <v/>
      </c>
      <c r="AG341" s="64" t="str">
        <f ca="1">IF(NOTA[ID_H]="","",INDEX(NOTA[TANGGAL],MATCH(,INDIRECT(ADDRESS(ROW(NOTA[TANGGAL]),COLUMN(NOTA[TANGGAL]))&amp;":"&amp;ADDRESS(ROW(),COLUMN(NOTA[TANGGAL]))),-1)))</f>
        <v/>
      </c>
      <c r="AH341" s="59" t="str">
        <f ca="1">IF(NOTA[[#This Row],[NAMA BARANG]]="","",INDEX(NOTA[SUPPLIER],MATCH(,INDIRECT(ADDRESS(ROW(NOTA[ID]),COLUMN(NOTA[ID]))&amp;":"&amp;ADDRESS(ROW(),COLUMN(NOTA[ID]))),-1)))</f>
        <v/>
      </c>
      <c r="AI341" s="59" t="str">
        <f ca="1">IF(NOTA[[#This Row],[ID_H]]="","",IF(NOTA[[#This Row],[FAKTUR]]="",INDIRECT(ADDRESS(ROW()-1,COLUMN())),NOTA[[#This Row],[FAKTUR]]))</f>
        <v/>
      </c>
      <c r="AJ341" s="60" t="str">
        <f ca="1">IF(NOTA[[#This Row],[ID]]="","",COUNTIF(NOTA[ID_H],NOTA[[#This Row],[ID_H]]))</f>
        <v/>
      </c>
      <c r="AK341" s="60" t="str">
        <f ca="1">IF(NOTA[[#This Row],[TGL.NOTA]]="",IF(NOTA[[#This Row],[SUPPLIER_H]]="","",AK340),MONTH(NOTA[[#This Row],[TGL.NOTA]]))</f>
        <v/>
      </c>
      <c r="AL341" s="60" t="str">
        <f>LOWER(SUBSTITUTE(SUBSTITUTE(SUBSTITUTE(SUBSTITUTE(SUBSTITUTE(SUBSTITUTE(SUBSTITUTE(SUBSTITUTE(SUBSTITUTE(NOTA[NAMA BARANG]," ",),".",""),"-",""),"(",""),")",""),",",""),"/",""),"""",""),"+",""))</f>
        <v/>
      </c>
      <c r="AM3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60" t="str">
        <f>IF(NOTA[[#This Row],[CONCAT4]]="","",_xlfn.IFNA(MATCH(NOTA[[#This Row],[CONCAT4]],[2]!RAW[CONCAT_H],0),FALSE))</f>
        <v/>
      </c>
      <c r="AQ341" s="60" t="str">
        <f>IF(NOTA[[#This Row],[CONCAT1]]="","",MATCH(NOTA[[#This Row],[CONCAT1]],[3]!db[NB NOTA_C],0)+1)</f>
        <v/>
      </c>
    </row>
    <row r="342" spans="1:43" ht="20.100000000000001" customHeight="1" x14ac:dyDescent="0.25">
      <c r="A3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0" t="str">
        <f>IF(NOTA[[#This Row],[ID_P]]="","",MATCH(NOTA[[#This Row],[ID_P]],[1]!B_MSK[N_ID],0))</f>
        <v/>
      </c>
      <c r="D342" s="60" t="str">
        <f ca="1">IF(NOTA[[#This Row],[NAMA BARANG]]="","",INDEX(NOTA[ID],MATCH(,INDIRECT(ADDRESS(ROW(NOTA[ID]),COLUMN(NOTA[ID]))&amp;":"&amp;ADDRESS(ROW(),COLUMN(NOTA[ID]))),-1)))</f>
        <v/>
      </c>
      <c r="E342" s="61"/>
      <c r="F342" s="62"/>
      <c r="G342" s="62"/>
      <c r="H342" s="63"/>
      <c r="I342" s="62"/>
      <c r="J342" s="64"/>
      <c r="K342" s="62"/>
      <c r="L342" s="62"/>
      <c r="M342" s="65"/>
      <c r="N342" s="60"/>
      <c r="O342" s="62"/>
      <c r="P342" s="59"/>
      <c r="Q342" s="58"/>
      <c r="R342" s="66"/>
      <c r="S342" s="67"/>
      <c r="T342" s="68"/>
      <c r="U342" s="69"/>
      <c r="V342" s="70"/>
      <c r="W342" s="69" t="str">
        <f>IF(NOTA[[#This Row],[HARGA/ CTN]]="",NOTA[[#This Row],[JUMLAH_H]],NOTA[[#This Row],[HARGA/ CTN]]*IF(NOTA[[#This Row],[C]]="",0,NOTA[[#This Row],[C]]))</f>
        <v/>
      </c>
      <c r="X342" s="69" t="str">
        <f>IF(NOTA[[#This Row],[JUMLAH]]="","",NOTA[[#This Row],[JUMLAH]]*NOTA[[#This Row],[DISC 1]])</f>
        <v/>
      </c>
      <c r="Y342" s="69" t="str">
        <f>IF(NOTA[[#This Row],[JUMLAH]]="","",(NOTA[[#This Row],[JUMLAH]]-NOTA[[#This Row],[DISC 1-]])*NOTA[[#This Row],[DISC 2]])</f>
        <v/>
      </c>
      <c r="Z342" s="69" t="str">
        <f>IF(NOTA[[#This Row],[JUMLAH]]="","",NOTA[[#This Row],[DISC 1-]]+NOTA[[#This Row],[DISC 2-]])</f>
        <v/>
      </c>
      <c r="AA342" s="69" t="str">
        <f>IF(NOTA[[#This Row],[JUMLAH]]="","",NOTA[[#This Row],[JUMLAH]]-NOTA[[#This Row],[DISC]])</f>
        <v/>
      </c>
      <c r="AB342" s="69"/>
      <c r="AC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71" t="str">
        <f>IF(OR(NOTA[[#This Row],[QTY]]="",NOTA[[#This Row],[HARGA SATUAN]]="",),"",NOTA[[#This Row],[QTY]]*NOTA[[#This Row],[HARGA SATUAN]])</f>
        <v/>
      </c>
      <c r="AG342" s="64" t="str">
        <f ca="1">IF(NOTA[ID_H]="","",INDEX(NOTA[TANGGAL],MATCH(,INDIRECT(ADDRESS(ROW(NOTA[TANGGAL]),COLUMN(NOTA[TANGGAL]))&amp;":"&amp;ADDRESS(ROW(),COLUMN(NOTA[TANGGAL]))),-1)))</f>
        <v/>
      </c>
      <c r="AH342" s="59" t="str">
        <f ca="1">IF(NOTA[[#This Row],[NAMA BARANG]]="","",INDEX(NOTA[SUPPLIER],MATCH(,INDIRECT(ADDRESS(ROW(NOTA[ID]),COLUMN(NOTA[ID]))&amp;":"&amp;ADDRESS(ROW(),COLUMN(NOTA[ID]))),-1)))</f>
        <v/>
      </c>
      <c r="AI342" s="59" t="str">
        <f ca="1">IF(NOTA[[#This Row],[ID_H]]="","",IF(NOTA[[#This Row],[FAKTUR]]="",INDIRECT(ADDRESS(ROW()-1,COLUMN())),NOTA[[#This Row],[FAKTUR]]))</f>
        <v/>
      </c>
      <c r="AJ342" s="60" t="str">
        <f ca="1">IF(NOTA[[#This Row],[ID]]="","",COUNTIF(NOTA[ID_H],NOTA[[#This Row],[ID_H]]))</f>
        <v/>
      </c>
      <c r="AK342" s="60" t="str">
        <f ca="1">IF(NOTA[[#This Row],[TGL.NOTA]]="",IF(NOTA[[#This Row],[SUPPLIER_H]]="","",AK341),MONTH(NOTA[[#This Row],[TGL.NOTA]]))</f>
        <v/>
      </c>
      <c r="AL342" s="60" t="str">
        <f>LOWER(SUBSTITUTE(SUBSTITUTE(SUBSTITUTE(SUBSTITUTE(SUBSTITUTE(SUBSTITUTE(SUBSTITUTE(SUBSTITUTE(SUBSTITUTE(NOTA[NAMA BARANG]," ",),".",""),"-",""),"(",""),")",""),",",""),"/",""),"""",""),"+",""))</f>
        <v/>
      </c>
      <c r="AM3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60" t="str">
        <f>IF(NOTA[[#This Row],[CONCAT4]]="","",_xlfn.IFNA(MATCH(NOTA[[#This Row],[CONCAT4]],[2]!RAW[CONCAT_H],0),FALSE))</f>
        <v/>
      </c>
      <c r="AQ342" s="60" t="str">
        <f>IF(NOTA[[#This Row],[CONCAT1]]="","",MATCH(NOTA[[#This Row],[CONCAT1]],[3]!db[NB NOTA_C],0)+1)</f>
        <v/>
      </c>
    </row>
    <row r="343" spans="1:43" ht="20.100000000000001" customHeight="1" x14ac:dyDescent="0.25">
      <c r="A3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0" t="str">
        <f>IF(NOTA[[#This Row],[ID_P]]="","",MATCH(NOTA[[#This Row],[ID_P]],[1]!B_MSK[N_ID],0))</f>
        <v/>
      </c>
      <c r="D343" s="60" t="str">
        <f ca="1">IF(NOTA[[#This Row],[NAMA BARANG]]="","",INDEX(NOTA[ID],MATCH(,INDIRECT(ADDRESS(ROW(NOTA[ID]),COLUMN(NOTA[ID]))&amp;":"&amp;ADDRESS(ROW(),COLUMN(NOTA[ID]))),-1)))</f>
        <v/>
      </c>
      <c r="E343" s="61"/>
      <c r="F343" s="62"/>
      <c r="G343" s="62"/>
      <c r="H343" s="63"/>
      <c r="I343" s="62"/>
      <c r="J343" s="64"/>
      <c r="K343" s="62"/>
      <c r="L343" s="62"/>
      <c r="M343" s="65"/>
      <c r="N343" s="60"/>
      <c r="O343" s="62"/>
      <c r="P343" s="59"/>
      <c r="Q343" s="58"/>
      <c r="R343" s="66"/>
      <c r="S343" s="67"/>
      <c r="T343" s="68"/>
      <c r="U343" s="69"/>
      <c r="V343" s="70"/>
      <c r="W343" s="69" t="str">
        <f>IF(NOTA[[#This Row],[HARGA/ CTN]]="",NOTA[[#This Row],[JUMLAH_H]],NOTA[[#This Row],[HARGA/ CTN]]*IF(NOTA[[#This Row],[C]]="",0,NOTA[[#This Row],[C]]))</f>
        <v/>
      </c>
      <c r="X343" s="69" t="str">
        <f>IF(NOTA[[#This Row],[JUMLAH]]="","",NOTA[[#This Row],[JUMLAH]]*NOTA[[#This Row],[DISC 1]])</f>
        <v/>
      </c>
      <c r="Y343" s="69" t="str">
        <f>IF(NOTA[[#This Row],[JUMLAH]]="","",(NOTA[[#This Row],[JUMLAH]]-NOTA[[#This Row],[DISC 1-]])*NOTA[[#This Row],[DISC 2]])</f>
        <v/>
      </c>
      <c r="Z343" s="69" t="str">
        <f>IF(NOTA[[#This Row],[JUMLAH]]="","",NOTA[[#This Row],[DISC 1-]]+NOTA[[#This Row],[DISC 2-]])</f>
        <v/>
      </c>
      <c r="AA343" s="69" t="str">
        <f>IF(NOTA[[#This Row],[JUMLAH]]="","",NOTA[[#This Row],[JUMLAH]]-NOTA[[#This Row],[DISC]])</f>
        <v/>
      </c>
      <c r="AB343" s="69"/>
      <c r="AC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71" t="str">
        <f>IF(OR(NOTA[[#This Row],[QTY]]="",NOTA[[#This Row],[HARGA SATUAN]]="",),"",NOTA[[#This Row],[QTY]]*NOTA[[#This Row],[HARGA SATUAN]])</f>
        <v/>
      </c>
      <c r="AG343" s="64" t="str">
        <f ca="1">IF(NOTA[ID_H]="","",INDEX(NOTA[TANGGAL],MATCH(,INDIRECT(ADDRESS(ROW(NOTA[TANGGAL]),COLUMN(NOTA[TANGGAL]))&amp;":"&amp;ADDRESS(ROW(),COLUMN(NOTA[TANGGAL]))),-1)))</f>
        <v/>
      </c>
      <c r="AH343" s="59" t="str">
        <f ca="1">IF(NOTA[[#This Row],[NAMA BARANG]]="","",INDEX(NOTA[SUPPLIER],MATCH(,INDIRECT(ADDRESS(ROW(NOTA[ID]),COLUMN(NOTA[ID]))&amp;":"&amp;ADDRESS(ROW(),COLUMN(NOTA[ID]))),-1)))</f>
        <v/>
      </c>
      <c r="AI343" s="59" t="str">
        <f ca="1">IF(NOTA[[#This Row],[ID_H]]="","",IF(NOTA[[#This Row],[FAKTUR]]="",INDIRECT(ADDRESS(ROW()-1,COLUMN())),NOTA[[#This Row],[FAKTUR]]))</f>
        <v/>
      </c>
      <c r="AJ343" s="60" t="str">
        <f ca="1">IF(NOTA[[#This Row],[ID]]="","",COUNTIF(NOTA[ID_H],NOTA[[#This Row],[ID_H]]))</f>
        <v/>
      </c>
      <c r="AK343" s="60" t="str">
        <f ca="1">IF(NOTA[[#This Row],[TGL.NOTA]]="",IF(NOTA[[#This Row],[SUPPLIER_H]]="","",AK342),MONTH(NOTA[[#This Row],[TGL.NOTA]]))</f>
        <v/>
      </c>
      <c r="AL343" s="60" t="str">
        <f>LOWER(SUBSTITUTE(SUBSTITUTE(SUBSTITUTE(SUBSTITUTE(SUBSTITUTE(SUBSTITUTE(SUBSTITUTE(SUBSTITUTE(SUBSTITUTE(NOTA[NAMA BARANG]," ",),".",""),"-",""),"(",""),")",""),",",""),"/",""),"""",""),"+",""))</f>
        <v/>
      </c>
      <c r="AM3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60" t="str">
        <f>IF(NOTA[[#This Row],[CONCAT4]]="","",_xlfn.IFNA(MATCH(NOTA[[#This Row],[CONCAT4]],[2]!RAW[CONCAT_H],0),FALSE))</f>
        <v/>
      </c>
      <c r="AQ343" s="60" t="str">
        <f>IF(NOTA[[#This Row],[CONCAT1]]="","",MATCH(NOTA[[#This Row],[CONCAT1]],[3]!db[NB NOTA_C],0)+1)</f>
        <v/>
      </c>
    </row>
    <row r="344" spans="1:43" ht="20.100000000000001" customHeight="1" x14ac:dyDescent="0.25">
      <c r="A3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60" t="str">
        <f>IF(NOTA[[#This Row],[ID_P]]="","",MATCH(NOTA[[#This Row],[ID_P]],[1]!B_MSK[N_ID],0))</f>
        <v/>
      </c>
      <c r="D344" s="60" t="str">
        <f ca="1">IF(NOTA[[#This Row],[NAMA BARANG]]="","",INDEX(NOTA[ID],MATCH(,INDIRECT(ADDRESS(ROW(NOTA[ID]),COLUMN(NOTA[ID]))&amp;":"&amp;ADDRESS(ROW(),COLUMN(NOTA[ID]))),-1)))</f>
        <v/>
      </c>
      <c r="E344" s="61"/>
      <c r="F344" s="62"/>
      <c r="G344" s="62"/>
      <c r="H344" s="63"/>
      <c r="I344" s="62"/>
      <c r="J344" s="64"/>
      <c r="K344" s="62"/>
      <c r="L344" s="62"/>
      <c r="M344" s="65"/>
      <c r="N344" s="60"/>
      <c r="O344" s="62"/>
      <c r="P344" s="59"/>
      <c r="Q344" s="58"/>
      <c r="R344" s="66"/>
      <c r="S344" s="67"/>
      <c r="T344" s="68"/>
      <c r="U344" s="69"/>
      <c r="V344" s="70"/>
      <c r="W344" s="69" t="str">
        <f>IF(NOTA[[#This Row],[HARGA/ CTN]]="",NOTA[[#This Row],[JUMLAH_H]],NOTA[[#This Row],[HARGA/ CTN]]*IF(NOTA[[#This Row],[C]]="",0,NOTA[[#This Row],[C]]))</f>
        <v/>
      </c>
      <c r="X344" s="69" t="str">
        <f>IF(NOTA[[#This Row],[JUMLAH]]="","",NOTA[[#This Row],[JUMLAH]]*NOTA[[#This Row],[DISC 1]])</f>
        <v/>
      </c>
      <c r="Y344" s="69" t="str">
        <f>IF(NOTA[[#This Row],[JUMLAH]]="","",(NOTA[[#This Row],[JUMLAH]]-NOTA[[#This Row],[DISC 1-]])*NOTA[[#This Row],[DISC 2]])</f>
        <v/>
      </c>
      <c r="Z344" s="69" t="str">
        <f>IF(NOTA[[#This Row],[JUMLAH]]="","",NOTA[[#This Row],[DISC 1-]]+NOTA[[#This Row],[DISC 2-]])</f>
        <v/>
      </c>
      <c r="AA344" s="69" t="str">
        <f>IF(NOTA[[#This Row],[JUMLAH]]="","",NOTA[[#This Row],[JUMLAH]]-NOTA[[#This Row],[DISC]])</f>
        <v/>
      </c>
      <c r="AB344" s="69"/>
      <c r="AC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71" t="str">
        <f>IF(OR(NOTA[[#This Row],[QTY]]="",NOTA[[#This Row],[HARGA SATUAN]]="",),"",NOTA[[#This Row],[QTY]]*NOTA[[#This Row],[HARGA SATUAN]])</f>
        <v/>
      </c>
      <c r="AG344" s="64" t="str">
        <f ca="1">IF(NOTA[ID_H]="","",INDEX(NOTA[TANGGAL],MATCH(,INDIRECT(ADDRESS(ROW(NOTA[TANGGAL]),COLUMN(NOTA[TANGGAL]))&amp;":"&amp;ADDRESS(ROW(),COLUMN(NOTA[TANGGAL]))),-1)))</f>
        <v/>
      </c>
      <c r="AH344" s="59" t="str">
        <f ca="1">IF(NOTA[[#This Row],[NAMA BARANG]]="","",INDEX(NOTA[SUPPLIER],MATCH(,INDIRECT(ADDRESS(ROW(NOTA[ID]),COLUMN(NOTA[ID]))&amp;":"&amp;ADDRESS(ROW(),COLUMN(NOTA[ID]))),-1)))</f>
        <v/>
      </c>
      <c r="AI344" s="59" t="str">
        <f ca="1">IF(NOTA[[#This Row],[ID_H]]="","",IF(NOTA[[#This Row],[FAKTUR]]="",INDIRECT(ADDRESS(ROW()-1,COLUMN())),NOTA[[#This Row],[FAKTUR]]))</f>
        <v/>
      </c>
      <c r="AJ344" s="60" t="str">
        <f ca="1">IF(NOTA[[#This Row],[ID]]="","",COUNTIF(NOTA[ID_H],NOTA[[#This Row],[ID_H]]))</f>
        <v/>
      </c>
      <c r="AK344" s="60" t="str">
        <f ca="1">IF(NOTA[[#This Row],[TGL.NOTA]]="",IF(NOTA[[#This Row],[SUPPLIER_H]]="","",AK343),MONTH(NOTA[[#This Row],[TGL.NOTA]]))</f>
        <v/>
      </c>
      <c r="AL344" s="60" t="str">
        <f>LOWER(SUBSTITUTE(SUBSTITUTE(SUBSTITUTE(SUBSTITUTE(SUBSTITUTE(SUBSTITUTE(SUBSTITUTE(SUBSTITUTE(SUBSTITUTE(NOTA[NAMA BARANG]," ",),".",""),"-",""),"(",""),")",""),",",""),"/",""),"""",""),"+",""))</f>
        <v/>
      </c>
      <c r="AM3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60" t="str">
        <f>IF(NOTA[[#This Row],[CONCAT4]]="","",_xlfn.IFNA(MATCH(NOTA[[#This Row],[CONCAT4]],[2]!RAW[CONCAT_H],0),FALSE))</f>
        <v/>
      </c>
      <c r="AQ344" s="60" t="str">
        <f>IF(NOTA[[#This Row],[CONCAT1]]="","",MATCH(NOTA[[#This Row],[CONCAT1]],[3]!db[NB NOTA_C],0)+1)</f>
        <v/>
      </c>
    </row>
    <row r="345" spans="1:43" ht="20.100000000000001" customHeight="1" x14ac:dyDescent="0.25">
      <c r="A3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60" t="str">
        <f>IF(NOTA[[#This Row],[ID_P]]="","",MATCH(NOTA[[#This Row],[ID_P]],[1]!B_MSK[N_ID],0))</f>
        <v/>
      </c>
      <c r="D345" s="60" t="str">
        <f ca="1">IF(NOTA[[#This Row],[NAMA BARANG]]="","",INDEX(NOTA[ID],MATCH(,INDIRECT(ADDRESS(ROW(NOTA[ID]),COLUMN(NOTA[ID]))&amp;":"&amp;ADDRESS(ROW(),COLUMN(NOTA[ID]))),-1)))</f>
        <v/>
      </c>
      <c r="E345" s="61"/>
      <c r="F345" s="62"/>
      <c r="G345" s="62"/>
      <c r="H345" s="63"/>
      <c r="I345" s="62"/>
      <c r="J345" s="64"/>
      <c r="K345" s="62"/>
      <c r="L345" s="62"/>
      <c r="M345" s="65"/>
      <c r="N345" s="60"/>
      <c r="O345" s="62"/>
      <c r="P345" s="59"/>
      <c r="Q345" s="58"/>
      <c r="R345" s="66"/>
      <c r="S345" s="67"/>
      <c r="T345" s="68"/>
      <c r="U345" s="69"/>
      <c r="V345" s="70"/>
      <c r="W345" s="69" t="str">
        <f>IF(NOTA[[#This Row],[HARGA/ CTN]]="",NOTA[[#This Row],[JUMLAH_H]],NOTA[[#This Row],[HARGA/ CTN]]*IF(NOTA[[#This Row],[C]]="",0,NOTA[[#This Row],[C]]))</f>
        <v/>
      </c>
      <c r="X345" s="69" t="str">
        <f>IF(NOTA[[#This Row],[JUMLAH]]="","",NOTA[[#This Row],[JUMLAH]]*NOTA[[#This Row],[DISC 1]])</f>
        <v/>
      </c>
      <c r="Y345" s="69" t="str">
        <f>IF(NOTA[[#This Row],[JUMLAH]]="","",(NOTA[[#This Row],[JUMLAH]]-NOTA[[#This Row],[DISC 1-]])*NOTA[[#This Row],[DISC 2]])</f>
        <v/>
      </c>
      <c r="Z345" s="69" t="str">
        <f>IF(NOTA[[#This Row],[JUMLAH]]="","",NOTA[[#This Row],[DISC 1-]]+NOTA[[#This Row],[DISC 2-]])</f>
        <v/>
      </c>
      <c r="AA345" s="69" t="str">
        <f>IF(NOTA[[#This Row],[JUMLAH]]="","",NOTA[[#This Row],[JUMLAH]]-NOTA[[#This Row],[DISC]])</f>
        <v/>
      </c>
      <c r="AB345" s="69"/>
      <c r="AC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71" t="str">
        <f>IF(OR(NOTA[[#This Row],[QTY]]="",NOTA[[#This Row],[HARGA SATUAN]]="",),"",NOTA[[#This Row],[QTY]]*NOTA[[#This Row],[HARGA SATUAN]])</f>
        <v/>
      </c>
      <c r="AG345" s="64" t="str">
        <f ca="1">IF(NOTA[ID_H]="","",INDEX(NOTA[TANGGAL],MATCH(,INDIRECT(ADDRESS(ROW(NOTA[TANGGAL]),COLUMN(NOTA[TANGGAL]))&amp;":"&amp;ADDRESS(ROW(),COLUMN(NOTA[TANGGAL]))),-1)))</f>
        <v/>
      </c>
      <c r="AH345" s="59" t="str">
        <f ca="1">IF(NOTA[[#This Row],[NAMA BARANG]]="","",INDEX(NOTA[SUPPLIER],MATCH(,INDIRECT(ADDRESS(ROW(NOTA[ID]),COLUMN(NOTA[ID]))&amp;":"&amp;ADDRESS(ROW(),COLUMN(NOTA[ID]))),-1)))</f>
        <v/>
      </c>
      <c r="AI345" s="59" t="str">
        <f ca="1">IF(NOTA[[#This Row],[ID_H]]="","",IF(NOTA[[#This Row],[FAKTUR]]="",INDIRECT(ADDRESS(ROW()-1,COLUMN())),NOTA[[#This Row],[FAKTUR]]))</f>
        <v/>
      </c>
      <c r="AJ345" s="60" t="str">
        <f ca="1">IF(NOTA[[#This Row],[ID]]="","",COUNTIF(NOTA[ID_H],NOTA[[#This Row],[ID_H]]))</f>
        <v/>
      </c>
      <c r="AK345" s="60" t="str">
        <f ca="1">IF(NOTA[[#This Row],[TGL.NOTA]]="",IF(NOTA[[#This Row],[SUPPLIER_H]]="","",AK344),MONTH(NOTA[[#This Row],[TGL.NOTA]]))</f>
        <v/>
      </c>
      <c r="AL345" s="60" t="str">
        <f>LOWER(SUBSTITUTE(SUBSTITUTE(SUBSTITUTE(SUBSTITUTE(SUBSTITUTE(SUBSTITUTE(SUBSTITUTE(SUBSTITUTE(SUBSTITUTE(NOTA[NAMA BARANG]," ",),".",""),"-",""),"(",""),")",""),",",""),"/",""),"""",""),"+",""))</f>
        <v/>
      </c>
      <c r="AM3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60" t="str">
        <f>IF(NOTA[[#This Row],[CONCAT4]]="","",_xlfn.IFNA(MATCH(NOTA[[#This Row],[CONCAT4]],[2]!RAW[CONCAT_H],0),FALSE))</f>
        <v/>
      </c>
      <c r="AQ345" s="60" t="str">
        <f>IF(NOTA[[#This Row],[CONCAT1]]="","",MATCH(NOTA[[#This Row],[CONCAT1]],[3]!db[NB NOTA_C],0)+1)</f>
        <v/>
      </c>
    </row>
    <row r="346" spans="1:43" ht="20.100000000000001" customHeight="1" x14ac:dyDescent="0.25">
      <c r="A3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60" t="str">
        <f>IF(NOTA[[#This Row],[ID_P]]="","",MATCH(NOTA[[#This Row],[ID_P]],[1]!B_MSK[N_ID],0))</f>
        <v/>
      </c>
      <c r="D346" s="60" t="str">
        <f ca="1">IF(NOTA[[#This Row],[NAMA BARANG]]="","",INDEX(NOTA[ID],MATCH(,INDIRECT(ADDRESS(ROW(NOTA[ID]),COLUMN(NOTA[ID]))&amp;":"&amp;ADDRESS(ROW(),COLUMN(NOTA[ID]))),-1)))</f>
        <v/>
      </c>
      <c r="E346" s="61"/>
      <c r="F346" s="62"/>
      <c r="G346" s="62"/>
      <c r="H346" s="63"/>
      <c r="I346" s="62"/>
      <c r="J346" s="64"/>
      <c r="K346" s="62"/>
      <c r="L346" s="62"/>
      <c r="M346" s="65"/>
      <c r="N346" s="60"/>
      <c r="O346" s="62"/>
      <c r="P346" s="59"/>
      <c r="Q346" s="58"/>
      <c r="R346" s="66"/>
      <c r="S346" s="67"/>
      <c r="T346" s="68"/>
      <c r="U346" s="69"/>
      <c r="V346" s="70"/>
      <c r="W346" s="69" t="str">
        <f>IF(NOTA[[#This Row],[HARGA/ CTN]]="",NOTA[[#This Row],[JUMLAH_H]],NOTA[[#This Row],[HARGA/ CTN]]*IF(NOTA[[#This Row],[C]]="",0,NOTA[[#This Row],[C]]))</f>
        <v/>
      </c>
      <c r="X346" s="69" t="str">
        <f>IF(NOTA[[#This Row],[JUMLAH]]="","",NOTA[[#This Row],[JUMLAH]]*NOTA[[#This Row],[DISC 1]])</f>
        <v/>
      </c>
      <c r="Y346" s="69" t="str">
        <f>IF(NOTA[[#This Row],[JUMLAH]]="","",(NOTA[[#This Row],[JUMLAH]]-NOTA[[#This Row],[DISC 1-]])*NOTA[[#This Row],[DISC 2]])</f>
        <v/>
      </c>
      <c r="Z346" s="69" t="str">
        <f>IF(NOTA[[#This Row],[JUMLAH]]="","",NOTA[[#This Row],[DISC 1-]]+NOTA[[#This Row],[DISC 2-]])</f>
        <v/>
      </c>
      <c r="AA346" s="69" t="str">
        <f>IF(NOTA[[#This Row],[JUMLAH]]="","",NOTA[[#This Row],[JUMLAH]]-NOTA[[#This Row],[DISC]])</f>
        <v/>
      </c>
      <c r="AB346" s="69"/>
      <c r="AC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71" t="str">
        <f>IF(OR(NOTA[[#This Row],[QTY]]="",NOTA[[#This Row],[HARGA SATUAN]]="",),"",NOTA[[#This Row],[QTY]]*NOTA[[#This Row],[HARGA SATUAN]])</f>
        <v/>
      </c>
      <c r="AG346" s="64" t="str">
        <f ca="1">IF(NOTA[ID_H]="","",INDEX(NOTA[TANGGAL],MATCH(,INDIRECT(ADDRESS(ROW(NOTA[TANGGAL]),COLUMN(NOTA[TANGGAL]))&amp;":"&amp;ADDRESS(ROW(),COLUMN(NOTA[TANGGAL]))),-1)))</f>
        <v/>
      </c>
      <c r="AH346" s="59" t="str">
        <f ca="1">IF(NOTA[[#This Row],[NAMA BARANG]]="","",INDEX(NOTA[SUPPLIER],MATCH(,INDIRECT(ADDRESS(ROW(NOTA[ID]),COLUMN(NOTA[ID]))&amp;":"&amp;ADDRESS(ROW(),COLUMN(NOTA[ID]))),-1)))</f>
        <v/>
      </c>
      <c r="AI346" s="59" t="str">
        <f ca="1">IF(NOTA[[#This Row],[ID_H]]="","",IF(NOTA[[#This Row],[FAKTUR]]="",INDIRECT(ADDRESS(ROW()-1,COLUMN())),NOTA[[#This Row],[FAKTUR]]))</f>
        <v/>
      </c>
      <c r="AJ346" s="60" t="str">
        <f ca="1">IF(NOTA[[#This Row],[ID]]="","",COUNTIF(NOTA[ID_H],NOTA[[#This Row],[ID_H]]))</f>
        <v/>
      </c>
      <c r="AK346" s="60" t="str">
        <f ca="1">IF(NOTA[[#This Row],[TGL.NOTA]]="",IF(NOTA[[#This Row],[SUPPLIER_H]]="","",AK345),MONTH(NOTA[[#This Row],[TGL.NOTA]]))</f>
        <v/>
      </c>
      <c r="AL346" s="60" t="str">
        <f>LOWER(SUBSTITUTE(SUBSTITUTE(SUBSTITUTE(SUBSTITUTE(SUBSTITUTE(SUBSTITUTE(SUBSTITUTE(SUBSTITUTE(SUBSTITUTE(NOTA[NAMA BARANG]," ",),".",""),"-",""),"(",""),")",""),",",""),"/",""),"""",""),"+",""))</f>
        <v/>
      </c>
      <c r="AM3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60" t="str">
        <f>IF(NOTA[[#This Row],[CONCAT4]]="","",_xlfn.IFNA(MATCH(NOTA[[#This Row],[CONCAT4]],[2]!RAW[CONCAT_H],0),FALSE))</f>
        <v/>
      </c>
      <c r="AQ346" s="60" t="str">
        <f>IF(NOTA[[#This Row],[CONCAT1]]="","",MATCH(NOTA[[#This Row],[CONCAT1]],[3]!db[NB NOTA_C],0)+1)</f>
        <v/>
      </c>
    </row>
    <row r="347" spans="1:43" ht="20.100000000000001" customHeight="1" x14ac:dyDescent="0.25">
      <c r="A3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60" t="str">
        <f>IF(NOTA[[#This Row],[ID_P]]="","",MATCH(NOTA[[#This Row],[ID_P]],[1]!B_MSK[N_ID],0))</f>
        <v/>
      </c>
      <c r="D347" s="60" t="str">
        <f ca="1">IF(NOTA[[#This Row],[NAMA BARANG]]="","",INDEX(NOTA[ID],MATCH(,INDIRECT(ADDRESS(ROW(NOTA[ID]),COLUMN(NOTA[ID]))&amp;":"&amp;ADDRESS(ROW(),COLUMN(NOTA[ID]))),-1)))</f>
        <v/>
      </c>
      <c r="E347" s="61"/>
      <c r="F347" s="62"/>
      <c r="G347" s="62"/>
      <c r="H347" s="63"/>
      <c r="I347" s="62"/>
      <c r="J347" s="64"/>
      <c r="K347" s="62"/>
      <c r="L347" s="62"/>
      <c r="M347" s="65"/>
      <c r="N347" s="60"/>
      <c r="O347" s="62"/>
      <c r="P347" s="59"/>
      <c r="Q347" s="58"/>
      <c r="R347" s="66"/>
      <c r="S347" s="67"/>
      <c r="T347" s="68"/>
      <c r="U347" s="69"/>
      <c r="V347" s="70"/>
      <c r="W347" s="69" t="str">
        <f>IF(NOTA[[#This Row],[HARGA/ CTN]]="",NOTA[[#This Row],[JUMLAH_H]],NOTA[[#This Row],[HARGA/ CTN]]*IF(NOTA[[#This Row],[C]]="",0,NOTA[[#This Row],[C]]))</f>
        <v/>
      </c>
      <c r="X347" s="69" t="str">
        <f>IF(NOTA[[#This Row],[JUMLAH]]="","",NOTA[[#This Row],[JUMLAH]]*NOTA[[#This Row],[DISC 1]])</f>
        <v/>
      </c>
      <c r="Y347" s="69" t="str">
        <f>IF(NOTA[[#This Row],[JUMLAH]]="","",(NOTA[[#This Row],[JUMLAH]]-NOTA[[#This Row],[DISC 1-]])*NOTA[[#This Row],[DISC 2]])</f>
        <v/>
      </c>
      <c r="Z347" s="69" t="str">
        <f>IF(NOTA[[#This Row],[JUMLAH]]="","",NOTA[[#This Row],[DISC 1-]]+NOTA[[#This Row],[DISC 2-]])</f>
        <v/>
      </c>
      <c r="AA347" s="69" t="str">
        <f>IF(NOTA[[#This Row],[JUMLAH]]="","",NOTA[[#This Row],[JUMLAH]]-NOTA[[#This Row],[DISC]])</f>
        <v/>
      </c>
      <c r="AB347" s="69"/>
      <c r="AC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71" t="str">
        <f>IF(OR(NOTA[[#This Row],[QTY]]="",NOTA[[#This Row],[HARGA SATUAN]]="",),"",NOTA[[#This Row],[QTY]]*NOTA[[#This Row],[HARGA SATUAN]])</f>
        <v/>
      </c>
      <c r="AG347" s="64" t="str">
        <f ca="1">IF(NOTA[ID_H]="","",INDEX(NOTA[TANGGAL],MATCH(,INDIRECT(ADDRESS(ROW(NOTA[TANGGAL]),COLUMN(NOTA[TANGGAL]))&amp;":"&amp;ADDRESS(ROW(),COLUMN(NOTA[TANGGAL]))),-1)))</f>
        <v/>
      </c>
      <c r="AH347" s="59" t="str">
        <f ca="1">IF(NOTA[[#This Row],[NAMA BARANG]]="","",INDEX(NOTA[SUPPLIER],MATCH(,INDIRECT(ADDRESS(ROW(NOTA[ID]),COLUMN(NOTA[ID]))&amp;":"&amp;ADDRESS(ROW(),COLUMN(NOTA[ID]))),-1)))</f>
        <v/>
      </c>
      <c r="AI347" s="59" t="str">
        <f ca="1">IF(NOTA[[#This Row],[ID_H]]="","",IF(NOTA[[#This Row],[FAKTUR]]="",INDIRECT(ADDRESS(ROW()-1,COLUMN())),NOTA[[#This Row],[FAKTUR]]))</f>
        <v/>
      </c>
      <c r="AJ347" s="60" t="str">
        <f ca="1">IF(NOTA[[#This Row],[ID]]="","",COUNTIF(NOTA[ID_H],NOTA[[#This Row],[ID_H]]))</f>
        <v/>
      </c>
      <c r="AK347" s="60" t="str">
        <f ca="1">IF(NOTA[[#This Row],[TGL.NOTA]]="",IF(NOTA[[#This Row],[SUPPLIER_H]]="","",AK346),MONTH(NOTA[[#This Row],[TGL.NOTA]]))</f>
        <v/>
      </c>
      <c r="AL347" s="60" t="str">
        <f>LOWER(SUBSTITUTE(SUBSTITUTE(SUBSTITUTE(SUBSTITUTE(SUBSTITUTE(SUBSTITUTE(SUBSTITUTE(SUBSTITUTE(SUBSTITUTE(NOTA[NAMA BARANG]," ",),".",""),"-",""),"(",""),")",""),",",""),"/",""),"""",""),"+",""))</f>
        <v/>
      </c>
      <c r="AM3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60" t="str">
        <f>IF(NOTA[[#This Row],[CONCAT4]]="","",_xlfn.IFNA(MATCH(NOTA[[#This Row],[CONCAT4]],[2]!RAW[CONCAT_H],0),FALSE))</f>
        <v/>
      </c>
      <c r="AQ347" s="60" t="str">
        <f>IF(NOTA[[#This Row],[CONCAT1]]="","",MATCH(NOTA[[#This Row],[CONCAT1]],[3]!db[NB NOTA_C],0)+1)</f>
        <v/>
      </c>
    </row>
    <row r="348" spans="1:43" ht="20.100000000000001" customHeight="1" x14ac:dyDescent="0.25">
      <c r="A3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60" t="str">
        <f>IF(NOTA[[#This Row],[ID_P]]="","",MATCH(NOTA[[#This Row],[ID_P]],[1]!B_MSK[N_ID],0))</f>
        <v/>
      </c>
      <c r="D348" s="60" t="str">
        <f ca="1">IF(NOTA[[#This Row],[NAMA BARANG]]="","",INDEX(NOTA[ID],MATCH(,INDIRECT(ADDRESS(ROW(NOTA[ID]),COLUMN(NOTA[ID]))&amp;":"&amp;ADDRESS(ROW(),COLUMN(NOTA[ID]))),-1)))</f>
        <v/>
      </c>
      <c r="E348" s="61"/>
      <c r="F348" s="62"/>
      <c r="G348" s="62"/>
      <c r="H348" s="63"/>
      <c r="I348" s="62"/>
      <c r="J348" s="64"/>
      <c r="K348" s="62"/>
      <c r="L348" s="62"/>
      <c r="M348" s="65"/>
      <c r="N348" s="60"/>
      <c r="O348" s="62"/>
      <c r="P348" s="59"/>
      <c r="Q348" s="58"/>
      <c r="R348" s="66"/>
      <c r="S348" s="67"/>
      <c r="T348" s="68"/>
      <c r="U348" s="69"/>
      <c r="V348" s="70"/>
      <c r="W348" s="69" t="str">
        <f>IF(NOTA[[#This Row],[HARGA/ CTN]]="",NOTA[[#This Row],[JUMLAH_H]],NOTA[[#This Row],[HARGA/ CTN]]*IF(NOTA[[#This Row],[C]]="",0,NOTA[[#This Row],[C]]))</f>
        <v/>
      </c>
      <c r="X348" s="69" t="str">
        <f>IF(NOTA[[#This Row],[JUMLAH]]="","",NOTA[[#This Row],[JUMLAH]]*NOTA[[#This Row],[DISC 1]])</f>
        <v/>
      </c>
      <c r="Y348" s="69" t="str">
        <f>IF(NOTA[[#This Row],[JUMLAH]]="","",(NOTA[[#This Row],[JUMLAH]]-NOTA[[#This Row],[DISC 1-]])*NOTA[[#This Row],[DISC 2]])</f>
        <v/>
      </c>
      <c r="Z348" s="69" t="str">
        <f>IF(NOTA[[#This Row],[JUMLAH]]="","",NOTA[[#This Row],[DISC 1-]]+NOTA[[#This Row],[DISC 2-]])</f>
        <v/>
      </c>
      <c r="AA348" s="69" t="str">
        <f>IF(NOTA[[#This Row],[JUMLAH]]="","",NOTA[[#This Row],[JUMLAH]]-NOTA[[#This Row],[DISC]])</f>
        <v/>
      </c>
      <c r="AB348" s="69"/>
      <c r="AC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71" t="str">
        <f>IF(OR(NOTA[[#This Row],[QTY]]="",NOTA[[#This Row],[HARGA SATUAN]]="",),"",NOTA[[#This Row],[QTY]]*NOTA[[#This Row],[HARGA SATUAN]])</f>
        <v/>
      </c>
      <c r="AG348" s="64" t="str">
        <f ca="1">IF(NOTA[ID_H]="","",INDEX(NOTA[TANGGAL],MATCH(,INDIRECT(ADDRESS(ROW(NOTA[TANGGAL]),COLUMN(NOTA[TANGGAL]))&amp;":"&amp;ADDRESS(ROW(),COLUMN(NOTA[TANGGAL]))),-1)))</f>
        <v/>
      </c>
      <c r="AH348" s="59" t="str">
        <f ca="1">IF(NOTA[[#This Row],[NAMA BARANG]]="","",INDEX(NOTA[SUPPLIER],MATCH(,INDIRECT(ADDRESS(ROW(NOTA[ID]),COLUMN(NOTA[ID]))&amp;":"&amp;ADDRESS(ROW(),COLUMN(NOTA[ID]))),-1)))</f>
        <v/>
      </c>
      <c r="AI348" s="59" t="str">
        <f ca="1">IF(NOTA[[#This Row],[ID_H]]="","",IF(NOTA[[#This Row],[FAKTUR]]="",INDIRECT(ADDRESS(ROW()-1,COLUMN())),NOTA[[#This Row],[FAKTUR]]))</f>
        <v/>
      </c>
      <c r="AJ348" s="60" t="str">
        <f ca="1">IF(NOTA[[#This Row],[ID]]="","",COUNTIF(NOTA[ID_H],NOTA[[#This Row],[ID_H]]))</f>
        <v/>
      </c>
      <c r="AK348" s="60" t="str">
        <f ca="1">IF(NOTA[[#This Row],[TGL.NOTA]]="",IF(NOTA[[#This Row],[SUPPLIER_H]]="","",AK347),MONTH(NOTA[[#This Row],[TGL.NOTA]]))</f>
        <v/>
      </c>
      <c r="AL348" s="60" t="str">
        <f>LOWER(SUBSTITUTE(SUBSTITUTE(SUBSTITUTE(SUBSTITUTE(SUBSTITUTE(SUBSTITUTE(SUBSTITUTE(SUBSTITUTE(SUBSTITUTE(NOTA[NAMA BARANG]," ",),".",""),"-",""),"(",""),")",""),",",""),"/",""),"""",""),"+",""))</f>
        <v/>
      </c>
      <c r="AM3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60" t="str">
        <f>IF(NOTA[[#This Row],[CONCAT4]]="","",_xlfn.IFNA(MATCH(NOTA[[#This Row],[CONCAT4]],[2]!RAW[CONCAT_H],0),FALSE))</f>
        <v/>
      </c>
      <c r="AQ348" s="60" t="str">
        <f>IF(NOTA[[#This Row],[CONCAT1]]="","",MATCH(NOTA[[#This Row],[CONCAT1]],[3]!db[NB NOTA_C],0)+1)</f>
        <v/>
      </c>
    </row>
    <row r="349" spans="1:43" ht="20.100000000000001" customHeight="1" x14ac:dyDescent="0.25">
      <c r="A3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60" t="str">
        <f>IF(NOTA[[#This Row],[ID_P]]="","",MATCH(NOTA[[#This Row],[ID_P]],[1]!B_MSK[N_ID],0))</f>
        <v/>
      </c>
      <c r="D349" s="60" t="str">
        <f ca="1">IF(NOTA[[#This Row],[NAMA BARANG]]="","",INDEX(NOTA[ID],MATCH(,INDIRECT(ADDRESS(ROW(NOTA[ID]),COLUMN(NOTA[ID]))&amp;":"&amp;ADDRESS(ROW(),COLUMN(NOTA[ID]))),-1)))</f>
        <v/>
      </c>
      <c r="E349" s="61"/>
      <c r="F349" s="62"/>
      <c r="G349" s="62"/>
      <c r="H349" s="63"/>
      <c r="I349" s="62"/>
      <c r="J349" s="64"/>
      <c r="K349" s="62"/>
      <c r="L349" s="62"/>
      <c r="M349" s="65"/>
      <c r="N349" s="60"/>
      <c r="O349" s="62"/>
      <c r="P349" s="59"/>
      <c r="Q349" s="58"/>
      <c r="R349" s="66"/>
      <c r="S349" s="67"/>
      <c r="T349" s="68"/>
      <c r="U349" s="69"/>
      <c r="V349" s="70"/>
      <c r="W349" s="69" t="str">
        <f>IF(NOTA[[#This Row],[HARGA/ CTN]]="",NOTA[[#This Row],[JUMLAH_H]],NOTA[[#This Row],[HARGA/ CTN]]*IF(NOTA[[#This Row],[C]]="",0,NOTA[[#This Row],[C]]))</f>
        <v/>
      </c>
      <c r="X349" s="69" t="str">
        <f>IF(NOTA[[#This Row],[JUMLAH]]="","",NOTA[[#This Row],[JUMLAH]]*NOTA[[#This Row],[DISC 1]])</f>
        <v/>
      </c>
      <c r="Y349" s="69" t="str">
        <f>IF(NOTA[[#This Row],[JUMLAH]]="","",(NOTA[[#This Row],[JUMLAH]]-NOTA[[#This Row],[DISC 1-]])*NOTA[[#This Row],[DISC 2]])</f>
        <v/>
      </c>
      <c r="Z349" s="69" t="str">
        <f>IF(NOTA[[#This Row],[JUMLAH]]="","",NOTA[[#This Row],[DISC 1-]]+NOTA[[#This Row],[DISC 2-]])</f>
        <v/>
      </c>
      <c r="AA349" s="69" t="str">
        <f>IF(NOTA[[#This Row],[JUMLAH]]="","",NOTA[[#This Row],[JUMLAH]]-NOTA[[#This Row],[DISC]])</f>
        <v/>
      </c>
      <c r="AB349" s="69"/>
      <c r="AC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71" t="str">
        <f>IF(OR(NOTA[[#This Row],[QTY]]="",NOTA[[#This Row],[HARGA SATUAN]]="",),"",NOTA[[#This Row],[QTY]]*NOTA[[#This Row],[HARGA SATUAN]])</f>
        <v/>
      </c>
      <c r="AG349" s="64" t="str">
        <f ca="1">IF(NOTA[ID_H]="","",INDEX(NOTA[TANGGAL],MATCH(,INDIRECT(ADDRESS(ROW(NOTA[TANGGAL]),COLUMN(NOTA[TANGGAL]))&amp;":"&amp;ADDRESS(ROW(),COLUMN(NOTA[TANGGAL]))),-1)))</f>
        <v/>
      </c>
      <c r="AH349" s="59" t="str">
        <f ca="1">IF(NOTA[[#This Row],[NAMA BARANG]]="","",INDEX(NOTA[SUPPLIER],MATCH(,INDIRECT(ADDRESS(ROW(NOTA[ID]),COLUMN(NOTA[ID]))&amp;":"&amp;ADDRESS(ROW(),COLUMN(NOTA[ID]))),-1)))</f>
        <v/>
      </c>
      <c r="AI349" s="59" t="str">
        <f ca="1">IF(NOTA[[#This Row],[ID_H]]="","",IF(NOTA[[#This Row],[FAKTUR]]="",INDIRECT(ADDRESS(ROW()-1,COLUMN())),NOTA[[#This Row],[FAKTUR]]))</f>
        <v/>
      </c>
      <c r="AJ349" s="60" t="str">
        <f ca="1">IF(NOTA[[#This Row],[ID]]="","",COUNTIF(NOTA[ID_H],NOTA[[#This Row],[ID_H]]))</f>
        <v/>
      </c>
      <c r="AK349" s="60" t="str">
        <f ca="1">IF(NOTA[[#This Row],[TGL.NOTA]]="",IF(NOTA[[#This Row],[SUPPLIER_H]]="","",AK348),MONTH(NOTA[[#This Row],[TGL.NOTA]]))</f>
        <v/>
      </c>
      <c r="AL349" s="60" t="str">
        <f>LOWER(SUBSTITUTE(SUBSTITUTE(SUBSTITUTE(SUBSTITUTE(SUBSTITUTE(SUBSTITUTE(SUBSTITUTE(SUBSTITUTE(SUBSTITUTE(NOTA[NAMA BARANG]," ",),".",""),"-",""),"(",""),")",""),",",""),"/",""),"""",""),"+",""))</f>
        <v/>
      </c>
      <c r="AM3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60" t="str">
        <f>IF(NOTA[[#This Row],[CONCAT4]]="","",_xlfn.IFNA(MATCH(NOTA[[#This Row],[CONCAT4]],[2]!RAW[CONCAT_H],0),FALSE))</f>
        <v/>
      </c>
      <c r="AQ349" s="60" t="str">
        <f>IF(NOTA[[#This Row],[CONCAT1]]="","",MATCH(NOTA[[#This Row],[CONCAT1]],[3]!db[NB NOTA_C],0)+1)</f>
        <v/>
      </c>
    </row>
    <row r="350" spans="1:43" ht="20.100000000000001" customHeight="1" x14ac:dyDescent="0.25">
      <c r="A3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60" t="str">
        <f>IF(NOTA[[#This Row],[ID_P]]="","",MATCH(NOTA[[#This Row],[ID_P]],[1]!B_MSK[N_ID],0))</f>
        <v/>
      </c>
      <c r="D350" s="60" t="str">
        <f ca="1">IF(NOTA[[#This Row],[NAMA BARANG]]="","",INDEX(NOTA[ID],MATCH(,INDIRECT(ADDRESS(ROW(NOTA[ID]),COLUMN(NOTA[ID]))&amp;":"&amp;ADDRESS(ROW(),COLUMN(NOTA[ID]))),-1)))</f>
        <v/>
      </c>
      <c r="E350" s="61"/>
      <c r="F350" s="62"/>
      <c r="G350" s="62"/>
      <c r="H350" s="63"/>
      <c r="I350" s="62"/>
      <c r="J350" s="64"/>
      <c r="K350" s="62"/>
      <c r="L350" s="62"/>
      <c r="M350" s="65"/>
      <c r="N350" s="60"/>
      <c r="O350" s="62"/>
      <c r="P350" s="59"/>
      <c r="Q350" s="58"/>
      <c r="R350" s="66"/>
      <c r="S350" s="67"/>
      <c r="T350" s="68"/>
      <c r="U350" s="69"/>
      <c r="V350" s="70"/>
      <c r="W350" s="69" t="str">
        <f>IF(NOTA[[#This Row],[HARGA/ CTN]]="",NOTA[[#This Row],[JUMLAH_H]],NOTA[[#This Row],[HARGA/ CTN]]*IF(NOTA[[#This Row],[C]]="",0,NOTA[[#This Row],[C]]))</f>
        <v/>
      </c>
      <c r="X350" s="69" t="str">
        <f>IF(NOTA[[#This Row],[JUMLAH]]="","",NOTA[[#This Row],[JUMLAH]]*NOTA[[#This Row],[DISC 1]])</f>
        <v/>
      </c>
      <c r="Y350" s="69" t="str">
        <f>IF(NOTA[[#This Row],[JUMLAH]]="","",(NOTA[[#This Row],[JUMLAH]]-NOTA[[#This Row],[DISC 1-]])*NOTA[[#This Row],[DISC 2]])</f>
        <v/>
      </c>
      <c r="Z350" s="69" t="str">
        <f>IF(NOTA[[#This Row],[JUMLAH]]="","",NOTA[[#This Row],[DISC 1-]]+NOTA[[#This Row],[DISC 2-]])</f>
        <v/>
      </c>
      <c r="AA350" s="69" t="str">
        <f>IF(NOTA[[#This Row],[JUMLAH]]="","",NOTA[[#This Row],[JUMLAH]]-NOTA[[#This Row],[DISC]])</f>
        <v/>
      </c>
      <c r="AB350" s="69"/>
      <c r="AC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71" t="str">
        <f>IF(OR(NOTA[[#This Row],[QTY]]="",NOTA[[#This Row],[HARGA SATUAN]]="",),"",NOTA[[#This Row],[QTY]]*NOTA[[#This Row],[HARGA SATUAN]])</f>
        <v/>
      </c>
      <c r="AG350" s="64" t="str">
        <f ca="1">IF(NOTA[ID_H]="","",INDEX(NOTA[TANGGAL],MATCH(,INDIRECT(ADDRESS(ROW(NOTA[TANGGAL]),COLUMN(NOTA[TANGGAL]))&amp;":"&amp;ADDRESS(ROW(),COLUMN(NOTA[TANGGAL]))),-1)))</f>
        <v/>
      </c>
      <c r="AH350" s="59" t="str">
        <f ca="1">IF(NOTA[[#This Row],[NAMA BARANG]]="","",INDEX(NOTA[SUPPLIER],MATCH(,INDIRECT(ADDRESS(ROW(NOTA[ID]),COLUMN(NOTA[ID]))&amp;":"&amp;ADDRESS(ROW(),COLUMN(NOTA[ID]))),-1)))</f>
        <v/>
      </c>
      <c r="AI350" s="59" t="str">
        <f ca="1">IF(NOTA[[#This Row],[ID_H]]="","",IF(NOTA[[#This Row],[FAKTUR]]="",INDIRECT(ADDRESS(ROW()-1,COLUMN())),NOTA[[#This Row],[FAKTUR]]))</f>
        <v/>
      </c>
      <c r="AJ350" s="60" t="str">
        <f ca="1">IF(NOTA[[#This Row],[ID]]="","",COUNTIF(NOTA[ID_H],NOTA[[#This Row],[ID_H]]))</f>
        <v/>
      </c>
      <c r="AK350" s="60" t="str">
        <f ca="1">IF(NOTA[[#This Row],[TGL.NOTA]]="",IF(NOTA[[#This Row],[SUPPLIER_H]]="","",AK349),MONTH(NOTA[[#This Row],[TGL.NOTA]]))</f>
        <v/>
      </c>
      <c r="AL350" s="60" t="str">
        <f>LOWER(SUBSTITUTE(SUBSTITUTE(SUBSTITUTE(SUBSTITUTE(SUBSTITUTE(SUBSTITUTE(SUBSTITUTE(SUBSTITUTE(SUBSTITUTE(NOTA[NAMA BARANG]," ",),".",""),"-",""),"(",""),")",""),",",""),"/",""),"""",""),"+",""))</f>
        <v/>
      </c>
      <c r="AM3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60" t="str">
        <f>IF(NOTA[[#This Row],[CONCAT4]]="","",_xlfn.IFNA(MATCH(NOTA[[#This Row],[CONCAT4]],[2]!RAW[CONCAT_H],0),FALSE))</f>
        <v/>
      </c>
      <c r="AQ350" s="60" t="str">
        <f>IF(NOTA[[#This Row],[CONCAT1]]="","",MATCH(NOTA[[#This Row],[CONCAT1]],[3]!db[NB NOTA_C],0)+1)</f>
        <v/>
      </c>
    </row>
    <row r="351" spans="1:43" ht="20.100000000000001" customHeight="1" x14ac:dyDescent="0.25">
      <c r="A3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60" t="str">
        <f>IF(NOTA[[#This Row],[ID_P]]="","",MATCH(NOTA[[#This Row],[ID_P]],[1]!B_MSK[N_ID],0))</f>
        <v/>
      </c>
      <c r="D351" s="60" t="str">
        <f ca="1">IF(NOTA[[#This Row],[NAMA BARANG]]="","",INDEX(NOTA[ID],MATCH(,INDIRECT(ADDRESS(ROW(NOTA[ID]),COLUMN(NOTA[ID]))&amp;":"&amp;ADDRESS(ROW(),COLUMN(NOTA[ID]))),-1)))</f>
        <v/>
      </c>
      <c r="E351" s="61"/>
      <c r="F351" s="62"/>
      <c r="G351" s="62"/>
      <c r="H351" s="63"/>
      <c r="I351" s="62"/>
      <c r="J351" s="64"/>
      <c r="K351" s="62"/>
      <c r="L351" s="62"/>
      <c r="M351" s="65"/>
      <c r="N351" s="60"/>
      <c r="O351" s="62"/>
      <c r="P351" s="59"/>
      <c r="Q351" s="58"/>
      <c r="R351" s="66"/>
      <c r="S351" s="67"/>
      <c r="T351" s="68"/>
      <c r="U351" s="69"/>
      <c r="V351" s="70"/>
      <c r="W351" s="69" t="str">
        <f>IF(NOTA[[#This Row],[HARGA/ CTN]]="",NOTA[[#This Row],[JUMLAH_H]],NOTA[[#This Row],[HARGA/ CTN]]*IF(NOTA[[#This Row],[C]]="",0,NOTA[[#This Row],[C]]))</f>
        <v/>
      </c>
      <c r="X351" s="69" t="str">
        <f>IF(NOTA[[#This Row],[JUMLAH]]="","",NOTA[[#This Row],[JUMLAH]]*NOTA[[#This Row],[DISC 1]])</f>
        <v/>
      </c>
      <c r="Y351" s="69" t="str">
        <f>IF(NOTA[[#This Row],[JUMLAH]]="","",(NOTA[[#This Row],[JUMLAH]]-NOTA[[#This Row],[DISC 1-]])*NOTA[[#This Row],[DISC 2]])</f>
        <v/>
      </c>
      <c r="Z351" s="69" t="str">
        <f>IF(NOTA[[#This Row],[JUMLAH]]="","",NOTA[[#This Row],[DISC 1-]]+NOTA[[#This Row],[DISC 2-]])</f>
        <v/>
      </c>
      <c r="AA351" s="69" t="str">
        <f>IF(NOTA[[#This Row],[JUMLAH]]="","",NOTA[[#This Row],[JUMLAH]]-NOTA[[#This Row],[DISC]])</f>
        <v/>
      </c>
      <c r="AB351" s="69"/>
      <c r="AC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71" t="str">
        <f>IF(OR(NOTA[[#This Row],[QTY]]="",NOTA[[#This Row],[HARGA SATUAN]]="",),"",NOTA[[#This Row],[QTY]]*NOTA[[#This Row],[HARGA SATUAN]])</f>
        <v/>
      </c>
      <c r="AG351" s="64" t="str">
        <f ca="1">IF(NOTA[ID_H]="","",INDEX(NOTA[TANGGAL],MATCH(,INDIRECT(ADDRESS(ROW(NOTA[TANGGAL]),COLUMN(NOTA[TANGGAL]))&amp;":"&amp;ADDRESS(ROW(),COLUMN(NOTA[TANGGAL]))),-1)))</f>
        <v/>
      </c>
      <c r="AH351" s="59" t="str">
        <f ca="1">IF(NOTA[[#This Row],[NAMA BARANG]]="","",INDEX(NOTA[SUPPLIER],MATCH(,INDIRECT(ADDRESS(ROW(NOTA[ID]),COLUMN(NOTA[ID]))&amp;":"&amp;ADDRESS(ROW(),COLUMN(NOTA[ID]))),-1)))</f>
        <v/>
      </c>
      <c r="AI351" s="59" t="str">
        <f ca="1">IF(NOTA[[#This Row],[ID_H]]="","",IF(NOTA[[#This Row],[FAKTUR]]="",INDIRECT(ADDRESS(ROW()-1,COLUMN())),NOTA[[#This Row],[FAKTUR]]))</f>
        <v/>
      </c>
      <c r="AJ351" s="60" t="str">
        <f ca="1">IF(NOTA[[#This Row],[ID]]="","",COUNTIF(NOTA[ID_H],NOTA[[#This Row],[ID_H]]))</f>
        <v/>
      </c>
      <c r="AK351" s="60" t="str">
        <f ca="1">IF(NOTA[[#This Row],[TGL.NOTA]]="",IF(NOTA[[#This Row],[SUPPLIER_H]]="","",AK350),MONTH(NOTA[[#This Row],[TGL.NOTA]]))</f>
        <v/>
      </c>
      <c r="AL351" s="60" t="str">
        <f>LOWER(SUBSTITUTE(SUBSTITUTE(SUBSTITUTE(SUBSTITUTE(SUBSTITUTE(SUBSTITUTE(SUBSTITUTE(SUBSTITUTE(SUBSTITUTE(NOTA[NAMA BARANG]," ",),".",""),"-",""),"(",""),")",""),",",""),"/",""),"""",""),"+",""))</f>
        <v/>
      </c>
      <c r="AM3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60" t="str">
        <f>IF(NOTA[[#This Row],[CONCAT4]]="","",_xlfn.IFNA(MATCH(NOTA[[#This Row],[CONCAT4]],[2]!RAW[CONCAT_H],0),FALSE))</f>
        <v/>
      </c>
      <c r="AQ351" s="60" t="str">
        <f>IF(NOTA[[#This Row],[CONCAT1]]="","",MATCH(NOTA[[#This Row],[CONCAT1]],[3]!db[NB NOTA_C],0)+1)</f>
        <v/>
      </c>
    </row>
    <row r="352" spans="1:43" ht="20.100000000000001" customHeight="1" x14ac:dyDescent="0.25">
      <c r="A3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60" t="str">
        <f>IF(NOTA[[#This Row],[ID_P]]="","",MATCH(NOTA[[#This Row],[ID_P]],[1]!B_MSK[N_ID],0))</f>
        <v/>
      </c>
      <c r="D352" s="60" t="str">
        <f ca="1">IF(NOTA[[#This Row],[NAMA BARANG]]="","",INDEX(NOTA[ID],MATCH(,INDIRECT(ADDRESS(ROW(NOTA[ID]),COLUMN(NOTA[ID]))&amp;":"&amp;ADDRESS(ROW(),COLUMN(NOTA[ID]))),-1)))</f>
        <v/>
      </c>
      <c r="E352" s="61"/>
      <c r="F352" s="62"/>
      <c r="G352" s="62"/>
      <c r="H352" s="63"/>
      <c r="I352" s="62"/>
      <c r="J352" s="64"/>
      <c r="K352" s="62"/>
      <c r="L352" s="62"/>
      <c r="M352" s="65"/>
      <c r="N352" s="60"/>
      <c r="O352" s="62"/>
      <c r="P352" s="59"/>
      <c r="Q352" s="58"/>
      <c r="R352" s="66"/>
      <c r="S352" s="67"/>
      <c r="T352" s="68"/>
      <c r="U352" s="69"/>
      <c r="V352" s="70"/>
      <c r="W352" s="69" t="str">
        <f>IF(NOTA[[#This Row],[HARGA/ CTN]]="",NOTA[[#This Row],[JUMLAH_H]],NOTA[[#This Row],[HARGA/ CTN]]*IF(NOTA[[#This Row],[C]]="",0,NOTA[[#This Row],[C]]))</f>
        <v/>
      </c>
      <c r="X352" s="69" t="str">
        <f>IF(NOTA[[#This Row],[JUMLAH]]="","",NOTA[[#This Row],[JUMLAH]]*NOTA[[#This Row],[DISC 1]])</f>
        <v/>
      </c>
      <c r="Y352" s="69" t="str">
        <f>IF(NOTA[[#This Row],[JUMLAH]]="","",(NOTA[[#This Row],[JUMLAH]]-NOTA[[#This Row],[DISC 1-]])*NOTA[[#This Row],[DISC 2]])</f>
        <v/>
      </c>
      <c r="Z352" s="69" t="str">
        <f>IF(NOTA[[#This Row],[JUMLAH]]="","",NOTA[[#This Row],[DISC 1-]]+NOTA[[#This Row],[DISC 2-]])</f>
        <v/>
      </c>
      <c r="AA352" s="69" t="str">
        <f>IF(NOTA[[#This Row],[JUMLAH]]="","",NOTA[[#This Row],[JUMLAH]]-NOTA[[#This Row],[DISC]])</f>
        <v/>
      </c>
      <c r="AB352" s="69"/>
      <c r="AC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71" t="str">
        <f>IF(OR(NOTA[[#This Row],[QTY]]="",NOTA[[#This Row],[HARGA SATUAN]]="",),"",NOTA[[#This Row],[QTY]]*NOTA[[#This Row],[HARGA SATUAN]])</f>
        <v/>
      </c>
      <c r="AG352" s="64" t="str">
        <f ca="1">IF(NOTA[ID_H]="","",INDEX(NOTA[TANGGAL],MATCH(,INDIRECT(ADDRESS(ROW(NOTA[TANGGAL]),COLUMN(NOTA[TANGGAL]))&amp;":"&amp;ADDRESS(ROW(),COLUMN(NOTA[TANGGAL]))),-1)))</f>
        <v/>
      </c>
      <c r="AH352" s="59" t="str">
        <f ca="1">IF(NOTA[[#This Row],[NAMA BARANG]]="","",INDEX(NOTA[SUPPLIER],MATCH(,INDIRECT(ADDRESS(ROW(NOTA[ID]),COLUMN(NOTA[ID]))&amp;":"&amp;ADDRESS(ROW(),COLUMN(NOTA[ID]))),-1)))</f>
        <v/>
      </c>
      <c r="AI352" s="59" t="str">
        <f ca="1">IF(NOTA[[#This Row],[ID_H]]="","",IF(NOTA[[#This Row],[FAKTUR]]="",INDIRECT(ADDRESS(ROW()-1,COLUMN())),NOTA[[#This Row],[FAKTUR]]))</f>
        <v/>
      </c>
      <c r="AJ352" s="60" t="str">
        <f ca="1">IF(NOTA[[#This Row],[ID]]="","",COUNTIF(NOTA[ID_H],NOTA[[#This Row],[ID_H]]))</f>
        <v/>
      </c>
      <c r="AK352" s="60" t="str">
        <f ca="1">IF(NOTA[[#This Row],[TGL.NOTA]]="",IF(NOTA[[#This Row],[SUPPLIER_H]]="","",AK351),MONTH(NOTA[[#This Row],[TGL.NOTA]]))</f>
        <v/>
      </c>
      <c r="AL352" s="60" t="str">
        <f>LOWER(SUBSTITUTE(SUBSTITUTE(SUBSTITUTE(SUBSTITUTE(SUBSTITUTE(SUBSTITUTE(SUBSTITUTE(SUBSTITUTE(SUBSTITUTE(NOTA[NAMA BARANG]," ",),".",""),"-",""),"(",""),")",""),",",""),"/",""),"""",""),"+",""))</f>
        <v/>
      </c>
      <c r="AM3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60" t="str">
        <f>IF(NOTA[[#This Row],[CONCAT4]]="","",_xlfn.IFNA(MATCH(NOTA[[#This Row],[CONCAT4]],[2]!RAW[CONCAT_H],0),FALSE))</f>
        <v/>
      </c>
      <c r="AQ352" s="60" t="str">
        <f>IF(NOTA[[#This Row],[CONCAT1]]="","",MATCH(NOTA[[#This Row],[CONCAT1]],[3]!db[NB NOTA_C],0)+1)</f>
        <v/>
      </c>
    </row>
    <row r="353" spans="1:43" ht="20.100000000000001" customHeight="1" x14ac:dyDescent="0.25">
      <c r="A3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60" t="str">
        <f>IF(NOTA[[#This Row],[ID_P]]="","",MATCH(NOTA[[#This Row],[ID_P]],[1]!B_MSK[N_ID],0))</f>
        <v/>
      </c>
      <c r="D353" s="60" t="str">
        <f ca="1">IF(NOTA[[#This Row],[NAMA BARANG]]="","",INDEX(NOTA[ID],MATCH(,INDIRECT(ADDRESS(ROW(NOTA[ID]),COLUMN(NOTA[ID]))&amp;":"&amp;ADDRESS(ROW(),COLUMN(NOTA[ID]))),-1)))</f>
        <v/>
      </c>
      <c r="E353" s="61"/>
      <c r="F353" s="62"/>
      <c r="G353" s="62"/>
      <c r="H353" s="63"/>
      <c r="I353" s="62"/>
      <c r="J353" s="64"/>
      <c r="K353" s="62"/>
      <c r="L353" s="62"/>
      <c r="M353" s="65"/>
      <c r="N353" s="60"/>
      <c r="O353" s="62"/>
      <c r="P353" s="59"/>
      <c r="Q353" s="58"/>
      <c r="R353" s="66"/>
      <c r="S353" s="67"/>
      <c r="T353" s="68"/>
      <c r="U353" s="69"/>
      <c r="V353" s="70"/>
      <c r="W353" s="69" t="str">
        <f>IF(NOTA[[#This Row],[HARGA/ CTN]]="",NOTA[[#This Row],[JUMLAH_H]],NOTA[[#This Row],[HARGA/ CTN]]*IF(NOTA[[#This Row],[C]]="",0,NOTA[[#This Row],[C]]))</f>
        <v/>
      </c>
      <c r="X353" s="69" t="str">
        <f>IF(NOTA[[#This Row],[JUMLAH]]="","",NOTA[[#This Row],[JUMLAH]]*NOTA[[#This Row],[DISC 1]])</f>
        <v/>
      </c>
      <c r="Y353" s="69" t="str">
        <f>IF(NOTA[[#This Row],[JUMLAH]]="","",(NOTA[[#This Row],[JUMLAH]]-NOTA[[#This Row],[DISC 1-]])*NOTA[[#This Row],[DISC 2]])</f>
        <v/>
      </c>
      <c r="Z353" s="69" t="str">
        <f>IF(NOTA[[#This Row],[JUMLAH]]="","",NOTA[[#This Row],[DISC 1-]]+NOTA[[#This Row],[DISC 2-]])</f>
        <v/>
      </c>
      <c r="AA353" s="69" t="str">
        <f>IF(NOTA[[#This Row],[JUMLAH]]="","",NOTA[[#This Row],[JUMLAH]]-NOTA[[#This Row],[DISC]])</f>
        <v/>
      </c>
      <c r="AB353" s="69"/>
      <c r="AC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71" t="str">
        <f>IF(OR(NOTA[[#This Row],[QTY]]="",NOTA[[#This Row],[HARGA SATUAN]]="",),"",NOTA[[#This Row],[QTY]]*NOTA[[#This Row],[HARGA SATUAN]])</f>
        <v/>
      </c>
      <c r="AG353" s="64" t="str">
        <f ca="1">IF(NOTA[ID_H]="","",INDEX(NOTA[TANGGAL],MATCH(,INDIRECT(ADDRESS(ROW(NOTA[TANGGAL]),COLUMN(NOTA[TANGGAL]))&amp;":"&amp;ADDRESS(ROW(),COLUMN(NOTA[TANGGAL]))),-1)))</f>
        <v/>
      </c>
      <c r="AH353" s="59" t="str">
        <f ca="1">IF(NOTA[[#This Row],[NAMA BARANG]]="","",INDEX(NOTA[SUPPLIER],MATCH(,INDIRECT(ADDRESS(ROW(NOTA[ID]),COLUMN(NOTA[ID]))&amp;":"&amp;ADDRESS(ROW(),COLUMN(NOTA[ID]))),-1)))</f>
        <v/>
      </c>
      <c r="AI353" s="59" t="str">
        <f ca="1">IF(NOTA[[#This Row],[ID_H]]="","",IF(NOTA[[#This Row],[FAKTUR]]="",INDIRECT(ADDRESS(ROW()-1,COLUMN())),NOTA[[#This Row],[FAKTUR]]))</f>
        <v/>
      </c>
      <c r="AJ353" s="60" t="str">
        <f ca="1">IF(NOTA[[#This Row],[ID]]="","",COUNTIF(NOTA[ID_H],NOTA[[#This Row],[ID_H]]))</f>
        <v/>
      </c>
      <c r="AK353" s="60" t="str">
        <f ca="1">IF(NOTA[[#This Row],[TGL.NOTA]]="",IF(NOTA[[#This Row],[SUPPLIER_H]]="","",AK352),MONTH(NOTA[[#This Row],[TGL.NOTA]]))</f>
        <v/>
      </c>
      <c r="AL353" s="60" t="str">
        <f>LOWER(SUBSTITUTE(SUBSTITUTE(SUBSTITUTE(SUBSTITUTE(SUBSTITUTE(SUBSTITUTE(SUBSTITUTE(SUBSTITUTE(SUBSTITUTE(NOTA[NAMA BARANG]," ",),".",""),"-",""),"(",""),")",""),",",""),"/",""),"""",""),"+",""))</f>
        <v/>
      </c>
      <c r="AM3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60" t="str">
        <f>IF(NOTA[[#This Row],[CONCAT4]]="","",_xlfn.IFNA(MATCH(NOTA[[#This Row],[CONCAT4]],[2]!RAW[CONCAT_H],0),FALSE))</f>
        <v/>
      </c>
      <c r="AQ353" s="60" t="str">
        <f>IF(NOTA[[#This Row],[CONCAT1]]="","",MATCH(NOTA[[#This Row],[CONCAT1]],[3]!db[NB NOTA_C],0)+1)</f>
        <v/>
      </c>
    </row>
    <row r="354" spans="1:43" ht="20.100000000000001" customHeight="1" x14ac:dyDescent="0.25">
      <c r="A3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60" t="str">
        <f>IF(NOTA[[#This Row],[ID_P]]="","",MATCH(NOTA[[#This Row],[ID_P]],[1]!B_MSK[N_ID],0))</f>
        <v/>
      </c>
      <c r="D354" s="60" t="str">
        <f ca="1">IF(NOTA[[#This Row],[NAMA BARANG]]="","",INDEX(NOTA[ID],MATCH(,INDIRECT(ADDRESS(ROW(NOTA[ID]),COLUMN(NOTA[ID]))&amp;":"&amp;ADDRESS(ROW(),COLUMN(NOTA[ID]))),-1)))</f>
        <v/>
      </c>
      <c r="E354" s="61"/>
      <c r="F354" s="62"/>
      <c r="G354" s="62"/>
      <c r="H354" s="63"/>
      <c r="I354" s="62"/>
      <c r="J354" s="64"/>
      <c r="K354" s="62"/>
      <c r="L354" s="62"/>
      <c r="M354" s="65"/>
      <c r="N354" s="60"/>
      <c r="O354" s="62"/>
      <c r="P354" s="59"/>
      <c r="Q354" s="58"/>
      <c r="R354" s="66"/>
      <c r="S354" s="67"/>
      <c r="T354" s="68"/>
      <c r="U354" s="69"/>
      <c r="V354" s="70"/>
      <c r="W354" s="69" t="str">
        <f>IF(NOTA[[#This Row],[HARGA/ CTN]]="",NOTA[[#This Row],[JUMLAH_H]],NOTA[[#This Row],[HARGA/ CTN]]*IF(NOTA[[#This Row],[C]]="",0,NOTA[[#This Row],[C]]))</f>
        <v/>
      </c>
      <c r="X354" s="69" t="str">
        <f>IF(NOTA[[#This Row],[JUMLAH]]="","",NOTA[[#This Row],[JUMLAH]]*NOTA[[#This Row],[DISC 1]])</f>
        <v/>
      </c>
      <c r="Y354" s="69" t="str">
        <f>IF(NOTA[[#This Row],[JUMLAH]]="","",(NOTA[[#This Row],[JUMLAH]]-NOTA[[#This Row],[DISC 1-]])*NOTA[[#This Row],[DISC 2]])</f>
        <v/>
      </c>
      <c r="Z354" s="69" t="str">
        <f>IF(NOTA[[#This Row],[JUMLAH]]="","",NOTA[[#This Row],[DISC 1-]]+NOTA[[#This Row],[DISC 2-]])</f>
        <v/>
      </c>
      <c r="AA354" s="69" t="str">
        <f>IF(NOTA[[#This Row],[JUMLAH]]="","",NOTA[[#This Row],[JUMLAH]]-NOTA[[#This Row],[DISC]])</f>
        <v/>
      </c>
      <c r="AB354" s="69"/>
      <c r="AC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71" t="str">
        <f>IF(OR(NOTA[[#This Row],[QTY]]="",NOTA[[#This Row],[HARGA SATUAN]]="",),"",NOTA[[#This Row],[QTY]]*NOTA[[#This Row],[HARGA SATUAN]])</f>
        <v/>
      </c>
      <c r="AG354" s="64" t="str">
        <f ca="1">IF(NOTA[ID_H]="","",INDEX(NOTA[TANGGAL],MATCH(,INDIRECT(ADDRESS(ROW(NOTA[TANGGAL]),COLUMN(NOTA[TANGGAL]))&amp;":"&amp;ADDRESS(ROW(),COLUMN(NOTA[TANGGAL]))),-1)))</f>
        <v/>
      </c>
      <c r="AH354" s="59" t="str">
        <f ca="1">IF(NOTA[[#This Row],[NAMA BARANG]]="","",INDEX(NOTA[SUPPLIER],MATCH(,INDIRECT(ADDRESS(ROW(NOTA[ID]),COLUMN(NOTA[ID]))&amp;":"&amp;ADDRESS(ROW(),COLUMN(NOTA[ID]))),-1)))</f>
        <v/>
      </c>
      <c r="AI354" s="59" t="str">
        <f ca="1">IF(NOTA[[#This Row],[ID_H]]="","",IF(NOTA[[#This Row],[FAKTUR]]="",INDIRECT(ADDRESS(ROW()-1,COLUMN())),NOTA[[#This Row],[FAKTUR]]))</f>
        <v/>
      </c>
      <c r="AJ354" s="60" t="str">
        <f ca="1">IF(NOTA[[#This Row],[ID]]="","",COUNTIF(NOTA[ID_H],NOTA[[#This Row],[ID_H]]))</f>
        <v/>
      </c>
      <c r="AK354" s="60" t="str">
        <f ca="1">IF(NOTA[[#This Row],[TGL.NOTA]]="",IF(NOTA[[#This Row],[SUPPLIER_H]]="","",AK353),MONTH(NOTA[[#This Row],[TGL.NOTA]]))</f>
        <v/>
      </c>
      <c r="AL354" s="60" t="str">
        <f>LOWER(SUBSTITUTE(SUBSTITUTE(SUBSTITUTE(SUBSTITUTE(SUBSTITUTE(SUBSTITUTE(SUBSTITUTE(SUBSTITUTE(SUBSTITUTE(NOTA[NAMA BARANG]," ",),".",""),"-",""),"(",""),")",""),",",""),"/",""),"""",""),"+",""))</f>
        <v/>
      </c>
      <c r="AM3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60" t="str">
        <f>IF(NOTA[[#This Row],[CONCAT4]]="","",_xlfn.IFNA(MATCH(NOTA[[#This Row],[CONCAT4]],[2]!RAW[CONCAT_H],0),FALSE))</f>
        <v/>
      </c>
      <c r="AQ354" s="60" t="str">
        <f>IF(NOTA[[#This Row],[CONCAT1]]="","",MATCH(NOTA[[#This Row],[CONCAT1]],[3]!db[NB NOTA_C],0)+1)</f>
        <v/>
      </c>
    </row>
    <row r="355" spans="1:43" ht="20.100000000000001" customHeight="1" x14ac:dyDescent="0.25">
      <c r="A3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60" t="str">
        <f>IF(NOTA[[#This Row],[ID_P]]="","",MATCH(NOTA[[#This Row],[ID_P]],[1]!B_MSK[N_ID],0))</f>
        <v/>
      </c>
      <c r="D355" s="60" t="str">
        <f ca="1">IF(NOTA[[#This Row],[NAMA BARANG]]="","",INDEX(NOTA[ID],MATCH(,INDIRECT(ADDRESS(ROW(NOTA[ID]),COLUMN(NOTA[ID]))&amp;":"&amp;ADDRESS(ROW(),COLUMN(NOTA[ID]))),-1)))</f>
        <v/>
      </c>
      <c r="E355" s="61"/>
      <c r="F355" s="62"/>
      <c r="G355" s="62"/>
      <c r="H355" s="63"/>
      <c r="I355" s="62"/>
      <c r="J355" s="64"/>
      <c r="K355" s="62"/>
      <c r="L355" s="62"/>
      <c r="M355" s="65"/>
      <c r="N355" s="60"/>
      <c r="O355" s="62"/>
      <c r="P355" s="59"/>
      <c r="Q355" s="58"/>
      <c r="R355" s="66"/>
      <c r="S355" s="67"/>
      <c r="T355" s="68"/>
      <c r="U355" s="69"/>
      <c r="V355" s="70"/>
      <c r="W355" s="69" t="str">
        <f>IF(NOTA[[#This Row],[HARGA/ CTN]]="",NOTA[[#This Row],[JUMLAH_H]],NOTA[[#This Row],[HARGA/ CTN]]*IF(NOTA[[#This Row],[C]]="",0,NOTA[[#This Row],[C]]))</f>
        <v/>
      </c>
      <c r="X355" s="69" t="str">
        <f>IF(NOTA[[#This Row],[JUMLAH]]="","",NOTA[[#This Row],[JUMLAH]]*NOTA[[#This Row],[DISC 1]])</f>
        <v/>
      </c>
      <c r="Y355" s="69" t="str">
        <f>IF(NOTA[[#This Row],[JUMLAH]]="","",(NOTA[[#This Row],[JUMLAH]]-NOTA[[#This Row],[DISC 1-]])*NOTA[[#This Row],[DISC 2]])</f>
        <v/>
      </c>
      <c r="Z355" s="69" t="str">
        <f>IF(NOTA[[#This Row],[JUMLAH]]="","",NOTA[[#This Row],[DISC 1-]]+NOTA[[#This Row],[DISC 2-]])</f>
        <v/>
      </c>
      <c r="AA355" s="69" t="str">
        <f>IF(NOTA[[#This Row],[JUMLAH]]="","",NOTA[[#This Row],[JUMLAH]]-NOTA[[#This Row],[DISC]])</f>
        <v/>
      </c>
      <c r="AB355" s="69"/>
      <c r="AC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71" t="str">
        <f>IF(OR(NOTA[[#This Row],[QTY]]="",NOTA[[#This Row],[HARGA SATUAN]]="",),"",NOTA[[#This Row],[QTY]]*NOTA[[#This Row],[HARGA SATUAN]])</f>
        <v/>
      </c>
      <c r="AG355" s="64" t="str">
        <f ca="1">IF(NOTA[ID_H]="","",INDEX(NOTA[TANGGAL],MATCH(,INDIRECT(ADDRESS(ROW(NOTA[TANGGAL]),COLUMN(NOTA[TANGGAL]))&amp;":"&amp;ADDRESS(ROW(),COLUMN(NOTA[TANGGAL]))),-1)))</f>
        <v/>
      </c>
      <c r="AH355" s="59" t="str">
        <f ca="1">IF(NOTA[[#This Row],[NAMA BARANG]]="","",INDEX(NOTA[SUPPLIER],MATCH(,INDIRECT(ADDRESS(ROW(NOTA[ID]),COLUMN(NOTA[ID]))&amp;":"&amp;ADDRESS(ROW(),COLUMN(NOTA[ID]))),-1)))</f>
        <v/>
      </c>
      <c r="AI355" s="59" t="str">
        <f ca="1">IF(NOTA[[#This Row],[ID_H]]="","",IF(NOTA[[#This Row],[FAKTUR]]="",INDIRECT(ADDRESS(ROW()-1,COLUMN())),NOTA[[#This Row],[FAKTUR]]))</f>
        <v/>
      </c>
      <c r="AJ355" s="60" t="str">
        <f ca="1">IF(NOTA[[#This Row],[ID]]="","",COUNTIF(NOTA[ID_H],NOTA[[#This Row],[ID_H]]))</f>
        <v/>
      </c>
      <c r="AK355" s="60" t="str">
        <f ca="1">IF(NOTA[[#This Row],[TGL.NOTA]]="",IF(NOTA[[#This Row],[SUPPLIER_H]]="","",AK354),MONTH(NOTA[[#This Row],[TGL.NOTA]]))</f>
        <v/>
      </c>
      <c r="AL355" s="60" t="str">
        <f>LOWER(SUBSTITUTE(SUBSTITUTE(SUBSTITUTE(SUBSTITUTE(SUBSTITUTE(SUBSTITUTE(SUBSTITUTE(SUBSTITUTE(SUBSTITUTE(NOTA[NAMA BARANG]," ",),".",""),"-",""),"(",""),")",""),",",""),"/",""),"""",""),"+",""))</f>
        <v/>
      </c>
      <c r="AM3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60" t="str">
        <f>IF(NOTA[[#This Row],[CONCAT4]]="","",_xlfn.IFNA(MATCH(NOTA[[#This Row],[CONCAT4]],[2]!RAW[CONCAT_H],0),FALSE))</f>
        <v/>
      </c>
      <c r="AQ355" s="60" t="str">
        <f>IF(NOTA[[#This Row],[CONCAT1]]="","",MATCH(NOTA[[#This Row],[CONCAT1]],[3]!db[NB NOTA_C],0)+1)</f>
        <v/>
      </c>
    </row>
    <row r="356" spans="1:43" ht="20.100000000000001" customHeight="1" x14ac:dyDescent="0.25">
      <c r="A3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0" t="str">
        <f>IF(NOTA[[#This Row],[ID_P]]="","",MATCH(NOTA[[#This Row],[ID_P]],[1]!B_MSK[N_ID],0))</f>
        <v/>
      </c>
      <c r="D356" s="60" t="str">
        <f ca="1">IF(NOTA[[#This Row],[NAMA BARANG]]="","",INDEX(NOTA[ID],MATCH(,INDIRECT(ADDRESS(ROW(NOTA[ID]),COLUMN(NOTA[ID]))&amp;":"&amp;ADDRESS(ROW(),COLUMN(NOTA[ID]))),-1)))</f>
        <v/>
      </c>
      <c r="E356" s="61"/>
      <c r="F356" s="62"/>
      <c r="G356" s="62"/>
      <c r="H356" s="63"/>
      <c r="I356" s="62"/>
      <c r="J356" s="64"/>
      <c r="K356" s="62"/>
      <c r="L356" s="62"/>
      <c r="M356" s="65"/>
      <c r="N356" s="60"/>
      <c r="O356" s="62"/>
      <c r="P356" s="59"/>
      <c r="Q356" s="58"/>
      <c r="R356" s="66"/>
      <c r="S356" s="67"/>
      <c r="T356" s="68"/>
      <c r="U356" s="69"/>
      <c r="V356" s="70"/>
      <c r="W356" s="69" t="str">
        <f>IF(NOTA[[#This Row],[HARGA/ CTN]]="",NOTA[[#This Row],[JUMLAH_H]],NOTA[[#This Row],[HARGA/ CTN]]*IF(NOTA[[#This Row],[C]]="",0,NOTA[[#This Row],[C]]))</f>
        <v/>
      </c>
      <c r="X356" s="69" t="str">
        <f>IF(NOTA[[#This Row],[JUMLAH]]="","",NOTA[[#This Row],[JUMLAH]]*NOTA[[#This Row],[DISC 1]])</f>
        <v/>
      </c>
      <c r="Y356" s="69" t="str">
        <f>IF(NOTA[[#This Row],[JUMLAH]]="","",(NOTA[[#This Row],[JUMLAH]]-NOTA[[#This Row],[DISC 1-]])*NOTA[[#This Row],[DISC 2]])</f>
        <v/>
      </c>
      <c r="Z356" s="69" t="str">
        <f>IF(NOTA[[#This Row],[JUMLAH]]="","",NOTA[[#This Row],[DISC 1-]]+NOTA[[#This Row],[DISC 2-]])</f>
        <v/>
      </c>
      <c r="AA356" s="69" t="str">
        <f>IF(NOTA[[#This Row],[JUMLAH]]="","",NOTA[[#This Row],[JUMLAH]]-NOTA[[#This Row],[DISC]])</f>
        <v/>
      </c>
      <c r="AB356" s="69"/>
      <c r="AC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71" t="str">
        <f>IF(OR(NOTA[[#This Row],[QTY]]="",NOTA[[#This Row],[HARGA SATUAN]]="",),"",NOTA[[#This Row],[QTY]]*NOTA[[#This Row],[HARGA SATUAN]])</f>
        <v/>
      </c>
      <c r="AG356" s="64" t="str">
        <f ca="1">IF(NOTA[ID_H]="","",INDEX(NOTA[TANGGAL],MATCH(,INDIRECT(ADDRESS(ROW(NOTA[TANGGAL]),COLUMN(NOTA[TANGGAL]))&amp;":"&amp;ADDRESS(ROW(),COLUMN(NOTA[TANGGAL]))),-1)))</f>
        <v/>
      </c>
      <c r="AH356" s="59" t="str">
        <f ca="1">IF(NOTA[[#This Row],[NAMA BARANG]]="","",INDEX(NOTA[SUPPLIER],MATCH(,INDIRECT(ADDRESS(ROW(NOTA[ID]),COLUMN(NOTA[ID]))&amp;":"&amp;ADDRESS(ROW(),COLUMN(NOTA[ID]))),-1)))</f>
        <v/>
      </c>
      <c r="AI356" s="59" t="str">
        <f ca="1">IF(NOTA[[#This Row],[ID_H]]="","",IF(NOTA[[#This Row],[FAKTUR]]="",INDIRECT(ADDRESS(ROW()-1,COLUMN())),NOTA[[#This Row],[FAKTUR]]))</f>
        <v/>
      </c>
      <c r="AJ356" s="60" t="str">
        <f ca="1">IF(NOTA[[#This Row],[ID]]="","",COUNTIF(NOTA[ID_H],NOTA[[#This Row],[ID_H]]))</f>
        <v/>
      </c>
      <c r="AK356" s="60" t="str">
        <f ca="1">IF(NOTA[[#This Row],[TGL.NOTA]]="",IF(NOTA[[#This Row],[SUPPLIER_H]]="","",AK355),MONTH(NOTA[[#This Row],[TGL.NOTA]]))</f>
        <v/>
      </c>
      <c r="AL356" s="60" t="str">
        <f>LOWER(SUBSTITUTE(SUBSTITUTE(SUBSTITUTE(SUBSTITUTE(SUBSTITUTE(SUBSTITUTE(SUBSTITUTE(SUBSTITUTE(SUBSTITUTE(NOTA[NAMA BARANG]," ",),".",""),"-",""),"(",""),")",""),",",""),"/",""),"""",""),"+",""))</f>
        <v/>
      </c>
      <c r="AM3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60" t="str">
        <f>IF(NOTA[[#This Row],[CONCAT4]]="","",_xlfn.IFNA(MATCH(NOTA[[#This Row],[CONCAT4]],[2]!RAW[CONCAT_H],0),FALSE))</f>
        <v/>
      </c>
      <c r="AQ356" s="60" t="str">
        <f>IF(NOTA[[#This Row],[CONCAT1]]="","",MATCH(NOTA[[#This Row],[CONCAT1]],[3]!db[NB NOTA_C],0)+1)</f>
        <v/>
      </c>
    </row>
    <row r="357" spans="1:43" ht="20.100000000000001" customHeight="1" x14ac:dyDescent="0.25">
      <c r="A3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0" t="str">
        <f>IF(NOTA[[#This Row],[ID_P]]="","",MATCH(NOTA[[#This Row],[ID_P]],[1]!B_MSK[N_ID],0))</f>
        <v/>
      </c>
      <c r="D357" s="60" t="str">
        <f ca="1">IF(NOTA[[#This Row],[NAMA BARANG]]="","",INDEX(NOTA[ID],MATCH(,INDIRECT(ADDRESS(ROW(NOTA[ID]),COLUMN(NOTA[ID]))&amp;":"&amp;ADDRESS(ROW(),COLUMN(NOTA[ID]))),-1)))</f>
        <v/>
      </c>
      <c r="E357" s="61"/>
      <c r="F357" s="62"/>
      <c r="G357" s="62"/>
      <c r="H357" s="63"/>
      <c r="I357" s="62"/>
      <c r="J357" s="64"/>
      <c r="K357" s="62"/>
      <c r="L357" s="62"/>
      <c r="M357" s="65"/>
      <c r="N357" s="60"/>
      <c r="O357" s="62"/>
      <c r="P357" s="59"/>
      <c r="Q357" s="58"/>
      <c r="R357" s="66"/>
      <c r="S357" s="67"/>
      <c r="T357" s="68"/>
      <c r="U357" s="69"/>
      <c r="V357" s="70"/>
      <c r="W357" s="69" t="str">
        <f>IF(NOTA[[#This Row],[HARGA/ CTN]]="",NOTA[[#This Row],[JUMLAH_H]],NOTA[[#This Row],[HARGA/ CTN]]*IF(NOTA[[#This Row],[C]]="",0,NOTA[[#This Row],[C]]))</f>
        <v/>
      </c>
      <c r="X357" s="69" t="str">
        <f>IF(NOTA[[#This Row],[JUMLAH]]="","",NOTA[[#This Row],[JUMLAH]]*NOTA[[#This Row],[DISC 1]])</f>
        <v/>
      </c>
      <c r="Y357" s="69" t="str">
        <f>IF(NOTA[[#This Row],[JUMLAH]]="","",(NOTA[[#This Row],[JUMLAH]]-NOTA[[#This Row],[DISC 1-]])*NOTA[[#This Row],[DISC 2]])</f>
        <v/>
      </c>
      <c r="Z357" s="69" t="str">
        <f>IF(NOTA[[#This Row],[JUMLAH]]="","",NOTA[[#This Row],[DISC 1-]]+NOTA[[#This Row],[DISC 2-]])</f>
        <v/>
      </c>
      <c r="AA357" s="69" t="str">
        <f>IF(NOTA[[#This Row],[JUMLAH]]="","",NOTA[[#This Row],[JUMLAH]]-NOTA[[#This Row],[DISC]])</f>
        <v/>
      </c>
      <c r="AB357" s="69"/>
      <c r="AC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71" t="str">
        <f>IF(OR(NOTA[[#This Row],[QTY]]="",NOTA[[#This Row],[HARGA SATUAN]]="",),"",NOTA[[#This Row],[QTY]]*NOTA[[#This Row],[HARGA SATUAN]])</f>
        <v/>
      </c>
      <c r="AG357" s="64" t="str">
        <f ca="1">IF(NOTA[ID_H]="","",INDEX(NOTA[TANGGAL],MATCH(,INDIRECT(ADDRESS(ROW(NOTA[TANGGAL]),COLUMN(NOTA[TANGGAL]))&amp;":"&amp;ADDRESS(ROW(),COLUMN(NOTA[TANGGAL]))),-1)))</f>
        <v/>
      </c>
      <c r="AH357" s="59" t="str">
        <f ca="1">IF(NOTA[[#This Row],[NAMA BARANG]]="","",INDEX(NOTA[SUPPLIER],MATCH(,INDIRECT(ADDRESS(ROW(NOTA[ID]),COLUMN(NOTA[ID]))&amp;":"&amp;ADDRESS(ROW(),COLUMN(NOTA[ID]))),-1)))</f>
        <v/>
      </c>
      <c r="AI357" s="59" t="str">
        <f ca="1">IF(NOTA[[#This Row],[ID_H]]="","",IF(NOTA[[#This Row],[FAKTUR]]="",INDIRECT(ADDRESS(ROW()-1,COLUMN())),NOTA[[#This Row],[FAKTUR]]))</f>
        <v/>
      </c>
      <c r="AJ357" s="60" t="str">
        <f ca="1">IF(NOTA[[#This Row],[ID]]="","",COUNTIF(NOTA[ID_H],NOTA[[#This Row],[ID_H]]))</f>
        <v/>
      </c>
      <c r="AK357" s="60" t="str">
        <f ca="1">IF(NOTA[[#This Row],[TGL.NOTA]]="",IF(NOTA[[#This Row],[SUPPLIER_H]]="","",AK356),MONTH(NOTA[[#This Row],[TGL.NOTA]]))</f>
        <v/>
      </c>
      <c r="AL357" s="60" t="str">
        <f>LOWER(SUBSTITUTE(SUBSTITUTE(SUBSTITUTE(SUBSTITUTE(SUBSTITUTE(SUBSTITUTE(SUBSTITUTE(SUBSTITUTE(SUBSTITUTE(NOTA[NAMA BARANG]," ",),".",""),"-",""),"(",""),")",""),",",""),"/",""),"""",""),"+",""))</f>
        <v/>
      </c>
      <c r="AM3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60" t="str">
        <f>IF(NOTA[[#This Row],[CONCAT4]]="","",_xlfn.IFNA(MATCH(NOTA[[#This Row],[CONCAT4]],[2]!RAW[CONCAT_H],0),FALSE))</f>
        <v/>
      </c>
      <c r="AQ357" s="60" t="str">
        <f>IF(NOTA[[#This Row],[CONCAT1]]="","",MATCH(NOTA[[#This Row],[CONCAT1]],[3]!db[NB NOTA_C],0)+1)</f>
        <v/>
      </c>
    </row>
    <row r="358" spans="1:43" ht="20.100000000000001" customHeight="1" x14ac:dyDescent="0.25">
      <c r="A3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0" t="str">
        <f>IF(NOTA[[#This Row],[ID_P]]="","",MATCH(NOTA[[#This Row],[ID_P]],[1]!B_MSK[N_ID],0))</f>
        <v/>
      </c>
      <c r="D358" s="60" t="str">
        <f ca="1">IF(NOTA[[#This Row],[NAMA BARANG]]="","",INDEX(NOTA[ID],MATCH(,INDIRECT(ADDRESS(ROW(NOTA[ID]),COLUMN(NOTA[ID]))&amp;":"&amp;ADDRESS(ROW(),COLUMN(NOTA[ID]))),-1)))</f>
        <v/>
      </c>
      <c r="E358" s="61"/>
      <c r="F358" s="62"/>
      <c r="G358" s="62"/>
      <c r="H358" s="63"/>
      <c r="I358" s="62"/>
      <c r="J358" s="64"/>
      <c r="K358" s="62"/>
      <c r="L358" s="62"/>
      <c r="M358" s="65"/>
      <c r="N358" s="60"/>
      <c r="O358" s="62"/>
      <c r="P358" s="59"/>
      <c r="Q358" s="58"/>
      <c r="R358" s="66"/>
      <c r="S358" s="67"/>
      <c r="T358" s="68"/>
      <c r="U358" s="69"/>
      <c r="V358" s="70"/>
      <c r="W358" s="69" t="str">
        <f>IF(NOTA[[#This Row],[HARGA/ CTN]]="",NOTA[[#This Row],[JUMLAH_H]],NOTA[[#This Row],[HARGA/ CTN]]*IF(NOTA[[#This Row],[C]]="",0,NOTA[[#This Row],[C]]))</f>
        <v/>
      </c>
      <c r="X358" s="69" t="str">
        <f>IF(NOTA[[#This Row],[JUMLAH]]="","",NOTA[[#This Row],[JUMLAH]]*NOTA[[#This Row],[DISC 1]])</f>
        <v/>
      </c>
      <c r="Y358" s="69" t="str">
        <f>IF(NOTA[[#This Row],[JUMLAH]]="","",(NOTA[[#This Row],[JUMLAH]]-NOTA[[#This Row],[DISC 1-]])*NOTA[[#This Row],[DISC 2]])</f>
        <v/>
      </c>
      <c r="Z358" s="69" t="str">
        <f>IF(NOTA[[#This Row],[JUMLAH]]="","",NOTA[[#This Row],[DISC 1-]]+NOTA[[#This Row],[DISC 2-]])</f>
        <v/>
      </c>
      <c r="AA358" s="69" t="str">
        <f>IF(NOTA[[#This Row],[JUMLAH]]="","",NOTA[[#This Row],[JUMLAH]]-NOTA[[#This Row],[DISC]])</f>
        <v/>
      </c>
      <c r="AB358" s="69"/>
      <c r="AC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71" t="str">
        <f>IF(OR(NOTA[[#This Row],[QTY]]="",NOTA[[#This Row],[HARGA SATUAN]]="",),"",NOTA[[#This Row],[QTY]]*NOTA[[#This Row],[HARGA SATUAN]])</f>
        <v/>
      </c>
      <c r="AG358" s="64" t="str">
        <f ca="1">IF(NOTA[ID_H]="","",INDEX(NOTA[TANGGAL],MATCH(,INDIRECT(ADDRESS(ROW(NOTA[TANGGAL]),COLUMN(NOTA[TANGGAL]))&amp;":"&amp;ADDRESS(ROW(),COLUMN(NOTA[TANGGAL]))),-1)))</f>
        <v/>
      </c>
      <c r="AH358" s="59" t="str">
        <f ca="1">IF(NOTA[[#This Row],[NAMA BARANG]]="","",INDEX(NOTA[SUPPLIER],MATCH(,INDIRECT(ADDRESS(ROW(NOTA[ID]),COLUMN(NOTA[ID]))&amp;":"&amp;ADDRESS(ROW(),COLUMN(NOTA[ID]))),-1)))</f>
        <v/>
      </c>
      <c r="AI358" s="59" t="str">
        <f ca="1">IF(NOTA[[#This Row],[ID_H]]="","",IF(NOTA[[#This Row],[FAKTUR]]="",INDIRECT(ADDRESS(ROW()-1,COLUMN())),NOTA[[#This Row],[FAKTUR]]))</f>
        <v/>
      </c>
      <c r="AJ358" s="60" t="str">
        <f ca="1">IF(NOTA[[#This Row],[ID]]="","",COUNTIF(NOTA[ID_H],NOTA[[#This Row],[ID_H]]))</f>
        <v/>
      </c>
      <c r="AK358" s="60" t="str">
        <f ca="1">IF(NOTA[[#This Row],[TGL.NOTA]]="",IF(NOTA[[#This Row],[SUPPLIER_H]]="","",AK357),MONTH(NOTA[[#This Row],[TGL.NOTA]]))</f>
        <v/>
      </c>
      <c r="AL358" s="60" t="str">
        <f>LOWER(SUBSTITUTE(SUBSTITUTE(SUBSTITUTE(SUBSTITUTE(SUBSTITUTE(SUBSTITUTE(SUBSTITUTE(SUBSTITUTE(SUBSTITUTE(NOTA[NAMA BARANG]," ",),".",""),"-",""),"(",""),")",""),",",""),"/",""),"""",""),"+",""))</f>
        <v/>
      </c>
      <c r="AM3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60" t="str">
        <f>IF(NOTA[[#This Row],[CONCAT4]]="","",_xlfn.IFNA(MATCH(NOTA[[#This Row],[CONCAT4]],[2]!RAW[CONCAT_H],0),FALSE))</f>
        <v/>
      </c>
      <c r="AQ358" s="60" t="str">
        <f>IF(NOTA[[#This Row],[CONCAT1]]="","",MATCH(NOTA[[#This Row],[CONCAT1]],[3]!db[NB NOTA_C],0)+1)</f>
        <v/>
      </c>
    </row>
    <row r="359" spans="1:43" ht="20.100000000000001" customHeight="1" x14ac:dyDescent="0.25">
      <c r="A3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0" t="str">
        <f>IF(NOTA[[#This Row],[ID_P]]="","",MATCH(NOTA[[#This Row],[ID_P]],[1]!B_MSK[N_ID],0))</f>
        <v/>
      </c>
      <c r="D359" s="60" t="str">
        <f ca="1">IF(NOTA[[#This Row],[NAMA BARANG]]="","",INDEX(NOTA[ID],MATCH(,INDIRECT(ADDRESS(ROW(NOTA[ID]),COLUMN(NOTA[ID]))&amp;":"&amp;ADDRESS(ROW(),COLUMN(NOTA[ID]))),-1)))</f>
        <v/>
      </c>
      <c r="E359" s="61"/>
      <c r="F359" s="62"/>
      <c r="G359" s="62"/>
      <c r="H359" s="63"/>
      <c r="I359" s="62"/>
      <c r="J359" s="64"/>
      <c r="K359" s="62"/>
      <c r="L359" s="62"/>
      <c r="M359" s="65"/>
      <c r="N359" s="60"/>
      <c r="O359" s="62"/>
      <c r="P359" s="59"/>
      <c r="Q359" s="58"/>
      <c r="R359" s="66"/>
      <c r="S359" s="67"/>
      <c r="T359" s="68"/>
      <c r="U359" s="69"/>
      <c r="V359" s="70"/>
      <c r="W359" s="69" t="str">
        <f>IF(NOTA[[#This Row],[HARGA/ CTN]]="",NOTA[[#This Row],[JUMLAH_H]],NOTA[[#This Row],[HARGA/ CTN]]*IF(NOTA[[#This Row],[C]]="",0,NOTA[[#This Row],[C]]))</f>
        <v/>
      </c>
      <c r="X359" s="69" t="str">
        <f>IF(NOTA[[#This Row],[JUMLAH]]="","",NOTA[[#This Row],[JUMLAH]]*NOTA[[#This Row],[DISC 1]])</f>
        <v/>
      </c>
      <c r="Y359" s="69" t="str">
        <f>IF(NOTA[[#This Row],[JUMLAH]]="","",(NOTA[[#This Row],[JUMLAH]]-NOTA[[#This Row],[DISC 1-]])*NOTA[[#This Row],[DISC 2]])</f>
        <v/>
      </c>
      <c r="Z359" s="69" t="str">
        <f>IF(NOTA[[#This Row],[JUMLAH]]="","",NOTA[[#This Row],[DISC 1-]]+NOTA[[#This Row],[DISC 2-]])</f>
        <v/>
      </c>
      <c r="AA359" s="69" t="str">
        <f>IF(NOTA[[#This Row],[JUMLAH]]="","",NOTA[[#This Row],[JUMLAH]]-NOTA[[#This Row],[DISC]])</f>
        <v/>
      </c>
      <c r="AB359" s="69"/>
      <c r="AC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71" t="str">
        <f>IF(OR(NOTA[[#This Row],[QTY]]="",NOTA[[#This Row],[HARGA SATUAN]]="",),"",NOTA[[#This Row],[QTY]]*NOTA[[#This Row],[HARGA SATUAN]])</f>
        <v/>
      </c>
      <c r="AG359" s="64" t="str">
        <f ca="1">IF(NOTA[ID_H]="","",INDEX(NOTA[TANGGAL],MATCH(,INDIRECT(ADDRESS(ROW(NOTA[TANGGAL]),COLUMN(NOTA[TANGGAL]))&amp;":"&amp;ADDRESS(ROW(),COLUMN(NOTA[TANGGAL]))),-1)))</f>
        <v/>
      </c>
      <c r="AH359" s="59" t="str">
        <f ca="1">IF(NOTA[[#This Row],[NAMA BARANG]]="","",INDEX(NOTA[SUPPLIER],MATCH(,INDIRECT(ADDRESS(ROW(NOTA[ID]),COLUMN(NOTA[ID]))&amp;":"&amp;ADDRESS(ROW(),COLUMN(NOTA[ID]))),-1)))</f>
        <v/>
      </c>
      <c r="AI359" s="59" t="str">
        <f ca="1">IF(NOTA[[#This Row],[ID_H]]="","",IF(NOTA[[#This Row],[FAKTUR]]="",INDIRECT(ADDRESS(ROW()-1,COLUMN())),NOTA[[#This Row],[FAKTUR]]))</f>
        <v/>
      </c>
      <c r="AJ359" s="60" t="str">
        <f ca="1">IF(NOTA[[#This Row],[ID]]="","",COUNTIF(NOTA[ID_H],NOTA[[#This Row],[ID_H]]))</f>
        <v/>
      </c>
      <c r="AK359" s="60" t="str">
        <f ca="1">IF(NOTA[[#This Row],[TGL.NOTA]]="",IF(NOTA[[#This Row],[SUPPLIER_H]]="","",AK358),MONTH(NOTA[[#This Row],[TGL.NOTA]]))</f>
        <v/>
      </c>
      <c r="AL359" s="60" t="str">
        <f>LOWER(SUBSTITUTE(SUBSTITUTE(SUBSTITUTE(SUBSTITUTE(SUBSTITUTE(SUBSTITUTE(SUBSTITUTE(SUBSTITUTE(SUBSTITUTE(NOTA[NAMA BARANG]," ",),".",""),"-",""),"(",""),")",""),",",""),"/",""),"""",""),"+",""))</f>
        <v/>
      </c>
      <c r="AM3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60" t="str">
        <f>IF(NOTA[[#This Row],[CONCAT4]]="","",_xlfn.IFNA(MATCH(NOTA[[#This Row],[CONCAT4]],[2]!RAW[CONCAT_H],0),FALSE))</f>
        <v/>
      </c>
      <c r="AQ359" s="60" t="str">
        <f>IF(NOTA[[#This Row],[CONCAT1]]="","",MATCH(NOTA[[#This Row],[CONCAT1]],[3]!db[NB NOTA_C],0)+1)</f>
        <v/>
      </c>
    </row>
    <row r="360" spans="1:43" ht="20.100000000000001" customHeight="1" x14ac:dyDescent="0.25">
      <c r="A3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0" t="str">
        <f>IF(NOTA[[#This Row],[ID_P]]="","",MATCH(NOTA[[#This Row],[ID_P]],[1]!B_MSK[N_ID],0))</f>
        <v/>
      </c>
      <c r="D360" s="60" t="str">
        <f ca="1">IF(NOTA[[#This Row],[NAMA BARANG]]="","",INDEX(NOTA[ID],MATCH(,INDIRECT(ADDRESS(ROW(NOTA[ID]),COLUMN(NOTA[ID]))&amp;":"&amp;ADDRESS(ROW(),COLUMN(NOTA[ID]))),-1)))</f>
        <v/>
      </c>
      <c r="E360" s="61"/>
      <c r="F360" s="62"/>
      <c r="G360" s="62"/>
      <c r="H360" s="63"/>
      <c r="I360" s="62"/>
      <c r="J360" s="64"/>
      <c r="K360" s="62"/>
      <c r="L360" s="62"/>
      <c r="M360" s="65"/>
      <c r="N360" s="60"/>
      <c r="O360" s="62"/>
      <c r="P360" s="59"/>
      <c r="Q360" s="58"/>
      <c r="R360" s="66"/>
      <c r="S360" s="67"/>
      <c r="T360" s="68"/>
      <c r="U360" s="69"/>
      <c r="V360" s="70"/>
      <c r="W360" s="69" t="str">
        <f>IF(NOTA[[#This Row],[HARGA/ CTN]]="",NOTA[[#This Row],[JUMLAH_H]],NOTA[[#This Row],[HARGA/ CTN]]*IF(NOTA[[#This Row],[C]]="",0,NOTA[[#This Row],[C]]))</f>
        <v/>
      </c>
      <c r="X360" s="69" t="str">
        <f>IF(NOTA[[#This Row],[JUMLAH]]="","",NOTA[[#This Row],[JUMLAH]]*NOTA[[#This Row],[DISC 1]])</f>
        <v/>
      </c>
      <c r="Y360" s="69" t="str">
        <f>IF(NOTA[[#This Row],[JUMLAH]]="","",(NOTA[[#This Row],[JUMLAH]]-NOTA[[#This Row],[DISC 1-]])*NOTA[[#This Row],[DISC 2]])</f>
        <v/>
      </c>
      <c r="Z360" s="69" t="str">
        <f>IF(NOTA[[#This Row],[JUMLAH]]="","",NOTA[[#This Row],[DISC 1-]]+NOTA[[#This Row],[DISC 2-]])</f>
        <v/>
      </c>
      <c r="AA360" s="69" t="str">
        <f>IF(NOTA[[#This Row],[JUMLAH]]="","",NOTA[[#This Row],[JUMLAH]]-NOTA[[#This Row],[DISC]])</f>
        <v/>
      </c>
      <c r="AB360" s="69"/>
      <c r="AC3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71" t="str">
        <f>IF(OR(NOTA[[#This Row],[QTY]]="",NOTA[[#This Row],[HARGA SATUAN]]="",),"",NOTA[[#This Row],[QTY]]*NOTA[[#This Row],[HARGA SATUAN]])</f>
        <v/>
      </c>
      <c r="AG360" s="64" t="str">
        <f ca="1">IF(NOTA[ID_H]="","",INDEX(NOTA[TANGGAL],MATCH(,INDIRECT(ADDRESS(ROW(NOTA[TANGGAL]),COLUMN(NOTA[TANGGAL]))&amp;":"&amp;ADDRESS(ROW(),COLUMN(NOTA[TANGGAL]))),-1)))</f>
        <v/>
      </c>
      <c r="AH360" s="59" t="str">
        <f ca="1">IF(NOTA[[#This Row],[NAMA BARANG]]="","",INDEX(NOTA[SUPPLIER],MATCH(,INDIRECT(ADDRESS(ROW(NOTA[ID]),COLUMN(NOTA[ID]))&amp;":"&amp;ADDRESS(ROW(),COLUMN(NOTA[ID]))),-1)))</f>
        <v/>
      </c>
      <c r="AI360" s="59" t="str">
        <f ca="1">IF(NOTA[[#This Row],[ID_H]]="","",IF(NOTA[[#This Row],[FAKTUR]]="",INDIRECT(ADDRESS(ROW()-1,COLUMN())),NOTA[[#This Row],[FAKTUR]]))</f>
        <v/>
      </c>
      <c r="AJ360" s="60" t="str">
        <f ca="1">IF(NOTA[[#This Row],[ID]]="","",COUNTIF(NOTA[ID_H],NOTA[[#This Row],[ID_H]]))</f>
        <v/>
      </c>
      <c r="AK360" s="60" t="str">
        <f ca="1">IF(NOTA[[#This Row],[TGL.NOTA]]="",IF(NOTA[[#This Row],[SUPPLIER_H]]="","",AK359),MONTH(NOTA[[#This Row],[TGL.NOTA]]))</f>
        <v/>
      </c>
      <c r="AL360" s="60" t="str">
        <f>LOWER(SUBSTITUTE(SUBSTITUTE(SUBSTITUTE(SUBSTITUTE(SUBSTITUTE(SUBSTITUTE(SUBSTITUTE(SUBSTITUTE(SUBSTITUTE(NOTA[NAMA BARANG]," ",),".",""),"-",""),"(",""),")",""),",",""),"/",""),"""",""),"+",""))</f>
        <v/>
      </c>
      <c r="AM3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60" t="str">
        <f>IF(NOTA[[#This Row],[CONCAT4]]="","",_xlfn.IFNA(MATCH(NOTA[[#This Row],[CONCAT4]],[2]!RAW[CONCAT_H],0),FALSE))</f>
        <v/>
      </c>
      <c r="AQ360" s="60" t="str">
        <f>IF(NOTA[[#This Row],[CONCAT1]]="","",MATCH(NOTA[[#This Row],[CONCAT1]],[3]!db[NB NOTA_C],0)+1)</f>
        <v/>
      </c>
    </row>
    <row r="361" spans="1:43" ht="20.100000000000001" customHeight="1" x14ac:dyDescent="0.25">
      <c r="A3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0" t="str">
        <f>IF(NOTA[[#This Row],[ID_P]]="","",MATCH(NOTA[[#This Row],[ID_P]],[1]!B_MSK[N_ID],0))</f>
        <v/>
      </c>
      <c r="D361" s="60" t="str">
        <f ca="1">IF(NOTA[[#This Row],[NAMA BARANG]]="","",INDEX(NOTA[ID],MATCH(,INDIRECT(ADDRESS(ROW(NOTA[ID]),COLUMN(NOTA[ID]))&amp;":"&amp;ADDRESS(ROW(),COLUMN(NOTA[ID]))),-1)))</f>
        <v/>
      </c>
      <c r="E361" s="61"/>
      <c r="F361" s="62"/>
      <c r="G361" s="62"/>
      <c r="H361" s="63"/>
      <c r="I361" s="62"/>
      <c r="J361" s="64"/>
      <c r="K361" s="62"/>
      <c r="L361" s="62"/>
      <c r="M361" s="65"/>
      <c r="N361" s="60"/>
      <c r="O361" s="62"/>
      <c r="P361" s="59"/>
      <c r="Q361" s="58"/>
      <c r="R361" s="66"/>
      <c r="S361" s="67"/>
      <c r="T361" s="68"/>
      <c r="U361" s="69"/>
      <c r="V361" s="70"/>
      <c r="W361" s="69" t="str">
        <f>IF(NOTA[[#This Row],[HARGA/ CTN]]="",NOTA[[#This Row],[JUMLAH_H]],NOTA[[#This Row],[HARGA/ CTN]]*IF(NOTA[[#This Row],[C]]="",0,NOTA[[#This Row],[C]]))</f>
        <v/>
      </c>
      <c r="X361" s="69" t="str">
        <f>IF(NOTA[[#This Row],[JUMLAH]]="","",NOTA[[#This Row],[JUMLAH]]*NOTA[[#This Row],[DISC 1]])</f>
        <v/>
      </c>
      <c r="Y361" s="69" t="str">
        <f>IF(NOTA[[#This Row],[JUMLAH]]="","",(NOTA[[#This Row],[JUMLAH]]-NOTA[[#This Row],[DISC 1-]])*NOTA[[#This Row],[DISC 2]])</f>
        <v/>
      </c>
      <c r="Z361" s="69" t="str">
        <f>IF(NOTA[[#This Row],[JUMLAH]]="","",NOTA[[#This Row],[DISC 1-]]+NOTA[[#This Row],[DISC 2-]])</f>
        <v/>
      </c>
      <c r="AA361" s="69" t="str">
        <f>IF(NOTA[[#This Row],[JUMLAH]]="","",NOTA[[#This Row],[JUMLAH]]-NOTA[[#This Row],[DISC]])</f>
        <v/>
      </c>
      <c r="AB361" s="69"/>
      <c r="AC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71" t="str">
        <f>IF(OR(NOTA[[#This Row],[QTY]]="",NOTA[[#This Row],[HARGA SATUAN]]="",),"",NOTA[[#This Row],[QTY]]*NOTA[[#This Row],[HARGA SATUAN]])</f>
        <v/>
      </c>
      <c r="AG361" s="64" t="str">
        <f ca="1">IF(NOTA[ID_H]="","",INDEX(NOTA[TANGGAL],MATCH(,INDIRECT(ADDRESS(ROW(NOTA[TANGGAL]),COLUMN(NOTA[TANGGAL]))&amp;":"&amp;ADDRESS(ROW(),COLUMN(NOTA[TANGGAL]))),-1)))</f>
        <v/>
      </c>
      <c r="AH361" s="59" t="str">
        <f ca="1">IF(NOTA[[#This Row],[NAMA BARANG]]="","",INDEX(NOTA[SUPPLIER],MATCH(,INDIRECT(ADDRESS(ROW(NOTA[ID]),COLUMN(NOTA[ID]))&amp;":"&amp;ADDRESS(ROW(),COLUMN(NOTA[ID]))),-1)))</f>
        <v/>
      </c>
      <c r="AI361" s="59" t="str">
        <f ca="1">IF(NOTA[[#This Row],[ID_H]]="","",IF(NOTA[[#This Row],[FAKTUR]]="",INDIRECT(ADDRESS(ROW()-1,COLUMN())),NOTA[[#This Row],[FAKTUR]]))</f>
        <v/>
      </c>
      <c r="AJ361" s="60" t="str">
        <f ca="1">IF(NOTA[[#This Row],[ID]]="","",COUNTIF(NOTA[ID_H],NOTA[[#This Row],[ID_H]]))</f>
        <v/>
      </c>
      <c r="AK361" s="60" t="str">
        <f ca="1">IF(NOTA[[#This Row],[TGL.NOTA]]="",IF(NOTA[[#This Row],[SUPPLIER_H]]="","",AK360),MONTH(NOTA[[#This Row],[TGL.NOTA]]))</f>
        <v/>
      </c>
      <c r="AL361" s="60" t="str">
        <f>LOWER(SUBSTITUTE(SUBSTITUTE(SUBSTITUTE(SUBSTITUTE(SUBSTITUTE(SUBSTITUTE(SUBSTITUTE(SUBSTITUTE(SUBSTITUTE(NOTA[NAMA BARANG]," ",),".",""),"-",""),"(",""),")",""),",",""),"/",""),"""",""),"+",""))</f>
        <v/>
      </c>
      <c r="AM3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60" t="str">
        <f>IF(NOTA[[#This Row],[CONCAT4]]="","",_xlfn.IFNA(MATCH(NOTA[[#This Row],[CONCAT4]],[2]!RAW[CONCAT_H],0),FALSE))</f>
        <v/>
      </c>
      <c r="AQ361" s="60" t="str">
        <f>IF(NOTA[[#This Row],[CONCAT1]]="","",MATCH(NOTA[[#This Row],[CONCAT1]],[3]!db[NB NOTA_C],0)+1)</f>
        <v/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1048576 H1:H199">
    <cfRule type="duplicateValues" dxfId="238" priority="1625"/>
  </conditionalFormatting>
  <conditionalFormatting sqref="B3:B17">
    <cfRule type="duplicateValues" dxfId="237" priority="1628"/>
  </conditionalFormatting>
  <conditionalFormatting sqref="AP3:AP17">
    <cfRule type="duplicateValues" dxfId="236" priority="1629"/>
  </conditionalFormatting>
  <conditionalFormatting sqref="H201:H234 H236:H361 H3:H199">
    <cfRule type="duplicateValues" dxfId="235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44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244</v>
      </c>
      <c r="D2" t="s">
        <v>23</v>
      </c>
      <c r="E2" t="s">
        <v>60</v>
      </c>
      <c r="F2" t="s">
        <v>70</v>
      </c>
      <c r="G2">
        <f>COUNTIF(NOTA[SUPPLIER],CONV[[#This Row],[1]])</f>
        <v>10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5</v>
      </c>
    </row>
    <row r="4" spans="1:7" x14ac:dyDescent="0.25">
      <c r="A4" t="s">
        <v>35</v>
      </c>
      <c r="B4">
        <f>COUNTIF(NOTA[FAKTUR],NM_FAKTUR)</f>
        <v>16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0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88" sqref="C8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16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">
        <f ca="1">HYPERLINK("[NOTA_.XLSX]NOTA!c"&amp;PAJAK[[#This Row],[//]],IF(PAJAK[[#This Row],[//]]="","",INDEX(INDIRECT("NOTA["&amp;PAJAK[#Headers]&amp;"]"),PAJAK[[#This Row],[//]]-2)))</f>
        <v>1</v>
      </c>
      <c r="C2" s="16" t="str">
        <f ca="1">IF(PAJAK[[#This Row],[//]]="","",INDEX(INDIRECT("NOTA["&amp;PAJAK[#Headers]&amp;"]"),PAJAK[[#This Row],[//]]-2))</f>
        <v>KEN_0206_041-11</v>
      </c>
      <c r="D2" s="16">
        <f ca="1">MATCH(PAJAK[[#This Row],[ID]],[4]!Table1[ID],0)</f>
        <v>3</v>
      </c>
      <c r="E2" s="17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>
        <f ca="1">MATCH(PAJAK[[#This Row],[ID]],[4]!Table1[ID],0)</f>
        <v>2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16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5">
        <f ca="1">HYPERLINK("[NOTA_.XLSX]NOTA!c"&amp;PAJAK[[#This Row],[//]],IF(PAJAK[[#This Row],[//]]="","",INDEX(INDIRECT("NOTA["&amp;PAJAK[#Headers]&amp;"]"),PAJAK[[#This Row],[//]]-2)))</f>
        <v>3</v>
      </c>
      <c r="C4" s="16" t="str">
        <f ca="1">IF(PAJAK[[#This Row],[//]]="","",INDEX(INDIRECT("NOTA["&amp;PAJAK[#Headers]&amp;"]"),PAJAK[[#This Row],[//]]-2))</f>
        <v>KEN_0506_140-10</v>
      </c>
      <c r="D4" s="16">
        <f ca="1">MATCH(PAJAK[[#This Row],[ID]],[4]!Table1[ID],0)</f>
        <v>5</v>
      </c>
      <c r="E4" s="17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>
        <f ca="1">MATCH(PAJAK[[#This Row],[ID]],[4]!Table1[ID],0)</f>
        <v>6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>
        <f ca="1">MATCH(PAJAK[[#This Row],[ID]],[4]!Table1[ID],0)</f>
        <v>7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16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16">
        <f ca="1">HYPERLINK("[NOTA_.XLSX]NOTA!c"&amp;PAJAK[[#This Row],[//]],IF(PAJAK[[#This Row],[//]]="","",INDEX(INDIRECT("NOTA["&amp;PAJAK[#Headers]&amp;"]"),PAJAK[[#This Row],[//]]-2)))</f>
        <v>6</v>
      </c>
      <c r="C7" s="16" t="str">
        <f ca="1">IF(PAJAK[[#This Row],[//]]="","",INDEX(INDIRECT("NOTA["&amp;PAJAK[#Headers]&amp;"]"),PAJAK[[#This Row],[//]]-2))</f>
        <v>KEN_0506_092-11</v>
      </c>
      <c r="D7" s="16">
        <f ca="1">MATCH(PAJAK[[#This Row],[ID]],[4]!Table1[ID],0)</f>
        <v>4</v>
      </c>
      <c r="E7" s="17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>
        <f ca="1">MATCH(PAJAK[[#This Row],[ID]],[4]!Table1[ID],0)</f>
        <v>19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>
        <f ca="1">MATCH(PAJAK[[#This Row],[ID]],[4]!Table1[ID],0)</f>
        <v>14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>
        <f ca="1">MATCH(PAJAK[[#This Row],[ID]],[4]!Table1[ID],0)</f>
        <v>13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20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34">
        <f ca="1">HYPERLINK("[NOTA_.XLSX]NOTA!c"&amp;PAJAK[[#This Row],[//]],IF(PAJAK[[#This Row],[//]]="","",INDEX(INDIRECT("NOTA["&amp;PAJAK[#Headers]&amp;"]"),PAJAK[[#This Row],[//]]-2)))</f>
        <v>28</v>
      </c>
      <c r="C11" s="20" t="str">
        <f ca="1">IF(PAJAK[[#This Row],[//]]="","",INDEX(INDIRECT("NOTA["&amp;PAJAK[#Headers]&amp;"]"),PAJAK[[#This Row],[//]]-2))</f>
        <v>ATA_0806_840-7</v>
      </c>
      <c r="D11" s="20">
        <f ca="1">MATCH(PAJAK[[#This Row],[ID]],[4]!Table1[ID],0)</f>
        <v>15</v>
      </c>
      <c r="E11" s="33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20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4">
        <f ca="1">HYPERLINK("[NOTA_.XLSX]NOTA!c"&amp;PAJAK[[#This Row],[//]],IF(PAJAK[[#This Row],[//]]="","",INDEX(INDIRECT("NOTA["&amp;PAJAK[#Headers]&amp;"]"),PAJAK[[#This Row],[//]]-2)))</f>
        <v>29</v>
      </c>
      <c r="C12" s="20" t="str">
        <f ca="1">IF(PAJAK[[#This Row],[//]]="","",INDEX(INDIRECT("NOTA["&amp;PAJAK[#Headers]&amp;"]"),PAJAK[[#This Row],[//]]-2))</f>
        <v>KEN_0806_322-6</v>
      </c>
      <c r="D12" s="20">
        <f ca="1">MATCH(PAJAK[[#This Row],[ID]],[4]!Table1[ID],0)</f>
        <v>9</v>
      </c>
      <c r="E12" s="33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>
        <f ca="1">MATCH(PAJAK[[#This Row],[ID]],[4]!Table1[ID],0)</f>
        <v>8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>
        <f ca="1">MATCH(PAJAK[[#This Row],[ID]],[4]!Table1[ID],0)</f>
        <v>10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187</v>
      </c>
      <c r="B15" s="16">
        <f ca="1">HYPERLINK("[NOTA_.XLSX]NOTA!c"&amp;PAJAK[[#This Row],[//]],IF(PAJAK[[#This Row],[//]]="","",INDEX(INDIRECT("NOTA["&amp;PAJAK[#Headers]&amp;"]"),PAJAK[[#This Row],[//]]-2)))</f>
        <v>32</v>
      </c>
      <c r="C15" s="16" t="str">
        <f ca="1">IF(PAJAK[[#This Row],[//]]="","",INDEX(INDIRECT("NOTA["&amp;PAJAK[#Headers]&amp;"]"),PAJAK[[#This Row],[//]]-2))</f>
        <v>ATA_0906_117-7</v>
      </c>
      <c r="D15" s="16">
        <f ca="1">MATCH(PAJAK[[#This Row],[ID]],[4]!Table1[ID],0)</f>
        <v>16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20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34">
        <f ca="1">HYPERLINK("[NOTA_.XLSX]NOTA!c"&amp;PAJAK[[#This Row],[//]],IF(PAJAK[[#This Row],[//]]="","",INDEX(INDIRECT("NOTA["&amp;PAJAK[#Headers]&amp;"]"),PAJAK[[#This Row],[//]]-2)))</f>
        <v>33</v>
      </c>
      <c r="C16" s="20" t="str">
        <f ca="1">IF(PAJAK[[#This Row],[//]]="","",INDEX(INDIRECT("NOTA["&amp;PAJAK[#Headers]&amp;"]"),PAJAK[[#This Row],[//]]-2))</f>
        <v>ATA_0906_245-3</v>
      </c>
      <c r="D16" s="20">
        <f ca="1">MATCH(PAJAK[[#This Row],[ID]],[4]!Table1[ID],0)</f>
        <v>17</v>
      </c>
      <c r="E16" s="33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16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199</v>
      </c>
      <c r="B17" s="16">
        <f ca="1">HYPERLINK("[NOTA_.XLSX]NOTA!c"&amp;PAJAK[[#This Row],[//]],IF(PAJAK[[#This Row],[//]]="","",INDEX(INDIRECT("NOTA["&amp;PAJAK[#Headers]&amp;"]"),PAJAK[[#This Row],[//]]-2)))</f>
        <v>34</v>
      </c>
      <c r="C17" s="16" t="str">
        <f ca="1">IF(PAJAK[[#This Row],[//]]="","",INDEX(INDIRECT("NOTA["&amp;PAJAK[#Headers]&amp;"]"),PAJAK[[#This Row],[//]]-2))</f>
        <v>KEN_0906_625-7</v>
      </c>
      <c r="D17" s="16">
        <f ca="1">MATCH(PAJAK[[#This Row],[ID]],[4]!Table1[ID],0)</f>
        <v>11</v>
      </c>
      <c r="E17" s="17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34" t="str">
        <f ca="1">HYPERLINK("[NOTA_.XLSX]NOTA!c"&amp;PAJAK[[#This Row],[//]],IF(PAJAK[[#This Row],[//]]="","",INDEX(INDIRECT("NOTA["&amp;PAJAK[#Headers]&amp;"]"),PAJAK[[#This Row],[//]]-2)))</f>
        <v/>
      </c>
      <c r="C18" s="20" t="str">
        <f ca="1">IF(PAJAK[[#This Row],[//]]="","",INDEX(INDIRECT("NOTA["&amp;PAJAK[#Headers]&amp;"]"),PAJAK[[#This Row],[//]]-2))</f>
        <v/>
      </c>
      <c r="D18" s="20">
        <f ca="1">MATCH(PAJAK[[#This Row],[ID]],[4]!Table1[ID],0)</f>
        <v>1</v>
      </c>
      <c r="E18" s="33" t="str">
        <f ca="1">IF(PAJAK[[#This Row],[ID]]="","",COUNTIF(NOTA[ID_H],PAJAK[[#This Row],[ID]]))</f>
        <v/>
      </c>
      <c r="F18" s="16" t="str">
        <f ca="1">IF(PAJAK[[#This Row],[//]]="","",INDEX(CONV[2],MATCH(INDEX(INDIRECT("NOTA["&amp;PAJAK[#Headers]&amp;"]"),PAJAK[[#This Row],[//]]-2),CONV[1],0),0))</f>
        <v/>
      </c>
      <c r="G18" s="18" t="str">
        <f ca="1">IF(PAJAK[[#This Row],[//]]="","",INDEX(NOTA[TGL_H],PAJAK[[#This Row],[//]]-2))</f>
        <v/>
      </c>
      <c r="H18" s="18" t="str">
        <f ca="1">IF(PAJAK[[#This Row],[//]]="","",INDEX(INDIRECT("NOTA["&amp;PAJAK[#Headers]&amp;"]"),PAJAK[[#This Row],[//]]-2))</f>
        <v/>
      </c>
      <c r="I18" s="17" t="str">
        <f ca="1">IF(PAJAK[[#This Row],[//]]="","",INDEX(INDIRECT("NOTA["&amp;PAJAK[#Headers]&amp;"]"),PAJAK[[#This Row],[//]]-2))</f>
        <v/>
      </c>
      <c r="J1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37" t="str">
        <f ca="1">IF(PAJAK[[#This Row],[//]]="","",SUMIF(NOTA[ID_H],PAJAK[[#This Row],[ID]],NOTA[JUMLAH]))</f>
        <v/>
      </c>
      <c r="L18" s="37" t="str">
        <f ca="1">IF(PAJAK[[#This Row],[//]]="","",SUMIF(NOTA[ID_H],PAJAK[[#This Row],[ID]],NOTA[DISC]))</f>
        <v/>
      </c>
      <c r="M18" s="37" t="e">
        <f ca="1">PAJAK[[#This Row],[SUB TOTAL]]-PAJAK[[#This Row],[DISKON]]</f>
        <v>#VALUE!</v>
      </c>
      <c r="N18" s="37" t="str">
        <f ca="1">IF(PAJAK[[#This Row],[//]]="","",INDEX(INDIRECT("NOTA["&amp;PAJAK[#Headers]&amp;"]"),PAJAK[[#This Row],[//]]-2+PAJAK[[#This Row],[QB]]-1))</f>
        <v/>
      </c>
      <c r="O18" s="37" t="e">
        <f ca="1">(PAJAK[[#This Row],[SUB T-DISC]]-PAJAK[[#This Row],[DISC DLL]])/111%</f>
        <v>#VALUE!</v>
      </c>
      <c r="P18" s="37" t="e">
        <f ca="1">PAJAK[[#This Row],[DPP]]*PAJAK[[#This Row],[PPN]]</f>
        <v>#VALUE!</v>
      </c>
      <c r="Q18" s="37" t="e">
        <f ca="1">PAJAK[[#This Row],[DPP]]+PAJAK[[#This Row],[PPN 11%]]</f>
        <v>#VALUE!</v>
      </c>
      <c r="R18" s="19" t="str">
        <f ca="1">IF(ISNUMBER(PAJAK[[#This Row],[//]]),PPN,"")</f>
        <v/>
      </c>
    </row>
    <row r="19" spans="1:18" x14ac:dyDescent="0.25">
      <c r="A19" s="16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35" t="str">
        <f ca="1">HYPERLINK("[NOTA_.XLSX]NOTA!c"&amp;PAJAK[[#This Row],[//]],IF(PAJAK[[#This Row],[//]]="","",INDEX(INDIRECT("NOTA["&amp;PAJAK[#Headers]&amp;"]"),PAJAK[[#This Row],[//]]-2)))</f>
        <v/>
      </c>
      <c r="C19" s="16" t="str">
        <f ca="1">IF(PAJAK[[#This Row],[//]]="","",INDEX(INDIRECT("NOTA["&amp;PAJAK[#Headers]&amp;"]"),PAJAK[[#This Row],[//]]-2))</f>
        <v/>
      </c>
      <c r="D19" s="16">
        <f ca="1">MATCH(PAJAK[[#This Row],[ID]],[4]!Table1[ID],0)</f>
        <v>1</v>
      </c>
      <c r="E19" s="17" t="str">
        <f ca="1">IF(PAJAK[[#This Row],[ID]]="","",COUNTIF(NOTA[ID_H],PAJAK[[#This Row],[ID]]))</f>
        <v/>
      </c>
      <c r="F19" s="16" t="str">
        <f ca="1">IF(PAJAK[[#This Row],[//]]="","",INDEX(CONV[2],MATCH(INDEX(INDIRECT("NOTA["&amp;PAJAK[#Headers]&amp;"]"),PAJAK[[#This Row],[//]]-2),CONV[1],0),0))</f>
        <v/>
      </c>
      <c r="G19" s="18" t="str">
        <f ca="1">IF(PAJAK[[#This Row],[//]]="","",INDEX(NOTA[TGL_H],PAJAK[[#This Row],[//]]-2))</f>
        <v/>
      </c>
      <c r="H19" s="18" t="str">
        <f ca="1">IF(PAJAK[[#This Row],[//]]="","",INDEX(INDIRECT("NOTA["&amp;PAJAK[#Headers]&amp;"]"),PAJAK[[#This Row],[//]]-2))</f>
        <v/>
      </c>
      <c r="I19" s="17" t="str">
        <f ca="1">IF(PAJAK[[#This Row],[//]]="","",INDEX(INDIRECT("NOTA["&amp;PAJAK[#Headers]&amp;"]"),PAJAK[[#This Row],[//]]-2))</f>
        <v/>
      </c>
      <c r="J1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37" t="str">
        <f ca="1">IF(PAJAK[[#This Row],[//]]="","",SUMIF(NOTA[ID_H],PAJAK[[#This Row],[ID]],NOTA[JUMLAH]))</f>
        <v/>
      </c>
      <c r="L19" s="37" t="str">
        <f ca="1">IF(PAJAK[[#This Row],[//]]="","",SUMIF(NOTA[ID_H],PAJAK[[#This Row],[ID]],NOTA[DISC]))</f>
        <v/>
      </c>
      <c r="M19" s="37" t="e">
        <f ca="1">PAJAK[[#This Row],[SUB TOTAL]]-PAJAK[[#This Row],[DISKON]]</f>
        <v>#VALUE!</v>
      </c>
      <c r="N19" s="37" t="str">
        <f ca="1">IF(PAJAK[[#This Row],[//]]="","",INDEX(INDIRECT("NOTA["&amp;PAJAK[#Headers]&amp;"]"),PAJAK[[#This Row],[//]]-2+PAJAK[[#This Row],[QB]]-1))</f>
        <v/>
      </c>
      <c r="O19" s="37" t="e">
        <f ca="1">(PAJAK[[#This Row],[SUB T-DISC]]-PAJAK[[#This Row],[DISC DLL]])/111%</f>
        <v>#VALUE!</v>
      </c>
      <c r="P19" s="37" t="e">
        <f ca="1">PAJAK[[#This Row],[DPP]]*PAJAK[[#This Row],[PPN]]</f>
        <v>#VALUE!</v>
      </c>
      <c r="Q19" s="37" t="e">
        <f ca="1">PAJAK[[#This Row],[DPP]]+PAJAK[[#This Row],[PPN 11%]]</f>
        <v>#VALUE!</v>
      </c>
      <c r="R19" s="19" t="str">
        <f ca="1">IF(ISNUMBER(PAJAK[[#This Row],[//]]),PPN,"")</f>
        <v/>
      </c>
    </row>
    <row r="20" spans="1:18" x14ac:dyDescent="0.25">
      <c r="A20" s="16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35" t="str">
        <f ca="1">HYPERLINK("[NOTA_.XLSX]NOTA!c"&amp;PAJAK[[#This Row],[//]],IF(PAJAK[[#This Row],[//]]="","",INDEX(INDIRECT("NOTA["&amp;PAJAK[#Headers]&amp;"]"),PAJAK[[#This Row],[//]]-2)))</f>
        <v/>
      </c>
      <c r="C20" s="16" t="str">
        <f ca="1">IF(PAJAK[[#This Row],[//]]="","",INDEX(INDIRECT("NOTA["&amp;PAJAK[#Headers]&amp;"]"),PAJAK[[#This Row],[//]]-2))</f>
        <v/>
      </c>
      <c r="D20" s="16">
        <f ca="1">MATCH(PAJAK[[#This Row],[ID]],[4]!Table1[ID],0)</f>
        <v>1</v>
      </c>
      <c r="E20" s="17" t="str">
        <f ca="1">IF(PAJAK[[#This Row],[ID]]="","",COUNTIF(NOTA[ID_H],PAJAK[[#This Row],[ID]]))</f>
        <v/>
      </c>
      <c r="F20" s="16" t="str">
        <f ca="1">IF(PAJAK[[#This Row],[//]]="","",INDEX(CONV[2],MATCH(INDEX(INDIRECT("NOTA["&amp;PAJAK[#Headers]&amp;"]"),PAJAK[[#This Row],[//]]-2),CONV[1],0),0))</f>
        <v/>
      </c>
      <c r="G20" s="18" t="str">
        <f ca="1">IF(PAJAK[[#This Row],[//]]="","",INDEX(NOTA[TGL_H],PAJAK[[#This Row],[//]]-2))</f>
        <v/>
      </c>
      <c r="H20" s="18" t="str">
        <f ca="1">IF(PAJAK[[#This Row],[//]]="","",INDEX(INDIRECT("NOTA["&amp;PAJAK[#Headers]&amp;"]"),PAJAK[[#This Row],[//]]-2))</f>
        <v/>
      </c>
      <c r="I20" s="17" t="str">
        <f ca="1">IF(PAJAK[[#This Row],[//]]="","",INDEX(INDIRECT("NOTA["&amp;PAJAK[#Headers]&amp;"]"),PAJAK[[#This Row],[//]]-2))</f>
        <v/>
      </c>
      <c r="J2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37" t="str">
        <f ca="1">IF(PAJAK[[#This Row],[//]]="","",SUMIF(NOTA[ID_H],PAJAK[[#This Row],[ID]],NOTA[JUMLAH]))</f>
        <v/>
      </c>
      <c r="L20" s="37" t="str">
        <f ca="1">IF(PAJAK[[#This Row],[//]]="","",SUMIF(NOTA[ID_H],PAJAK[[#This Row],[ID]],NOTA[DISC]))</f>
        <v/>
      </c>
      <c r="M20" s="37" t="e">
        <f ca="1">PAJAK[[#This Row],[SUB TOTAL]]-PAJAK[[#This Row],[DISKON]]</f>
        <v>#VALUE!</v>
      </c>
      <c r="N20" s="37" t="str">
        <f ca="1">IF(PAJAK[[#This Row],[//]]="","",INDEX(INDIRECT("NOTA["&amp;PAJAK[#Headers]&amp;"]"),PAJAK[[#This Row],[//]]-2+PAJAK[[#This Row],[QB]]-1))</f>
        <v/>
      </c>
      <c r="O20" s="37" t="e">
        <f ca="1">(PAJAK[[#This Row],[SUB T-DISC]]-PAJAK[[#This Row],[DISC DLL]])/111%</f>
        <v>#VALUE!</v>
      </c>
      <c r="P20" s="37" t="e">
        <f ca="1">PAJAK[[#This Row],[DPP]]*PAJAK[[#This Row],[PPN]]</f>
        <v>#VALUE!</v>
      </c>
      <c r="Q20" s="37" t="e">
        <f ca="1">PAJAK[[#This Row],[DPP]]+PAJAK[[#This Row],[PPN 11%]]</f>
        <v>#VALUE!</v>
      </c>
      <c r="R20" s="19" t="str">
        <f ca="1">IF(ISNUMBER(PAJAK[[#This Row],[//]]),PPN,"")</f>
        <v/>
      </c>
    </row>
    <row r="21" spans="1:18" x14ac:dyDescent="0.25">
      <c r="A21" s="20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34" t="str">
        <f ca="1">HYPERLINK("[NOTA_.XLSX]NOTA!c"&amp;PAJAK[[#This Row],[//]],IF(PAJAK[[#This Row],[//]]="","",INDEX(INDIRECT("NOTA["&amp;PAJAK[#Headers]&amp;"]"),PAJAK[[#This Row],[//]]-2)))</f>
        <v/>
      </c>
      <c r="C21" s="20" t="str">
        <f ca="1">IF(PAJAK[[#This Row],[//]]="","",INDEX(INDIRECT("NOTA["&amp;PAJAK[#Headers]&amp;"]"),PAJAK[[#This Row],[//]]-2))</f>
        <v/>
      </c>
      <c r="D21" s="20">
        <f ca="1">MATCH(PAJAK[[#This Row],[ID]],[4]!Table1[ID],0)</f>
        <v>1</v>
      </c>
      <c r="E21" s="33" t="str">
        <f ca="1">IF(PAJAK[[#This Row],[ID]]="","",COUNTIF(NOTA[ID_H],PAJAK[[#This Row],[ID]]))</f>
        <v/>
      </c>
      <c r="F21" s="16" t="str">
        <f ca="1">IF(PAJAK[[#This Row],[//]]="","",INDEX(CONV[2],MATCH(INDEX(INDIRECT("NOTA["&amp;PAJAK[#Headers]&amp;"]"),PAJAK[[#This Row],[//]]-2),CONV[1],0),0))</f>
        <v/>
      </c>
      <c r="G21" s="18" t="str">
        <f ca="1">IF(PAJAK[[#This Row],[//]]="","",INDEX(NOTA[TGL_H],PAJAK[[#This Row],[//]]-2))</f>
        <v/>
      </c>
      <c r="H21" s="18" t="str">
        <f ca="1">IF(PAJAK[[#This Row],[//]]="","",INDEX(INDIRECT("NOTA["&amp;PAJAK[#Headers]&amp;"]"),PAJAK[[#This Row],[//]]-2))</f>
        <v/>
      </c>
      <c r="I21" s="17" t="str">
        <f ca="1">IF(PAJAK[[#This Row],[//]]="","",INDEX(INDIRECT("NOTA["&amp;PAJAK[#Headers]&amp;"]"),PAJAK[[#This Row],[//]]-2))</f>
        <v/>
      </c>
      <c r="J2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37" t="str">
        <f ca="1">IF(PAJAK[[#This Row],[//]]="","",SUMIF(NOTA[ID_H],PAJAK[[#This Row],[ID]],NOTA[JUMLAH]))</f>
        <v/>
      </c>
      <c r="L21" s="37" t="str">
        <f ca="1">IF(PAJAK[[#This Row],[//]]="","",SUMIF(NOTA[ID_H],PAJAK[[#This Row],[ID]],NOTA[DISC]))</f>
        <v/>
      </c>
      <c r="M21" s="37" t="e">
        <f ca="1">PAJAK[[#This Row],[SUB TOTAL]]-PAJAK[[#This Row],[DISKON]]</f>
        <v>#VALUE!</v>
      </c>
      <c r="N21" s="37" t="str">
        <f ca="1">IF(PAJAK[[#This Row],[//]]="","",INDEX(INDIRECT("NOTA["&amp;PAJAK[#Headers]&amp;"]"),PAJAK[[#This Row],[//]]-2+PAJAK[[#This Row],[QB]]-1))</f>
        <v/>
      </c>
      <c r="O21" s="37" t="e">
        <f ca="1">(PAJAK[[#This Row],[SUB T-DISC]]-PAJAK[[#This Row],[DISC DLL]])/111%</f>
        <v>#VALUE!</v>
      </c>
      <c r="P21" s="37" t="e">
        <f ca="1">PAJAK[[#This Row],[DPP]]*PAJAK[[#This Row],[PPN]]</f>
        <v>#VALUE!</v>
      </c>
      <c r="Q21" s="37" t="e">
        <f ca="1">PAJAK[[#This Row],[DPP]]+PAJAK[[#This Row],[PPN 11%]]</f>
        <v>#VALUE!</v>
      </c>
      <c r="R21" s="19" t="str">
        <f ca="1">IF(ISNUMBER(PAJAK[[#This Row],[//]]),PPN,"")</f>
        <v/>
      </c>
    </row>
    <row r="22" spans="1:18" x14ac:dyDescent="0.25">
      <c r="A22" s="20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34" t="str">
        <f ca="1">HYPERLINK("[NOTA_.XLSX]NOTA!c"&amp;PAJAK[[#This Row],[//]],IF(PAJAK[[#This Row],[//]]="","",INDEX(INDIRECT("NOTA["&amp;PAJAK[#Headers]&amp;"]"),PAJAK[[#This Row],[//]]-2)))</f>
        <v/>
      </c>
      <c r="C22" s="20" t="str">
        <f ca="1">IF(PAJAK[[#This Row],[//]]="","",INDEX(INDIRECT("NOTA["&amp;PAJAK[#Headers]&amp;"]"),PAJAK[[#This Row],[//]]-2))</f>
        <v/>
      </c>
      <c r="D22" s="20">
        <f ca="1">MATCH(PAJAK[[#This Row],[ID]],[4]!Table1[ID],0)</f>
        <v>1</v>
      </c>
      <c r="E22" s="33" t="str">
        <f ca="1">IF(PAJAK[[#This Row],[ID]]="","",COUNTIF(NOTA[ID_H],PAJAK[[#This Row],[ID]]))</f>
        <v/>
      </c>
      <c r="F22" s="16" t="str">
        <f ca="1">IF(PAJAK[[#This Row],[//]]="","",INDEX(CONV[2],MATCH(INDEX(INDIRECT("NOTA["&amp;PAJAK[#Headers]&amp;"]"),PAJAK[[#This Row],[//]]-2),CONV[1],0),0))</f>
        <v/>
      </c>
      <c r="G22" s="18" t="str">
        <f ca="1">IF(PAJAK[[#This Row],[//]]="","",INDEX(NOTA[TGL_H],PAJAK[[#This Row],[//]]-2))</f>
        <v/>
      </c>
      <c r="H22" s="18" t="str">
        <f ca="1">IF(PAJAK[[#This Row],[//]]="","",INDEX(INDIRECT("NOTA["&amp;PAJAK[#Headers]&amp;"]"),PAJAK[[#This Row],[//]]-2))</f>
        <v/>
      </c>
      <c r="I22" s="17" t="str">
        <f ca="1">IF(PAJAK[[#This Row],[//]]="","",INDEX(INDIRECT("NOTA["&amp;PAJAK[#Headers]&amp;"]"),PAJAK[[#This Row],[//]]-2))</f>
        <v/>
      </c>
      <c r="J2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37" t="str">
        <f ca="1">IF(PAJAK[[#This Row],[//]]="","",SUMIF(NOTA[ID_H],PAJAK[[#This Row],[ID]],NOTA[JUMLAH]))</f>
        <v/>
      </c>
      <c r="L22" s="37" t="str">
        <f ca="1">IF(PAJAK[[#This Row],[//]]="","",SUMIF(NOTA[ID_H],PAJAK[[#This Row],[ID]],NOTA[DISC]))</f>
        <v/>
      </c>
      <c r="M22" s="37" t="e">
        <f ca="1">PAJAK[[#This Row],[SUB TOTAL]]-PAJAK[[#This Row],[DISKON]]</f>
        <v>#VALUE!</v>
      </c>
      <c r="N22" s="37" t="str">
        <f ca="1">IF(PAJAK[[#This Row],[//]]="","",INDEX(INDIRECT("NOTA["&amp;PAJAK[#Headers]&amp;"]"),PAJAK[[#This Row],[//]]-2+PAJAK[[#This Row],[QB]]-1))</f>
        <v/>
      </c>
      <c r="O22" s="37" t="e">
        <f ca="1">(PAJAK[[#This Row],[SUB T-DISC]]-PAJAK[[#This Row],[DISC DLL]])/111%</f>
        <v>#VALUE!</v>
      </c>
      <c r="P22" s="37" t="e">
        <f ca="1">PAJAK[[#This Row],[DPP]]*PAJAK[[#This Row],[PPN]]</f>
        <v>#VALUE!</v>
      </c>
      <c r="Q22" s="37" t="e">
        <f ca="1">PAJAK[[#This Row],[DPP]]+PAJAK[[#This Row],[PPN 11%]]</f>
        <v>#VALUE!</v>
      </c>
      <c r="R22" s="19" t="str">
        <f ca="1">IF(ISNUMBER(PAJAK[[#This Row],[//]]),PPN,"")</f>
        <v/>
      </c>
    </row>
    <row r="23" spans="1:18" x14ac:dyDescent="0.25">
      <c r="A23" s="20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34" t="str">
        <f ca="1">HYPERLINK("[NOTA_.XLSX]NOTA!c"&amp;PAJAK[[#This Row],[//]],IF(PAJAK[[#This Row],[//]]="","",INDEX(INDIRECT("NOTA["&amp;PAJAK[#Headers]&amp;"]"),PAJAK[[#This Row],[//]]-2)))</f>
        <v/>
      </c>
      <c r="C23" s="20" t="str">
        <f ca="1">IF(PAJAK[[#This Row],[//]]="","",INDEX(INDIRECT("NOTA["&amp;PAJAK[#Headers]&amp;"]"),PAJAK[[#This Row],[//]]-2))</f>
        <v/>
      </c>
      <c r="D23" s="20">
        <f ca="1">MATCH(PAJAK[[#This Row],[ID]],[4]!Table1[ID],0)</f>
        <v>1</v>
      </c>
      <c r="E23" s="33" t="str">
        <f ca="1">IF(PAJAK[[#This Row],[ID]]="","",COUNTIF(NOTA[ID_H],PAJAK[[#This Row],[ID]]))</f>
        <v/>
      </c>
      <c r="F23" s="16" t="str">
        <f ca="1">IF(PAJAK[[#This Row],[//]]="","",INDEX(CONV[2],MATCH(INDEX(INDIRECT("NOTA["&amp;PAJAK[#Headers]&amp;"]"),PAJAK[[#This Row],[//]]-2),CONV[1],0),0))</f>
        <v/>
      </c>
      <c r="G23" s="18" t="str">
        <f ca="1">IF(PAJAK[[#This Row],[//]]="","",INDEX(NOTA[TGL_H],PAJAK[[#This Row],[//]]-2))</f>
        <v/>
      </c>
      <c r="H23" s="18" t="str">
        <f ca="1">IF(PAJAK[[#This Row],[//]]="","",INDEX(INDIRECT("NOTA["&amp;PAJAK[#Headers]&amp;"]"),PAJAK[[#This Row],[//]]-2))</f>
        <v/>
      </c>
      <c r="I23" s="17" t="str">
        <f ca="1">IF(PAJAK[[#This Row],[//]]="","",INDEX(INDIRECT("NOTA["&amp;PAJAK[#Headers]&amp;"]"),PAJAK[[#This Row],[//]]-2))</f>
        <v/>
      </c>
      <c r="J2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37" t="str">
        <f ca="1">IF(PAJAK[[#This Row],[//]]="","",SUMIF(NOTA[ID_H],PAJAK[[#This Row],[ID]],NOTA[JUMLAH]))</f>
        <v/>
      </c>
      <c r="L23" s="37" t="str">
        <f ca="1">IF(PAJAK[[#This Row],[//]]="","",SUMIF(NOTA[ID_H],PAJAK[[#This Row],[ID]],NOTA[DISC]))</f>
        <v/>
      </c>
      <c r="M23" s="37" t="e">
        <f ca="1">PAJAK[[#This Row],[SUB TOTAL]]-PAJAK[[#This Row],[DISKON]]</f>
        <v>#VALUE!</v>
      </c>
      <c r="N23" s="37" t="str">
        <f ca="1">IF(PAJAK[[#This Row],[//]]="","",INDEX(INDIRECT("NOTA["&amp;PAJAK[#Headers]&amp;"]"),PAJAK[[#This Row],[//]]-2+PAJAK[[#This Row],[QB]]-1))</f>
        <v/>
      </c>
      <c r="O23" s="37" t="e">
        <f ca="1">(PAJAK[[#This Row],[SUB T-DISC]]-PAJAK[[#This Row],[DISC DLL]])/111%</f>
        <v>#VALUE!</v>
      </c>
      <c r="P23" s="37" t="e">
        <f ca="1">PAJAK[[#This Row],[DPP]]*PAJAK[[#This Row],[PPN]]</f>
        <v>#VALUE!</v>
      </c>
      <c r="Q23" s="37" t="e">
        <f ca="1">PAJAK[[#This Row],[DPP]]+PAJAK[[#This Row],[PPN 11%]]</f>
        <v>#VALUE!</v>
      </c>
      <c r="R23" s="19" t="str">
        <f ca="1">IF(ISNUMBER(PAJAK[[#This Row],[//]]),PPN,"")</f>
        <v/>
      </c>
    </row>
    <row r="24" spans="1:18" x14ac:dyDescent="0.25">
      <c r="A24" s="16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35" t="str">
        <f ca="1">HYPERLINK("[NOTA_.XLSX]NOTA!c"&amp;PAJAK[[#This Row],[//]],IF(PAJAK[[#This Row],[//]]="","",INDEX(INDIRECT("NOTA["&amp;PAJAK[#Headers]&amp;"]"),PAJAK[[#This Row],[//]]-2)))</f>
        <v/>
      </c>
      <c r="C24" s="16" t="str">
        <f ca="1">IF(PAJAK[[#This Row],[//]]="","",INDEX(INDIRECT("NOTA["&amp;PAJAK[#Headers]&amp;"]"),PAJAK[[#This Row],[//]]-2))</f>
        <v/>
      </c>
      <c r="D24" s="16">
        <f ca="1">MATCH(PAJAK[[#This Row],[ID]],[4]!Table1[ID],0)</f>
        <v>1</v>
      </c>
      <c r="E24" s="17" t="str">
        <f ca="1">IF(PAJAK[[#This Row],[ID]]="","",COUNTIF(NOTA[ID_H],PAJAK[[#This Row],[ID]]))</f>
        <v/>
      </c>
      <c r="F24" s="16" t="str">
        <f ca="1">IF(PAJAK[[#This Row],[//]]="","",INDEX(CONV[2],MATCH(INDEX(INDIRECT("NOTA["&amp;PAJAK[#Headers]&amp;"]"),PAJAK[[#This Row],[//]]-2),CONV[1],0),0))</f>
        <v/>
      </c>
      <c r="G24" s="18" t="str">
        <f ca="1">IF(PAJAK[[#This Row],[//]]="","",INDEX(NOTA[TGL_H],PAJAK[[#This Row],[//]]-2))</f>
        <v/>
      </c>
      <c r="H24" s="18" t="str">
        <f ca="1">IF(PAJAK[[#This Row],[//]]="","",INDEX(INDIRECT("NOTA["&amp;PAJAK[#Headers]&amp;"]"),PAJAK[[#This Row],[//]]-2))</f>
        <v/>
      </c>
      <c r="I24" s="17" t="str">
        <f ca="1">IF(PAJAK[[#This Row],[//]]="","",INDEX(INDIRECT("NOTA["&amp;PAJAK[#Headers]&amp;"]"),PAJAK[[#This Row],[//]]-2))</f>
        <v/>
      </c>
      <c r="J2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37" t="str">
        <f ca="1">IF(PAJAK[[#This Row],[//]]="","",SUMIF(NOTA[ID_H],PAJAK[[#This Row],[ID]],NOTA[JUMLAH]))</f>
        <v/>
      </c>
      <c r="L24" s="37" t="str">
        <f ca="1">IF(PAJAK[[#This Row],[//]]="","",SUMIF(NOTA[ID_H],PAJAK[[#This Row],[ID]],NOTA[DISC]))</f>
        <v/>
      </c>
      <c r="M24" s="37" t="e">
        <f ca="1">PAJAK[[#This Row],[SUB TOTAL]]-PAJAK[[#This Row],[DISKON]]</f>
        <v>#VALUE!</v>
      </c>
      <c r="N24" s="37" t="str">
        <f ca="1">IF(PAJAK[[#This Row],[//]]="","",INDEX(INDIRECT("NOTA["&amp;PAJAK[#Headers]&amp;"]"),PAJAK[[#This Row],[//]]-2+PAJAK[[#This Row],[QB]]-1))</f>
        <v/>
      </c>
      <c r="O24" s="37" t="e">
        <f ca="1">(PAJAK[[#This Row],[SUB T-DISC]]-PAJAK[[#This Row],[DISC DLL]])/111%</f>
        <v>#VALUE!</v>
      </c>
      <c r="P24" s="37" t="e">
        <f ca="1">PAJAK[[#This Row],[DPP]]*PAJAK[[#This Row],[PPN]]</f>
        <v>#VALUE!</v>
      </c>
      <c r="Q24" s="37" t="e">
        <f ca="1">PAJAK[[#This Row],[DPP]]+PAJAK[[#This Row],[PPN 11%]]</f>
        <v>#VALUE!</v>
      </c>
      <c r="R24" s="19" t="str">
        <f ca="1">IF(ISNUMBER(PAJAK[[#This Row],[//]]),PPN,"")</f>
        <v/>
      </c>
    </row>
    <row r="25" spans="1:18" x14ac:dyDescent="0.25">
      <c r="A25" s="20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34" t="str">
        <f ca="1">HYPERLINK("[NOTA_.XLSX]NOTA!c"&amp;PAJAK[[#This Row],[//]],IF(PAJAK[[#This Row],[//]]="","",INDEX(INDIRECT("NOTA["&amp;PAJAK[#Headers]&amp;"]"),PAJAK[[#This Row],[//]]-2)))</f>
        <v/>
      </c>
      <c r="C25" s="20" t="str">
        <f ca="1">IF(PAJAK[[#This Row],[//]]="","",INDEX(INDIRECT("NOTA["&amp;PAJAK[#Headers]&amp;"]"),PAJAK[[#This Row],[//]]-2))</f>
        <v/>
      </c>
      <c r="D25" s="20">
        <f ca="1">MATCH(PAJAK[[#This Row],[ID]],[4]!Table1[ID],0)</f>
        <v>1</v>
      </c>
      <c r="E25" s="33" t="str">
        <f ca="1">IF(PAJAK[[#This Row],[ID]]="","",COUNTIF(NOTA[ID_H],PAJAK[[#This Row],[ID]]))</f>
        <v/>
      </c>
      <c r="F25" s="16" t="str">
        <f ca="1">IF(PAJAK[[#This Row],[//]]="","",INDEX(CONV[2],MATCH(INDEX(INDIRECT("NOTA["&amp;PAJAK[#Headers]&amp;"]"),PAJAK[[#This Row],[//]]-2),CONV[1],0),0))</f>
        <v/>
      </c>
      <c r="G25" s="18" t="str">
        <f ca="1">IF(PAJAK[[#This Row],[//]]="","",INDEX(NOTA[TGL_H],PAJAK[[#This Row],[//]]-2))</f>
        <v/>
      </c>
      <c r="H25" s="18" t="str">
        <f ca="1">IF(PAJAK[[#This Row],[//]]="","",INDEX(INDIRECT("NOTA["&amp;PAJAK[#Headers]&amp;"]"),PAJAK[[#This Row],[//]]-2))</f>
        <v/>
      </c>
      <c r="I25" s="17" t="str">
        <f ca="1">IF(PAJAK[[#This Row],[//]]="","",INDEX(INDIRECT("NOTA["&amp;PAJAK[#Headers]&amp;"]"),PAJAK[[#This Row],[//]]-2))</f>
        <v/>
      </c>
      <c r="J2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37" t="str">
        <f ca="1">IF(PAJAK[[#This Row],[//]]="","",SUMIF(NOTA[ID_H],PAJAK[[#This Row],[ID]],NOTA[JUMLAH]))</f>
        <v/>
      </c>
      <c r="L25" s="37" t="str">
        <f ca="1">IF(PAJAK[[#This Row],[//]]="","",SUMIF(NOTA[ID_H],PAJAK[[#This Row],[ID]],NOTA[DISC]))</f>
        <v/>
      </c>
      <c r="M25" s="37" t="e">
        <f ca="1">PAJAK[[#This Row],[SUB TOTAL]]-PAJAK[[#This Row],[DISKON]]</f>
        <v>#VALUE!</v>
      </c>
      <c r="N25" s="37" t="str">
        <f ca="1">IF(PAJAK[[#This Row],[//]]="","",INDEX(INDIRECT("NOTA["&amp;PAJAK[#Headers]&amp;"]"),PAJAK[[#This Row],[//]]-2+PAJAK[[#This Row],[QB]]-1))</f>
        <v/>
      </c>
      <c r="O25" s="37" t="e">
        <f ca="1">(PAJAK[[#This Row],[SUB T-DISC]]-PAJAK[[#This Row],[DISC DLL]])/111%</f>
        <v>#VALUE!</v>
      </c>
      <c r="P25" s="37" t="e">
        <f ca="1">PAJAK[[#This Row],[DPP]]*PAJAK[[#This Row],[PPN]]</f>
        <v>#VALUE!</v>
      </c>
      <c r="Q25" s="37" t="e">
        <f ca="1">PAJAK[[#This Row],[DPP]]+PAJAK[[#This Row],[PPN 11%]]</f>
        <v>#VALUE!</v>
      </c>
      <c r="R25" s="19" t="str">
        <f ca="1">IF(ISNUMBER(PAJAK[[#This Row],[//]]),PPN,"")</f>
        <v/>
      </c>
    </row>
    <row r="26" spans="1:18" x14ac:dyDescent="0.25">
      <c r="A26" s="20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34" t="str">
        <f ca="1">HYPERLINK("[NOTA_.XLSX]NOTA!c"&amp;PAJAK[[#This Row],[//]],IF(PAJAK[[#This Row],[//]]="","",INDEX(INDIRECT("NOTA["&amp;PAJAK[#Headers]&amp;"]"),PAJAK[[#This Row],[//]]-2)))</f>
        <v/>
      </c>
      <c r="C26" s="20" t="str">
        <f ca="1">IF(PAJAK[[#This Row],[//]]="","",INDEX(INDIRECT("NOTA["&amp;PAJAK[#Headers]&amp;"]"),PAJAK[[#This Row],[//]]-2))</f>
        <v/>
      </c>
      <c r="D26" s="20">
        <f ca="1">MATCH(PAJAK[[#This Row],[ID]],[4]!Table1[ID],0)</f>
        <v>1</v>
      </c>
      <c r="E26" s="33" t="str">
        <f ca="1">IF(PAJAK[[#This Row],[ID]]="","",COUNTIF(NOTA[ID_H],PAJAK[[#This Row],[ID]]))</f>
        <v/>
      </c>
      <c r="F26" s="16" t="str">
        <f ca="1">IF(PAJAK[[#This Row],[//]]="","",INDEX(CONV[2],MATCH(INDEX(INDIRECT("NOTA["&amp;PAJAK[#Headers]&amp;"]"),PAJAK[[#This Row],[//]]-2),CONV[1],0),0))</f>
        <v/>
      </c>
      <c r="G26" s="18" t="str">
        <f ca="1">IF(PAJAK[[#This Row],[//]]="","",INDEX(NOTA[TGL_H],PAJAK[[#This Row],[//]]-2))</f>
        <v/>
      </c>
      <c r="H26" s="18" t="str">
        <f ca="1">IF(PAJAK[[#This Row],[//]]="","",INDEX(INDIRECT("NOTA["&amp;PAJAK[#Headers]&amp;"]"),PAJAK[[#This Row],[//]]-2))</f>
        <v/>
      </c>
      <c r="I26" s="17" t="str">
        <f ca="1">IF(PAJAK[[#This Row],[//]]="","",INDEX(INDIRECT("NOTA["&amp;PAJAK[#Headers]&amp;"]"),PAJAK[[#This Row],[//]]-2))</f>
        <v/>
      </c>
      <c r="J2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37" t="str">
        <f ca="1">IF(PAJAK[[#This Row],[//]]="","",SUMIF(NOTA[ID_H],PAJAK[[#This Row],[ID]],NOTA[JUMLAH]))</f>
        <v/>
      </c>
      <c r="L26" s="37" t="str">
        <f ca="1">IF(PAJAK[[#This Row],[//]]="","",SUMIF(NOTA[ID_H],PAJAK[[#This Row],[ID]],NOTA[DISC]))</f>
        <v/>
      </c>
      <c r="M26" s="37" t="e">
        <f ca="1">PAJAK[[#This Row],[SUB TOTAL]]-PAJAK[[#This Row],[DISKON]]</f>
        <v>#VALUE!</v>
      </c>
      <c r="N26" s="37" t="str">
        <f ca="1">IF(PAJAK[[#This Row],[//]]="","",INDEX(INDIRECT("NOTA["&amp;PAJAK[#Headers]&amp;"]"),PAJAK[[#This Row],[//]]-2+PAJAK[[#This Row],[QB]]-1))</f>
        <v/>
      </c>
      <c r="O26" s="37" t="e">
        <f ca="1">(PAJAK[[#This Row],[SUB T-DISC]]-PAJAK[[#This Row],[DISC DLL]])/111%</f>
        <v>#VALUE!</v>
      </c>
      <c r="P26" s="37" t="e">
        <f ca="1">PAJAK[[#This Row],[DPP]]*PAJAK[[#This Row],[PPN]]</f>
        <v>#VALUE!</v>
      </c>
      <c r="Q26" s="37" t="e">
        <f ca="1">PAJAK[[#This Row],[DPP]]+PAJAK[[#This Row],[PPN 11%]]</f>
        <v>#VALUE!</v>
      </c>
      <c r="R26" s="19" t="str">
        <f ca="1">IF(ISNUMBER(PAJAK[[#This Row],[//]]),PPN,"")</f>
        <v/>
      </c>
    </row>
    <row r="27" spans="1:18" x14ac:dyDescent="0.25">
      <c r="A27" s="20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34" t="str">
        <f ca="1">HYPERLINK("[NOTA_.XLSX]NOTA!c"&amp;PAJAK[[#This Row],[//]],IF(PAJAK[[#This Row],[//]]="","",INDEX(INDIRECT("NOTA["&amp;PAJAK[#Headers]&amp;"]"),PAJAK[[#This Row],[//]]-2)))</f>
        <v/>
      </c>
      <c r="C27" s="20" t="str">
        <f ca="1">IF(PAJAK[[#This Row],[//]]="","",INDEX(INDIRECT("NOTA["&amp;PAJAK[#Headers]&amp;"]"),PAJAK[[#This Row],[//]]-2))</f>
        <v/>
      </c>
      <c r="D27" s="20">
        <f ca="1">MATCH(PAJAK[[#This Row],[ID]],[4]!Table1[ID],0)</f>
        <v>1</v>
      </c>
      <c r="E27" s="33" t="str">
        <f ca="1">IF(PAJAK[[#This Row],[ID]]="","",COUNTIF(NOTA[ID_H],PAJAK[[#This Row],[ID]]))</f>
        <v/>
      </c>
      <c r="F27" s="16" t="str">
        <f ca="1">IF(PAJAK[[#This Row],[//]]="","",INDEX(CONV[2],MATCH(INDEX(INDIRECT("NOTA["&amp;PAJAK[#Headers]&amp;"]"),PAJAK[[#This Row],[//]]-2),CONV[1],0),0))</f>
        <v/>
      </c>
      <c r="G27" s="18" t="str">
        <f ca="1">IF(PAJAK[[#This Row],[//]]="","",INDEX(NOTA[TGL_H],PAJAK[[#This Row],[//]]-2))</f>
        <v/>
      </c>
      <c r="H27" s="18" t="str">
        <f ca="1">IF(PAJAK[[#This Row],[//]]="","",INDEX(INDIRECT("NOTA["&amp;PAJAK[#Headers]&amp;"]"),PAJAK[[#This Row],[//]]-2))</f>
        <v/>
      </c>
      <c r="I27" s="17" t="str">
        <f ca="1">IF(PAJAK[[#This Row],[//]]="","",INDEX(INDIRECT("NOTA["&amp;PAJAK[#Headers]&amp;"]"),PAJAK[[#This Row],[//]]-2))</f>
        <v/>
      </c>
      <c r="J2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37" t="str">
        <f ca="1">IF(PAJAK[[#This Row],[//]]="","",SUMIF(NOTA[ID_H],PAJAK[[#This Row],[ID]],NOTA[JUMLAH]))</f>
        <v/>
      </c>
      <c r="L27" s="37" t="str">
        <f ca="1">IF(PAJAK[[#This Row],[//]]="","",SUMIF(NOTA[ID_H],PAJAK[[#This Row],[ID]],NOTA[DISC]))</f>
        <v/>
      </c>
      <c r="M27" s="37" t="e">
        <f ca="1">PAJAK[[#This Row],[SUB TOTAL]]-PAJAK[[#This Row],[DISKON]]</f>
        <v>#VALUE!</v>
      </c>
      <c r="N27" s="37" t="str">
        <f ca="1">IF(PAJAK[[#This Row],[//]]="","",INDEX(INDIRECT("NOTA["&amp;PAJAK[#Headers]&amp;"]"),PAJAK[[#This Row],[//]]-2+PAJAK[[#This Row],[QB]]-1))</f>
        <v/>
      </c>
      <c r="O27" s="37" t="e">
        <f ca="1">(PAJAK[[#This Row],[SUB T-DISC]]-PAJAK[[#This Row],[DISC DLL]])/111%</f>
        <v>#VALUE!</v>
      </c>
      <c r="P27" s="37" t="e">
        <f ca="1">PAJAK[[#This Row],[DPP]]*PAJAK[[#This Row],[PPN]]</f>
        <v>#VALUE!</v>
      </c>
      <c r="Q27" s="37" t="e">
        <f ca="1">PAJAK[[#This Row],[DPP]]+PAJAK[[#This Row],[PPN 11%]]</f>
        <v>#VALUE!</v>
      </c>
      <c r="R27" s="19" t="str">
        <f ca="1">IF(ISNUMBER(PAJAK[[#This Row],[//]]),PPN,"")</f>
        <v/>
      </c>
    </row>
    <row r="28" spans="1:18" x14ac:dyDescent="0.25">
      <c r="A28" s="16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6" t="str">
        <f ca="1">HYPERLINK("[NOTA_.XLSX]NOTA!c"&amp;PAJAK[[#This Row],[//]],IF(PAJAK[[#This Row],[//]]="","",INDEX(INDIRECT("NOTA["&amp;PAJAK[#Headers]&amp;"]"),PAJAK[[#This Row],[//]]-2)))</f>
        <v/>
      </c>
      <c r="C28" s="16" t="str">
        <f ca="1">IF(PAJAK[[#This Row],[//]]="","",INDEX(INDIRECT("NOTA["&amp;PAJAK[#Headers]&amp;"]"),PAJAK[[#This Row],[//]]-2))</f>
        <v/>
      </c>
      <c r="D28" s="16">
        <f ca="1">MATCH(PAJAK[[#This Row],[ID]],[4]!Table1[ID],0)</f>
        <v>1</v>
      </c>
      <c r="E28" s="17" t="str">
        <f ca="1">IF(PAJAK[[#This Row],[ID]]="","",COUNTIF(NOTA[ID_H],PAJAK[[#This Row],[ID]]))</f>
        <v/>
      </c>
      <c r="F28" s="16" t="str">
        <f ca="1">IF(PAJAK[[#This Row],[//]]="","",INDEX(CONV[2],MATCH(INDEX(INDIRECT("NOTA["&amp;PAJAK[#Headers]&amp;"]"),PAJAK[[#This Row],[//]]-2),CONV[1],0),0))</f>
        <v/>
      </c>
      <c r="G28" s="18" t="str">
        <f ca="1">IF(PAJAK[[#This Row],[//]]="","",INDEX(NOTA[TGL_H],PAJAK[[#This Row],[//]]-2))</f>
        <v/>
      </c>
      <c r="H28" s="18" t="str">
        <f ca="1">IF(PAJAK[[#This Row],[//]]="","",INDEX(INDIRECT("NOTA["&amp;PAJAK[#Headers]&amp;"]"),PAJAK[[#This Row],[//]]-2))</f>
        <v/>
      </c>
      <c r="I28" s="17" t="str">
        <f ca="1">IF(PAJAK[[#This Row],[//]]="","",INDEX(INDIRECT("NOTA["&amp;PAJAK[#Headers]&amp;"]"),PAJAK[[#This Row],[//]]-2))</f>
        <v/>
      </c>
      <c r="J2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37" t="str">
        <f ca="1">IF(PAJAK[[#This Row],[//]]="","",SUMIF(NOTA[ID_H],PAJAK[[#This Row],[ID]],NOTA[JUMLAH]))</f>
        <v/>
      </c>
      <c r="L28" s="37" t="str">
        <f ca="1">IF(PAJAK[[#This Row],[//]]="","",SUMIF(NOTA[ID_H],PAJAK[[#This Row],[ID]],NOTA[DISC]))</f>
        <v/>
      </c>
      <c r="M28" s="37" t="e">
        <f ca="1">PAJAK[[#This Row],[SUB TOTAL]]-PAJAK[[#This Row],[DISKON]]</f>
        <v>#VALUE!</v>
      </c>
      <c r="N28" s="37" t="str">
        <f ca="1">IF(PAJAK[[#This Row],[//]]="","",INDEX(INDIRECT("NOTA["&amp;PAJAK[#Headers]&amp;"]"),PAJAK[[#This Row],[//]]-2+PAJAK[[#This Row],[QB]]-1))</f>
        <v/>
      </c>
      <c r="O28" s="37" t="e">
        <f ca="1">(PAJAK[[#This Row],[SUB T-DISC]]-PAJAK[[#This Row],[DISC DLL]])/111%</f>
        <v>#VALUE!</v>
      </c>
      <c r="P28" s="37" t="e">
        <f ca="1">PAJAK[[#This Row],[DPP]]*PAJAK[[#This Row],[PPN]]</f>
        <v>#VALUE!</v>
      </c>
      <c r="Q28" s="37" t="e">
        <f ca="1">PAJAK[[#This Row],[DPP]]+PAJAK[[#This Row],[PPN 11%]]</f>
        <v>#VALUE!</v>
      </c>
      <c r="R28" s="19" t="str">
        <f ca="1">IF(ISNUMBER(PAJAK[[#This Row],[//]]),PPN,"")</f>
        <v/>
      </c>
    </row>
    <row r="29" spans="1:18" x14ac:dyDescent="0.25">
      <c r="A29" s="16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35" t="str">
        <f ca="1">HYPERLINK("[NOTA_.XLSX]NOTA!c"&amp;PAJAK[[#This Row],[//]],IF(PAJAK[[#This Row],[//]]="","",INDEX(INDIRECT("NOTA["&amp;PAJAK[#Headers]&amp;"]"),PAJAK[[#This Row],[//]]-2)))</f>
        <v/>
      </c>
      <c r="C29" s="16" t="str">
        <f ca="1">IF(PAJAK[[#This Row],[//]]="","",INDEX(INDIRECT("NOTA["&amp;PAJAK[#Headers]&amp;"]"),PAJAK[[#This Row],[//]]-2))</f>
        <v/>
      </c>
      <c r="D29" s="16">
        <f ca="1">MATCH(PAJAK[[#This Row],[ID]],[4]!Table1[ID],0)</f>
        <v>1</v>
      </c>
      <c r="E29" s="17" t="str">
        <f ca="1">IF(PAJAK[[#This Row],[ID]]="","",COUNTIF(NOTA[ID_H],PAJAK[[#This Row],[ID]]))</f>
        <v/>
      </c>
      <c r="F29" s="16" t="str">
        <f ca="1">IF(PAJAK[[#This Row],[//]]="","",INDEX(CONV[2],MATCH(INDEX(INDIRECT("NOTA["&amp;PAJAK[#Headers]&amp;"]"),PAJAK[[#This Row],[//]]-2),CONV[1],0),0))</f>
        <v/>
      </c>
      <c r="G29" s="18" t="str">
        <f ca="1">IF(PAJAK[[#This Row],[//]]="","",INDEX(NOTA[TGL_H],PAJAK[[#This Row],[//]]-2))</f>
        <v/>
      </c>
      <c r="H29" s="18" t="str">
        <f ca="1">IF(PAJAK[[#This Row],[//]]="","",INDEX(INDIRECT("NOTA["&amp;PAJAK[#Headers]&amp;"]"),PAJAK[[#This Row],[//]]-2))</f>
        <v/>
      </c>
      <c r="I29" s="17" t="str">
        <f ca="1">IF(PAJAK[[#This Row],[//]]="","",INDEX(INDIRECT("NOTA["&amp;PAJAK[#Headers]&amp;"]"),PAJAK[[#This Row],[//]]-2))</f>
        <v/>
      </c>
      <c r="J2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37" t="str">
        <f ca="1">IF(PAJAK[[#This Row],[//]]="","",SUMIF(NOTA[ID_H],PAJAK[[#This Row],[ID]],NOTA[JUMLAH]))</f>
        <v/>
      </c>
      <c r="L29" s="37" t="str">
        <f ca="1">IF(PAJAK[[#This Row],[//]]="","",SUMIF(NOTA[ID_H],PAJAK[[#This Row],[ID]],NOTA[DISC]))</f>
        <v/>
      </c>
      <c r="M29" s="37" t="e">
        <f ca="1">PAJAK[[#This Row],[SUB TOTAL]]-PAJAK[[#This Row],[DISKON]]</f>
        <v>#VALUE!</v>
      </c>
      <c r="N29" s="37" t="str">
        <f ca="1">IF(PAJAK[[#This Row],[//]]="","",INDEX(INDIRECT("NOTA["&amp;PAJAK[#Headers]&amp;"]"),PAJAK[[#This Row],[//]]-2+PAJAK[[#This Row],[QB]]-1))</f>
        <v/>
      </c>
      <c r="O29" s="37" t="e">
        <f ca="1">(PAJAK[[#This Row],[SUB T-DISC]]-PAJAK[[#This Row],[DISC DLL]])/111%</f>
        <v>#VALUE!</v>
      </c>
      <c r="P29" s="37" t="e">
        <f ca="1">PAJAK[[#This Row],[DPP]]*PAJAK[[#This Row],[PPN]]</f>
        <v>#VALUE!</v>
      </c>
      <c r="Q29" s="37" t="e">
        <f ca="1">PAJAK[[#This Row],[DPP]]+PAJAK[[#This Row],[PPN 11%]]</f>
        <v>#VALUE!</v>
      </c>
      <c r="R29" s="19" t="str">
        <f ca="1">IF(ISNUMBER(PAJAK[[#This Row],[//]]),PPN,"")</f>
        <v/>
      </c>
    </row>
    <row r="30" spans="1:18" x14ac:dyDescent="0.25">
      <c r="A30" s="20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34" t="str">
        <f ca="1">HYPERLINK("[NOTA_.XLSX]NOTA!c"&amp;PAJAK[[#This Row],[//]],IF(PAJAK[[#This Row],[//]]="","",INDEX(INDIRECT("NOTA["&amp;PAJAK[#Headers]&amp;"]"),PAJAK[[#This Row],[//]]-2)))</f>
        <v/>
      </c>
      <c r="C30" s="20" t="str">
        <f ca="1">IF(PAJAK[[#This Row],[//]]="","",INDEX(INDIRECT("NOTA["&amp;PAJAK[#Headers]&amp;"]"),PAJAK[[#This Row],[//]]-2))</f>
        <v/>
      </c>
      <c r="D30" s="20">
        <f ca="1">MATCH(PAJAK[[#This Row],[ID]],[4]!Table1[ID],0)</f>
        <v>1</v>
      </c>
      <c r="E30" s="33" t="str">
        <f ca="1">IF(PAJAK[[#This Row],[ID]]="","",COUNTIF(NOTA[ID_H],PAJAK[[#This Row],[ID]]))</f>
        <v/>
      </c>
      <c r="F30" s="16" t="str">
        <f ca="1">IF(PAJAK[[#This Row],[//]]="","",INDEX(CONV[2],MATCH(INDEX(INDIRECT("NOTA["&amp;PAJAK[#Headers]&amp;"]"),PAJAK[[#This Row],[//]]-2),CONV[1],0),0))</f>
        <v/>
      </c>
      <c r="G30" s="18" t="str">
        <f ca="1">IF(PAJAK[[#This Row],[//]]="","",INDEX(NOTA[TGL_H],PAJAK[[#This Row],[//]]-2))</f>
        <v/>
      </c>
      <c r="H30" s="18" t="str">
        <f ca="1">IF(PAJAK[[#This Row],[//]]="","",INDEX(INDIRECT("NOTA["&amp;PAJAK[#Headers]&amp;"]"),PAJAK[[#This Row],[//]]-2))</f>
        <v/>
      </c>
      <c r="I30" s="17" t="str">
        <f ca="1">IF(PAJAK[[#This Row],[//]]="","",INDEX(INDIRECT("NOTA["&amp;PAJAK[#Headers]&amp;"]"),PAJAK[[#This Row],[//]]-2))</f>
        <v/>
      </c>
      <c r="J3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37" t="str">
        <f ca="1">IF(PAJAK[[#This Row],[//]]="","",SUMIF(NOTA[ID_H],PAJAK[[#This Row],[ID]],NOTA[JUMLAH]))</f>
        <v/>
      </c>
      <c r="L30" s="37" t="str">
        <f ca="1">IF(PAJAK[[#This Row],[//]]="","",SUMIF(NOTA[ID_H],PAJAK[[#This Row],[ID]],NOTA[DISC]))</f>
        <v/>
      </c>
      <c r="M30" s="37" t="e">
        <f ca="1">PAJAK[[#This Row],[SUB TOTAL]]-PAJAK[[#This Row],[DISKON]]</f>
        <v>#VALUE!</v>
      </c>
      <c r="N30" s="37" t="str">
        <f ca="1">IF(PAJAK[[#This Row],[//]]="","",INDEX(INDIRECT("NOTA["&amp;PAJAK[#Headers]&amp;"]"),PAJAK[[#This Row],[//]]-2+PAJAK[[#This Row],[QB]]-1))</f>
        <v/>
      </c>
      <c r="O30" s="37" t="e">
        <f ca="1">(PAJAK[[#This Row],[SUB T-DISC]]-PAJAK[[#This Row],[DISC DLL]])/111%</f>
        <v>#VALUE!</v>
      </c>
      <c r="P30" s="37" t="e">
        <f ca="1">PAJAK[[#This Row],[DPP]]*PAJAK[[#This Row],[PPN]]</f>
        <v>#VALUE!</v>
      </c>
      <c r="Q30" s="37" t="e">
        <f ca="1">PAJAK[[#This Row],[DPP]]+PAJAK[[#This Row],[PPN 11%]]</f>
        <v>#VALUE!</v>
      </c>
      <c r="R30" s="19" t="str">
        <f ca="1">IF(ISNUMBER(PAJAK[[#This Row],[//]]),PPN,"")</f>
        <v/>
      </c>
    </row>
    <row r="31" spans="1:18" x14ac:dyDescent="0.25">
      <c r="A31" s="16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6" t="str">
        <f ca="1">HYPERLINK("[NOTA_.XLSX]NOTA!c"&amp;PAJAK[[#This Row],[//]],IF(PAJAK[[#This Row],[//]]="","",INDEX(INDIRECT("NOTA["&amp;PAJAK[#Headers]&amp;"]"),PAJAK[[#This Row],[//]]-2)))</f>
        <v/>
      </c>
      <c r="C31" s="16" t="str">
        <f ca="1">IF(PAJAK[[#This Row],[//]]="","",INDEX(INDIRECT("NOTA["&amp;PAJAK[#Headers]&amp;"]"),PAJAK[[#This Row],[//]]-2))</f>
        <v/>
      </c>
      <c r="D31" s="16">
        <f ca="1">MATCH(PAJAK[[#This Row],[ID]],[4]!Table1[ID],0)</f>
        <v>1</v>
      </c>
      <c r="E31" s="17" t="str">
        <f ca="1">IF(PAJAK[[#This Row],[ID]]="","",COUNTIF(NOTA[ID_H],PAJAK[[#This Row],[ID]]))</f>
        <v/>
      </c>
      <c r="F31" s="16" t="str">
        <f ca="1">IF(PAJAK[[#This Row],[//]]="","",INDEX(CONV[2],MATCH(INDEX(INDIRECT("NOTA["&amp;PAJAK[#Headers]&amp;"]"),PAJAK[[#This Row],[//]]-2),CONV[1],0),0))</f>
        <v/>
      </c>
      <c r="G31" s="18" t="str">
        <f ca="1">IF(PAJAK[[#This Row],[//]]="","",INDEX(NOTA[TGL_H],PAJAK[[#This Row],[//]]-2))</f>
        <v/>
      </c>
      <c r="H31" s="18" t="str">
        <f ca="1">IF(PAJAK[[#This Row],[//]]="","",INDEX(INDIRECT("NOTA["&amp;PAJAK[#Headers]&amp;"]"),PAJAK[[#This Row],[//]]-2))</f>
        <v/>
      </c>
      <c r="I31" s="17" t="str">
        <f ca="1">IF(PAJAK[[#This Row],[//]]="","",INDEX(INDIRECT("NOTA["&amp;PAJAK[#Headers]&amp;"]"),PAJAK[[#This Row],[//]]-2))</f>
        <v/>
      </c>
      <c r="J3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37" t="str">
        <f ca="1">IF(PAJAK[[#This Row],[//]]="","",SUMIF(NOTA[ID_H],PAJAK[[#This Row],[ID]],NOTA[JUMLAH]))</f>
        <v/>
      </c>
      <c r="L31" s="37" t="str">
        <f ca="1">IF(PAJAK[[#This Row],[//]]="","",SUMIF(NOTA[ID_H],PAJAK[[#This Row],[ID]],NOTA[DISC]))</f>
        <v/>
      </c>
      <c r="M31" s="37" t="e">
        <f ca="1">PAJAK[[#This Row],[SUB TOTAL]]-PAJAK[[#This Row],[DISKON]]</f>
        <v>#VALUE!</v>
      </c>
      <c r="N31" s="37" t="str">
        <f ca="1">IF(PAJAK[[#This Row],[//]]="","",INDEX(INDIRECT("NOTA["&amp;PAJAK[#Headers]&amp;"]"),PAJAK[[#This Row],[//]]-2+PAJAK[[#This Row],[QB]]-1))</f>
        <v/>
      </c>
      <c r="O31" s="37" t="e">
        <f ca="1">(PAJAK[[#This Row],[SUB T-DISC]]-PAJAK[[#This Row],[DISC DLL]])/111%</f>
        <v>#VALUE!</v>
      </c>
      <c r="P31" s="37" t="e">
        <f ca="1">PAJAK[[#This Row],[DPP]]*PAJAK[[#This Row],[PPN]]</f>
        <v>#VALUE!</v>
      </c>
      <c r="Q31" s="37" t="e">
        <f ca="1">PAJAK[[#This Row],[DPP]]+PAJAK[[#This Row],[PPN 11%]]</f>
        <v>#VALUE!</v>
      </c>
      <c r="R31" s="19" t="str">
        <f ca="1">IF(ISNUMBER(PAJAK[[#This Row],[//]]),PPN,"")</f>
        <v/>
      </c>
    </row>
    <row r="32" spans="1:18" x14ac:dyDescent="0.25">
      <c r="A32" s="20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34" t="str">
        <f ca="1">HYPERLINK("[NOTA_.XLSX]NOTA!c"&amp;PAJAK[[#This Row],[//]],IF(PAJAK[[#This Row],[//]]="","",INDEX(INDIRECT("NOTA["&amp;PAJAK[#Headers]&amp;"]"),PAJAK[[#This Row],[//]]-2)))</f>
        <v/>
      </c>
      <c r="C32" s="20" t="str">
        <f ca="1">IF(PAJAK[[#This Row],[//]]="","",INDEX(INDIRECT("NOTA["&amp;PAJAK[#Headers]&amp;"]"),PAJAK[[#This Row],[//]]-2))</f>
        <v/>
      </c>
      <c r="D32" s="20">
        <f ca="1">MATCH(PAJAK[[#This Row],[ID]],[4]!Table1[ID],0)</f>
        <v>1</v>
      </c>
      <c r="E32" s="33" t="str">
        <f ca="1">IF(PAJAK[[#This Row],[ID]]="","",COUNTIF(NOTA[ID_H],PAJAK[[#This Row],[ID]]))</f>
        <v/>
      </c>
      <c r="F32" s="16" t="str">
        <f ca="1">IF(PAJAK[[#This Row],[//]]="","",INDEX(CONV[2],MATCH(INDEX(INDIRECT("NOTA["&amp;PAJAK[#Headers]&amp;"]"),PAJAK[[#This Row],[//]]-2),CONV[1],0),0))</f>
        <v/>
      </c>
      <c r="G32" s="18" t="str">
        <f ca="1">IF(PAJAK[[#This Row],[//]]="","",INDEX(NOTA[TGL_H],PAJAK[[#This Row],[//]]-2))</f>
        <v/>
      </c>
      <c r="H32" s="18" t="str">
        <f ca="1">IF(PAJAK[[#This Row],[//]]="","",INDEX(INDIRECT("NOTA["&amp;PAJAK[#Headers]&amp;"]"),PAJAK[[#This Row],[//]]-2))</f>
        <v/>
      </c>
      <c r="I32" s="17" t="str">
        <f ca="1">IF(PAJAK[[#This Row],[//]]="","",INDEX(INDIRECT("NOTA["&amp;PAJAK[#Headers]&amp;"]"),PAJAK[[#This Row],[//]]-2))</f>
        <v/>
      </c>
      <c r="J3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37" t="str">
        <f ca="1">IF(PAJAK[[#This Row],[//]]="","",SUMIF(NOTA[ID_H],PAJAK[[#This Row],[ID]],NOTA[JUMLAH]))</f>
        <v/>
      </c>
      <c r="L32" s="37" t="str">
        <f ca="1">IF(PAJAK[[#This Row],[//]]="","",SUMIF(NOTA[ID_H],PAJAK[[#This Row],[ID]],NOTA[DISC]))</f>
        <v/>
      </c>
      <c r="M32" s="37" t="e">
        <f ca="1">PAJAK[[#This Row],[SUB TOTAL]]-PAJAK[[#This Row],[DISKON]]</f>
        <v>#VALUE!</v>
      </c>
      <c r="N32" s="37" t="str">
        <f ca="1">IF(PAJAK[[#This Row],[//]]="","",INDEX(INDIRECT("NOTA["&amp;PAJAK[#Headers]&amp;"]"),PAJAK[[#This Row],[//]]-2+PAJAK[[#This Row],[QB]]-1))</f>
        <v/>
      </c>
      <c r="O32" s="37" t="e">
        <f ca="1">(PAJAK[[#This Row],[SUB T-DISC]]-PAJAK[[#This Row],[DISC DLL]])/111%</f>
        <v>#VALUE!</v>
      </c>
      <c r="P32" s="37" t="e">
        <f ca="1">PAJAK[[#This Row],[DPP]]*PAJAK[[#This Row],[PPN]]</f>
        <v>#VALUE!</v>
      </c>
      <c r="Q32" s="37" t="e">
        <f ca="1">PAJAK[[#This Row],[DPP]]+PAJAK[[#This Row],[PPN 11%]]</f>
        <v>#VALUE!</v>
      </c>
      <c r="R32" s="19" t="str">
        <f ca="1">IF(ISNUMBER(PAJAK[[#This Row],[//]]),PPN,"")</f>
        <v/>
      </c>
    </row>
    <row r="33" spans="1:18" x14ac:dyDescent="0.25">
      <c r="A33" s="20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34" t="str">
        <f ca="1">HYPERLINK("[NOTA_.XLSX]NOTA!c"&amp;PAJAK[[#This Row],[//]],IF(PAJAK[[#This Row],[//]]="","",INDEX(INDIRECT("NOTA["&amp;PAJAK[#Headers]&amp;"]"),PAJAK[[#This Row],[//]]-2)))</f>
        <v/>
      </c>
      <c r="C33" s="20" t="str">
        <f ca="1">IF(PAJAK[[#This Row],[//]]="","",INDEX(INDIRECT("NOTA["&amp;PAJAK[#Headers]&amp;"]"),PAJAK[[#This Row],[//]]-2))</f>
        <v/>
      </c>
      <c r="D33" s="20">
        <f ca="1">MATCH(PAJAK[[#This Row],[ID]],[4]!Table1[ID],0)</f>
        <v>1</v>
      </c>
      <c r="E33" s="33" t="str">
        <f ca="1">IF(PAJAK[[#This Row],[ID]]="","",COUNTIF(NOTA[ID_H],PAJAK[[#This Row],[ID]]))</f>
        <v/>
      </c>
      <c r="F33" s="16" t="str">
        <f ca="1">IF(PAJAK[[#This Row],[//]]="","",INDEX(CONV[2],MATCH(INDEX(INDIRECT("NOTA["&amp;PAJAK[#Headers]&amp;"]"),PAJAK[[#This Row],[//]]-2),CONV[1],0),0))</f>
        <v/>
      </c>
      <c r="G33" s="18" t="str">
        <f ca="1">IF(PAJAK[[#This Row],[//]]="","",INDEX(NOTA[TGL_H],PAJAK[[#This Row],[//]]-2))</f>
        <v/>
      </c>
      <c r="H33" s="18" t="str">
        <f ca="1">IF(PAJAK[[#This Row],[//]]="","",INDEX(INDIRECT("NOTA["&amp;PAJAK[#Headers]&amp;"]"),PAJAK[[#This Row],[//]]-2))</f>
        <v/>
      </c>
      <c r="I33" s="17" t="str">
        <f ca="1">IF(PAJAK[[#This Row],[//]]="","",INDEX(INDIRECT("NOTA["&amp;PAJAK[#Headers]&amp;"]"),PAJAK[[#This Row],[//]]-2))</f>
        <v/>
      </c>
      <c r="J3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37" t="str">
        <f ca="1">IF(PAJAK[[#This Row],[//]]="","",SUMIF(NOTA[ID_H],PAJAK[[#This Row],[ID]],NOTA[JUMLAH]))</f>
        <v/>
      </c>
      <c r="L33" s="37" t="str">
        <f ca="1">IF(PAJAK[[#This Row],[//]]="","",SUMIF(NOTA[ID_H],PAJAK[[#This Row],[ID]],NOTA[DISC]))</f>
        <v/>
      </c>
      <c r="M33" s="37" t="e">
        <f ca="1">PAJAK[[#This Row],[SUB TOTAL]]-PAJAK[[#This Row],[DISKON]]</f>
        <v>#VALUE!</v>
      </c>
      <c r="N33" s="37" t="str">
        <f ca="1">IF(PAJAK[[#This Row],[//]]="","",INDEX(INDIRECT("NOTA["&amp;PAJAK[#Headers]&amp;"]"),PAJAK[[#This Row],[//]]-2+PAJAK[[#This Row],[QB]]-1))</f>
        <v/>
      </c>
      <c r="O33" s="37" t="e">
        <f ca="1">(PAJAK[[#This Row],[SUB T-DISC]]-PAJAK[[#This Row],[DISC DLL]])/111%</f>
        <v>#VALUE!</v>
      </c>
      <c r="P33" s="37" t="e">
        <f ca="1">PAJAK[[#This Row],[DPP]]*PAJAK[[#This Row],[PPN]]</f>
        <v>#VALUE!</v>
      </c>
      <c r="Q33" s="37" t="e">
        <f ca="1">PAJAK[[#This Row],[DPP]]+PAJAK[[#This Row],[PPN 11%]]</f>
        <v>#VALUE!</v>
      </c>
      <c r="R33" s="19" t="str">
        <f ca="1">IF(ISNUMBER(PAJAK[[#This Row],[//]]),PPN,"")</f>
        <v/>
      </c>
    </row>
    <row r="34" spans="1:18" x14ac:dyDescent="0.25">
      <c r="A34" s="50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50" t="str">
        <f ca="1">HYPERLINK("[NOTA_.XLSX]NOTA!c"&amp;PAJAK[[#This Row],[//]],IF(PAJAK[[#This Row],[//]]="","",INDEX(INDIRECT("NOTA["&amp;PAJAK[#Headers]&amp;"]"),PAJAK[[#This Row],[//]]-2)))</f>
        <v/>
      </c>
      <c r="C34" s="50" t="str">
        <f ca="1">IF(PAJAK[[#This Row],[//]]="","",INDEX(INDIRECT("NOTA["&amp;PAJAK[#Headers]&amp;"]"),PAJAK[[#This Row],[//]]-2))</f>
        <v/>
      </c>
      <c r="D34" s="50">
        <f ca="1">MATCH(PAJAK[[#This Row],[ID]],[4]!Table1[ID],0)</f>
        <v>1</v>
      </c>
      <c r="E34" s="51" t="str">
        <f ca="1">IF(PAJAK[[#This Row],[ID]]="","",COUNTIF(NOTA[ID_H],PAJAK[[#This Row],[ID]]))</f>
        <v/>
      </c>
      <c r="F34" s="50" t="str">
        <f ca="1">IF(PAJAK[[#This Row],[//]]="","",INDEX(CONV[2],MATCH(INDEX(INDIRECT("NOTA["&amp;PAJAK[#Headers]&amp;"]"),PAJAK[[#This Row],[//]]-2),CONV[1],0),0))</f>
        <v/>
      </c>
      <c r="G34" s="52" t="str">
        <f ca="1">IF(PAJAK[[#This Row],[//]]="","",INDEX(NOTA[TGL_H],PAJAK[[#This Row],[//]]-2))</f>
        <v/>
      </c>
      <c r="H34" s="52" t="str">
        <f ca="1">IF(PAJAK[[#This Row],[//]]="","",INDEX(INDIRECT("NOTA["&amp;PAJAK[#Headers]&amp;"]"),PAJAK[[#This Row],[//]]-2))</f>
        <v/>
      </c>
      <c r="I34" s="51" t="str">
        <f ca="1">IF(PAJAK[[#This Row],[//]]="","",INDEX(INDIRECT("NOTA["&amp;PAJAK[#Headers]&amp;"]"),PAJAK[[#This Row],[//]]-2))</f>
        <v/>
      </c>
      <c r="J34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56" t="str">
        <f ca="1">IF(PAJAK[[#This Row],[//]]="","",SUMIF(NOTA[ID_H],PAJAK[[#This Row],[ID]],NOTA[JUMLAH]))</f>
        <v/>
      </c>
      <c r="L34" s="56" t="str">
        <f ca="1">IF(PAJAK[[#This Row],[//]]="","",SUMIF(NOTA[ID_H],PAJAK[[#This Row],[ID]],NOTA[DISC]))</f>
        <v/>
      </c>
      <c r="M34" s="56" t="e">
        <f ca="1">PAJAK[[#This Row],[SUB TOTAL]]-PAJAK[[#This Row],[DISKON]]</f>
        <v>#VALUE!</v>
      </c>
      <c r="N34" s="56" t="str">
        <f ca="1">IF(PAJAK[[#This Row],[//]]="","",INDEX(INDIRECT("NOTA["&amp;PAJAK[#Headers]&amp;"]"),PAJAK[[#This Row],[//]]-2+PAJAK[[#This Row],[QB]]-1))</f>
        <v/>
      </c>
      <c r="O34" s="56" t="e">
        <f ca="1">(PAJAK[[#This Row],[SUB T-DISC]]-PAJAK[[#This Row],[DISC DLL]])/111%</f>
        <v>#VALUE!</v>
      </c>
      <c r="P34" s="56" t="e">
        <f ca="1">PAJAK[[#This Row],[DPP]]*PAJAK[[#This Row],[PPN]]</f>
        <v>#VALUE!</v>
      </c>
      <c r="Q34" s="56" t="e">
        <f ca="1">PAJAK[[#This Row],[DPP]]+PAJAK[[#This Row],[PPN 11%]]</f>
        <v>#VALUE!</v>
      </c>
      <c r="R34" s="57" t="str">
        <f ca="1">IF(ISNUMBER(PAJAK[[#This Row],[//]]),PPN,"")</f>
        <v/>
      </c>
    </row>
    <row r="35" spans="1:18" x14ac:dyDescent="0.25">
      <c r="A35" s="53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54" t="str">
        <f ca="1">HYPERLINK("[NOTA_.XLSX]NOTA!c"&amp;PAJAK[[#This Row],[//]],IF(PAJAK[[#This Row],[//]]="","",INDEX(INDIRECT("NOTA["&amp;PAJAK[#Headers]&amp;"]"),PAJAK[[#This Row],[//]]-2)))</f>
        <v/>
      </c>
      <c r="C35" s="53" t="str">
        <f ca="1">IF(PAJAK[[#This Row],[//]]="","",INDEX(INDIRECT("NOTA["&amp;PAJAK[#Headers]&amp;"]"),PAJAK[[#This Row],[//]]-2))</f>
        <v/>
      </c>
      <c r="D35" s="53">
        <f ca="1">MATCH(PAJAK[[#This Row],[ID]],[4]!Table1[ID],0)</f>
        <v>1</v>
      </c>
      <c r="E35" s="55" t="str">
        <f ca="1">IF(PAJAK[[#This Row],[ID]]="","",COUNTIF(NOTA[ID_H],PAJAK[[#This Row],[ID]]))</f>
        <v/>
      </c>
      <c r="F35" s="50" t="str">
        <f ca="1">IF(PAJAK[[#This Row],[//]]="","",INDEX(CONV[2],MATCH(INDEX(INDIRECT("NOTA["&amp;PAJAK[#Headers]&amp;"]"),PAJAK[[#This Row],[//]]-2),CONV[1],0),0))</f>
        <v/>
      </c>
      <c r="G35" s="52" t="str">
        <f ca="1">IF(PAJAK[[#This Row],[//]]="","",INDEX(NOTA[TGL_H],PAJAK[[#This Row],[//]]-2))</f>
        <v/>
      </c>
      <c r="H35" s="52" t="str">
        <f ca="1">IF(PAJAK[[#This Row],[//]]="","",INDEX(INDIRECT("NOTA["&amp;PAJAK[#Headers]&amp;"]"),PAJAK[[#This Row],[//]]-2))</f>
        <v/>
      </c>
      <c r="I35" s="51" t="str">
        <f ca="1">IF(PAJAK[[#This Row],[//]]="","",INDEX(INDIRECT("NOTA["&amp;PAJAK[#Headers]&amp;"]"),PAJAK[[#This Row],[//]]-2))</f>
        <v/>
      </c>
      <c r="J35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56" t="str">
        <f ca="1">IF(PAJAK[[#This Row],[//]]="","",SUMIF(NOTA[ID_H],PAJAK[[#This Row],[ID]],NOTA[JUMLAH]))</f>
        <v/>
      </c>
      <c r="L35" s="56" t="str">
        <f ca="1">IF(PAJAK[[#This Row],[//]]="","",SUMIF(NOTA[ID_H],PAJAK[[#This Row],[ID]],NOTA[DISC]))</f>
        <v/>
      </c>
      <c r="M35" s="56" t="e">
        <f ca="1">PAJAK[[#This Row],[SUB TOTAL]]-PAJAK[[#This Row],[DISKON]]</f>
        <v>#VALUE!</v>
      </c>
      <c r="N35" s="56" t="str">
        <f ca="1">IF(PAJAK[[#This Row],[//]]="","",INDEX(INDIRECT("NOTA["&amp;PAJAK[#Headers]&amp;"]"),PAJAK[[#This Row],[//]]-2+PAJAK[[#This Row],[QB]]-1))</f>
        <v/>
      </c>
      <c r="O35" s="56" t="e">
        <f ca="1">(PAJAK[[#This Row],[SUB T-DISC]]-PAJAK[[#This Row],[DISC DLL]])/111%</f>
        <v>#VALUE!</v>
      </c>
      <c r="P35" s="56" t="e">
        <f ca="1">PAJAK[[#This Row],[DPP]]*PAJAK[[#This Row],[PPN]]</f>
        <v>#VALUE!</v>
      </c>
      <c r="Q35" s="56" t="e">
        <f ca="1">PAJAK[[#This Row],[DPP]]+PAJAK[[#This Row],[PPN 11%]]</f>
        <v>#VALUE!</v>
      </c>
      <c r="R35" s="57" t="str">
        <f ca="1">IF(ISNUMBER(PAJAK[[#This Row],[//]]),PPN,"")</f>
        <v/>
      </c>
    </row>
    <row r="36" spans="1:18" x14ac:dyDescent="0.25">
      <c r="A36" s="20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34" t="str">
        <f ca="1">HYPERLINK("[NOTA_.XLSX]NOTA!c"&amp;PAJAK[[#This Row],[//]],IF(PAJAK[[#This Row],[//]]="","",INDEX(INDIRECT("NOTA["&amp;PAJAK[#Headers]&amp;"]"),PAJAK[[#This Row],[//]]-2)))</f>
        <v/>
      </c>
      <c r="C36" s="20" t="str">
        <f ca="1">IF(PAJAK[[#This Row],[//]]="","",INDEX(INDIRECT("NOTA["&amp;PAJAK[#Headers]&amp;"]"),PAJAK[[#This Row],[//]]-2))</f>
        <v/>
      </c>
      <c r="D36" s="20">
        <f ca="1">MATCH(PAJAK[[#This Row],[ID]],[4]!Table1[ID],0)</f>
        <v>1</v>
      </c>
      <c r="E36" s="33" t="str">
        <f ca="1">IF(PAJAK[[#This Row],[ID]]="","",COUNTIF(NOTA[ID_H],PAJAK[[#This Row],[ID]]))</f>
        <v/>
      </c>
      <c r="F36" s="16" t="str">
        <f ca="1">IF(PAJAK[[#This Row],[//]]="","",INDEX(CONV[2],MATCH(INDEX(INDIRECT("NOTA["&amp;PAJAK[#Headers]&amp;"]"),PAJAK[[#This Row],[//]]-2),CONV[1],0),0))</f>
        <v/>
      </c>
      <c r="G36" s="18" t="str">
        <f ca="1">IF(PAJAK[[#This Row],[//]]="","",INDEX(NOTA[TGL_H],PAJAK[[#This Row],[//]]-2))</f>
        <v/>
      </c>
      <c r="H36" s="18" t="str">
        <f ca="1">IF(PAJAK[[#This Row],[//]]="","",INDEX(INDIRECT("NOTA["&amp;PAJAK[#Headers]&amp;"]"),PAJAK[[#This Row],[//]]-2))</f>
        <v/>
      </c>
      <c r="I36" s="17" t="str">
        <f ca="1">IF(PAJAK[[#This Row],[//]]="","",INDEX(INDIRECT("NOTA["&amp;PAJAK[#Headers]&amp;"]"),PAJAK[[#This Row],[//]]-2))</f>
        <v/>
      </c>
      <c r="J3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37" t="str">
        <f ca="1">IF(PAJAK[[#This Row],[//]]="","",SUMIF(NOTA[ID_H],PAJAK[[#This Row],[ID]],NOTA[JUMLAH]))</f>
        <v/>
      </c>
      <c r="L36" s="37" t="str">
        <f ca="1">IF(PAJAK[[#This Row],[//]]="","",SUMIF(NOTA[ID_H],PAJAK[[#This Row],[ID]],NOTA[DISC]))</f>
        <v/>
      </c>
      <c r="M36" s="37" t="e">
        <f ca="1">PAJAK[[#This Row],[SUB TOTAL]]-PAJAK[[#This Row],[DISKON]]</f>
        <v>#VALUE!</v>
      </c>
      <c r="N36" s="37" t="str">
        <f ca="1">IF(PAJAK[[#This Row],[//]]="","",INDEX(INDIRECT("NOTA["&amp;PAJAK[#Headers]&amp;"]"),PAJAK[[#This Row],[//]]-2+PAJAK[[#This Row],[QB]]-1))</f>
        <v/>
      </c>
      <c r="O36" s="37" t="e">
        <f ca="1">(PAJAK[[#This Row],[SUB T-DISC]]-PAJAK[[#This Row],[DISC DLL]])/111%</f>
        <v>#VALUE!</v>
      </c>
      <c r="P36" s="37" t="e">
        <f ca="1">PAJAK[[#This Row],[DPP]]*PAJAK[[#This Row],[PPN]]</f>
        <v>#VALUE!</v>
      </c>
      <c r="Q36" s="37" t="e">
        <f ca="1">PAJAK[[#This Row],[DPP]]+PAJAK[[#This Row],[PPN 11%]]</f>
        <v>#VALUE!</v>
      </c>
      <c r="R36" s="19" t="str">
        <f ca="1">IF(ISNUMBER(PAJAK[[#This Row],[//]]),PPN,"")</f>
        <v/>
      </c>
    </row>
    <row r="37" spans="1:18" x14ac:dyDescent="0.25">
      <c r="A37" s="16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16" t="str">
        <f ca="1">HYPERLINK("[NOTA_.XLSX]NOTA!c"&amp;PAJAK[[#This Row],[//]],IF(PAJAK[[#This Row],[//]]="","",INDEX(INDIRECT("NOTA["&amp;PAJAK[#Headers]&amp;"]"),PAJAK[[#This Row],[//]]-2)))</f>
        <v/>
      </c>
      <c r="C37" s="16" t="str">
        <f ca="1">IF(PAJAK[[#This Row],[//]]="","",INDEX(INDIRECT("NOTA["&amp;PAJAK[#Headers]&amp;"]"),PAJAK[[#This Row],[//]]-2))</f>
        <v/>
      </c>
      <c r="D37" s="16">
        <f ca="1">MATCH(PAJAK[[#This Row],[ID]],[4]!Table1[ID],0)</f>
        <v>1</v>
      </c>
      <c r="E37" s="17" t="str">
        <f ca="1">IF(PAJAK[[#This Row],[ID]]="","",COUNTIF(NOTA[ID_H],PAJAK[[#This Row],[ID]]))</f>
        <v/>
      </c>
      <c r="F37" s="16" t="str">
        <f ca="1">IF(PAJAK[[#This Row],[//]]="","",INDEX(CONV[2],MATCH(INDEX(INDIRECT("NOTA["&amp;PAJAK[#Headers]&amp;"]"),PAJAK[[#This Row],[//]]-2),CONV[1],0),0))</f>
        <v/>
      </c>
      <c r="G37" s="18" t="str">
        <f ca="1">IF(PAJAK[[#This Row],[//]]="","",INDEX(NOTA[TGL_H],PAJAK[[#This Row],[//]]-2))</f>
        <v/>
      </c>
      <c r="H37" s="18" t="str">
        <f ca="1">IF(PAJAK[[#This Row],[//]]="","",INDEX(INDIRECT("NOTA["&amp;PAJAK[#Headers]&amp;"]"),PAJAK[[#This Row],[//]]-2))</f>
        <v/>
      </c>
      <c r="I37" s="17" t="str">
        <f ca="1">IF(PAJAK[[#This Row],[//]]="","",INDEX(INDIRECT("NOTA["&amp;PAJAK[#Headers]&amp;"]"),PAJAK[[#This Row],[//]]-2))</f>
        <v/>
      </c>
      <c r="J3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37" t="str">
        <f ca="1">IF(PAJAK[[#This Row],[//]]="","",SUMIF(NOTA[ID_H],PAJAK[[#This Row],[ID]],NOTA[JUMLAH]))</f>
        <v/>
      </c>
      <c r="L37" s="37" t="str">
        <f ca="1">IF(PAJAK[[#This Row],[//]]="","",SUMIF(NOTA[ID_H],PAJAK[[#This Row],[ID]],NOTA[DISC]))</f>
        <v/>
      </c>
      <c r="M37" s="37" t="e">
        <f ca="1">PAJAK[[#This Row],[SUB TOTAL]]-PAJAK[[#This Row],[DISKON]]</f>
        <v>#VALUE!</v>
      </c>
      <c r="N37" s="37" t="str">
        <f ca="1">IF(PAJAK[[#This Row],[//]]="","",INDEX(INDIRECT("NOTA["&amp;PAJAK[#Headers]&amp;"]"),PAJAK[[#This Row],[//]]-2+PAJAK[[#This Row],[QB]]-1))</f>
        <v/>
      </c>
      <c r="O37" s="37" t="e">
        <f ca="1">(PAJAK[[#This Row],[SUB T-DISC]]-PAJAK[[#This Row],[DISC DLL]])/111%</f>
        <v>#VALUE!</v>
      </c>
      <c r="P37" s="37" t="e">
        <f ca="1">PAJAK[[#This Row],[DPP]]*PAJAK[[#This Row],[PPN]]</f>
        <v>#VALUE!</v>
      </c>
      <c r="Q37" s="37" t="e">
        <f ca="1">PAJAK[[#This Row],[DPP]]+PAJAK[[#This Row],[PPN 11%]]</f>
        <v>#VALUE!</v>
      </c>
      <c r="R37" s="19" t="str">
        <f ca="1">IF(ISNUMBER(PAJAK[[#This Row],[//]]),PPN,"")</f>
        <v/>
      </c>
    </row>
    <row r="38" spans="1:18" x14ac:dyDescent="0.25">
      <c r="A38" s="16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35" t="str">
        <f ca="1">HYPERLINK("[NOTA_.XLSX]NOTA!c"&amp;PAJAK[[#This Row],[//]],IF(PAJAK[[#This Row],[//]]="","",INDEX(INDIRECT("NOTA["&amp;PAJAK[#Headers]&amp;"]"),PAJAK[[#This Row],[//]]-2)))</f>
        <v/>
      </c>
      <c r="C38" s="16" t="str">
        <f ca="1">IF(PAJAK[[#This Row],[//]]="","",INDEX(INDIRECT("NOTA["&amp;PAJAK[#Headers]&amp;"]"),PAJAK[[#This Row],[//]]-2))</f>
        <v/>
      </c>
      <c r="D38" s="16">
        <f ca="1">MATCH(PAJAK[[#This Row],[ID]],[4]!Table1[ID],0)</f>
        <v>1</v>
      </c>
      <c r="E38" s="17" t="str">
        <f ca="1">IF(PAJAK[[#This Row],[ID]]="","",COUNTIF(NOTA[ID_H],PAJAK[[#This Row],[ID]]))</f>
        <v/>
      </c>
      <c r="F38" s="16" t="str">
        <f ca="1">IF(PAJAK[[#This Row],[//]]="","",INDEX(CONV[2],MATCH(INDEX(INDIRECT("NOTA["&amp;PAJAK[#Headers]&amp;"]"),PAJAK[[#This Row],[//]]-2),CONV[1],0),0))</f>
        <v/>
      </c>
      <c r="G38" s="18" t="str">
        <f ca="1">IF(PAJAK[[#This Row],[//]]="","",INDEX(NOTA[TGL_H],PAJAK[[#This Row],[//]]-2))</f>
        <v/>
      </c>
      <c r="H38" s="18" t="str">
        <f ca="1">IF(PAJAK[[#This Row],[//]]="","",INDEX(INDIRECT("NOTA["&amp;PAJAK[#Headers]&amp;"]"),PAJAK[[#This Row],[//]]-2))</f>
        <v/>
      </c>
      <c r="I38" s="17" t="str">
        <f ca="1">IF(PAJAK[[#This Row],[//]]="","",INDEX(INDIRECT("NOTA["&amp;PAJAK[#Headers]&amp;"]"),PAJAK[[#This Row],[//]]-2))</f>
        <v/>
      </c>
      <c r="J3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37" t="str">
        <f ca="1">IF(PAJAK[[#This Row],[//]]="","",SUMIF(NOTA[ID_H],PAJAK[[#This Row],[ID]],NOTA[JUMLAH]))</f>
        <v/>
      </c>
      <c r="L38" s="37" t="str">
        <f ca="1">IF(PAJAK[[#This Row],[//]]="","",SUMIF(NOTA[ID_H],PAJAK[[#This Row],[ID]],NOTA[DISC]))</f>
        <v/>
      </c>
      <c r="M38" s="37" t="e">
        <f ca="1">PAJAK[[#This Row],[SUB TOTAL]]-PAJAK[[#This Row],[DISKON]]</f>
        <v>#VALUE!</v>
      </c>
      <c r="N38" s="37" t="str">
        <f ca="1">IF(PAJAK[[#This Row],[//]]="","",INDEX(INDIRECT("NOTA["&amp;PAJAK[#Headers]&amp;"]"),PAJAK[[#This Row],[//]]-2+PAJAK[[#This Row],[QB]]-1))</f>
        <v/>
      </c>
      <c r="O38" s="37" t="e">
        <f ca="1">(PAJAK[[#This Row],[SUB T-DISC]]-PAJAK[[#This Row],[DISC DLL]])/111%</f>
        <v>#VALUE!</v>
      </c>
      <c r="P38" s="37" t="e">
        <f ca="1">PAJAK[[#This Row],[DPP]]*PAJAK[[#This Row],[PPN]]</f>
        <v>#VALUE!</v>
      </c>
      <c r="Q38" s="37" t="e">
        <f ca="1">PAJAK[[#This Row],[DPP]]+PAJAK[[#This Row],[PPN 11%]]</f>
        <v>#VALUE!</v>
      </c>
      <c r="R38" s="19" t="str">
        <f ca="1">IF(ISNUMBER(PAJAK[[#This Row],[//]]),PPN,"")</f>
        <v/>
      </c>
    </row>
    <row r="39" spans="1:18" x14ac:dyDescent="0.25">
      <c r="A39" s="16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16" t="str">
        <f ca="1">HYPERLINK("[NOTA_.XLSX]NOTA!c"&amp;PAJAK[[#This Row],[//]],IF(PAJAK[[#This Row],[//]]="","",INDEX(INDIRECT("NOTA["&amp;PAJAK[#Headers]&amp;"]"),PAJAK[[#This Row],[//]]-2)))</f>
        <v/>
      </c>
      <c r="C39" s="16" t="str">
        <f ca="1">IF(PAJAK[[#This Row],[//]]="","",INDEX(INDIRECT("NOTA["&amp;PAJAK[#Headers]&amp;"]"),PAJAK[[#This Row],[//]]-2))</f>
        <v/>
      </c>
      <c r="D39" s="16">
        <f ca="1">MATCH(PAJAK[[#This Row],[ID]],[4]!Table1[ID],0)</f>
        <v>1</v>
      </c>
      <c r="E39" s="17" t="str">
        <f ca="1">IF(PAJAK[[#This Row],[ID]]="","",COUNTIF(NOTA[ID_H],PAJAK[[#This Row],[ID]]))</f>
        <v/>
      </c>
      <c r="F39" s="16" t="str">
        <f ca="1">IF(PAJAK[[#This Row],[//]]="","",INDEX(CONV[2],MATCH(INDEX(INDIRECT("NOTA["&amp;PAJAK[#Headers]&amp;"]"),PAJAK[[#This Row],[//]]-2),CONV[1],0),0))</f>
        <v/>
      </c>
      <c r="G39" s="18" t="str">
        <f ca="1">IF(PAJAK[[#This Row],[//]]="","",INDEX(NOTA[TGL_H],PAJAK[[#This Row],[//]]-2))</f>
        <v/>
      </c>
      <c r="H39" s="18" t="str">
        <f ca="1">IF(PAJAK[[#This Row],[//]]="","",INDEX(INDIRECT("NOTA["&amp;PAJAK[#Headers]&amp;"]"),PAJAK[[#This Row],[//]]-2))</f>
        <v/>
      </c>
      <c r="I39" s="17" t="str">
        <f ca="1">IF(PAJAK[[#This Row],[//]]="","",INDEX(INDIRECT("NOTA["&amp;PAJAK[#Headers]&amp;"]"),PAJAK[[#This Row],[//]]-2))</f>
        <v/>
      </c>
      <c r="J3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37" t="str">
        <f ca="1">IF(PAJAK[[#This Row],[//]]="","",SUMIF(NOTA[ID_H],PAJAK[[#This Row],[ID]],NOTA[JUMLAH]))</f>
        <v/>
      </c>
      <c r="L39" s="37" t="str">
        <f ca="1">IF(PAJAK[[#This Row],[//]]="","",SUMIF(NOTA[ID_H],PAJAK[[#This Row],[ID]],NOTA[DISC]))</f>
        <v/>
      </c>
      <c r="M39" s="37" t="e">
        <f ca="1">PAJAK[[#This Row],[SUB TOTAL]]-PAJAK[[#This Row],[DISKON]]</f>
        <v>#VALUE!</v>
      </c>
      <c r="N39" s="37" t="str">
        <f ca="1">IF(PAJAK[[#This Row],[//]]="","",INDEX(INDIRECT("NOTA["&amp;PAJAK[#Headers]&amp;"]"),PAJAK[[#This Row],[//]]-2+PAJAK[[#This Row],[QB]]-1))</f>
        <v/>
      </c>
      <c r="O39" s="37" t="e">
        <f ca="1">(PAJAK[[#This Row],[SUB T-DISC]]-PAJAK[[#This Row],[DISC DLL]])/111%</f>
        <v>#VALUE!</v>
      </c>
      <c r="P39" s="37" t="e">
        <f ca="1">PAJAK[[#This Row],[DPP]]*PAJAK[[#This Row],[PPN]]</f>
        <v>#VALUE!</v>
      </c>
      <c r="Q39" s="37" t="e">
        <f ca="1">PAJAK[[#This Row],[DPP]]+PAJAK[[#This Row],[PPN 11%]]</f>
        <v>#VALUE!</v>
      </c>
      <c r="R39" s="19" t="str">
        <f ca="1">IF(ISNUMBER(PAJAK[[#This Row],[//]]),PPN,"")</f>
        <v/>
      </c>
    </row>
    <row r="40" spans="1:18" x14ac:dyDescent="0.25">
      <c r="A40" s="2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34" t="str">
        <f ca="1">HYPERLINK("[NOTA_.XLSX]NOTA!c"&amp;PAJAK[[#This Row],[//]],IF(PAJAK[[#This Row],[//]]="","",INDEX(INDIRECT("NOTA["&amp;PAJAK[#Headers]&amp;"]"),PAJAK[[#This Row],[//]]-2)))</f>
        <v/>
      </c>
      <c r="C40" s="20" t="str">
        <f ca="1">IF(PAJAK[[#This Row],[//]]="","",INDEX(INDIRECT("NOTA["&amp;PAJAK[#Headers]&amp;"]"),PAJAK[[#This Row],[//]]-2))</f>
        <v/>
      </c>
      <c r="D40" s="20">
        <f ca="1">MATCH(PAJAK[[#This Row],[ID]],[4]!Table1[ID],0)</f>
        <v>1</v>
      </c>
      <c r="E40" s="33" t="str">
        <f ca="1">IF(PAJAK[[#This Row],[ID]]="","",COUNTIF(NOTA[ID_H],PAJAK[[#This Row],[ID]]))</f>
        <v/>
      </c>
      <c r="F40" s="16" t="str">
        <f ca="1">IF(PAJAK[[#This Row],[//]]="","",INDEX(CONV[2],MATCH(INDEX(INDIRECT("NOTA["&amp;PAJAK[#Headers]&amp;"]"),PAJAK[[#This Row],[//]]-2),CONV[1],0),0))</f>
        <v/>
      </c>
      <c r="G40" s="18" t="str">
        <f ca="1">IF(PAJAK[[#This Row],[//]]="","",INDEX(NOTA[TGL_H],PAJAK[[#This Row],[//]]-2))</f>
        <v/>
      </c>
      <c r="H40" s="18" t="str">
        <f ca="1">IF(PAJAK[[#This Row],[//]]="","",INDEX(INDIRECT("NOTA["&amp;PAJAK[#Headers]&amp;"]"),PAJAK[[#This Row],[//]]-2))</f>
        <v/>
      </c>
      <c r="I40" s="17" t="str">
        <f ca="1">IF(PAJAK[[#This Row],[//]]="","",INDEX(INDIRECT("NOTA["&amp;PAJAK[#Headers]&amp;"]"),PAJAK[[#This Row],[//]]-2))</f>
        <v/>
      </c>
      <c r="J4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37" t="str">
        <f ca="1">IF(PAJAK[[#This Row],[//]]="","",SUMIF(NOTA[ID_H],PAJAK[[#This Row],[ID]],NOTA[JUMLAH]))</f>
        <v/>
      </c>
      <c r="L40" s="37" t="str">
        <f ca="1">IF(PAJAK[[#This Row],[//]]="","",SUMIF(NOTA[ID_H],PAJAK[[#This Row],[ID]],NOTA[DISC]))</f>
        <v/>
      </c>
      <c r="M40" s="37" t="e">
        <f ca="1">PAJAK[[#This Row],[SUB TOTAL]]-PAJAK[[#This Row],[DISKON]]</f>
        <v>#VALUE!</v>
      </c>
      <c r="N40" s="37" t="str">
        <f ca="1">IF(PAJAK[[#This Row],[//]]="","",INDEX(INDIRECT("NOTA["&amp;PAJAK[#Headers]&amp;"]"),PAJAK[[#This Row],[//]]-2+PAJAK[[#This Row],[QB]]-1))</f>
        <v/>
      </c>
      <c r="O40" s="37" t="e">
        <f ca="1">(PAJAK[[#This Row],[SUB T-DISC]]-PAJAK[[#This Row],[DISC DLL]])/111%</f>
        <v>#VALUE!</v>
      </c>
      <c r="P40" s="37" t="e">
        <f ca="1">PAJAK[[#This Row],[DPP]]*PAJAK[[#This Row],[PPN]]</f>
        <v>#VALUE!</v>
      </c>
      <c r="Q40" s="37" t="e">
        <f ca="1">PAJAK[[#This Row],[DPP]]+PAJAK[[#This Row],[PPN 11%]]</f>
        <v>#VALUE!</v>
      </c>
      <c r="R40" s="19" t="str">
        <f ca="1">IF(ISNUMBER(PAJAK[[#This Row],[//]]),PPN,"")</f>
        <v/>
      </c>
    </row>
    <row r="41" spans="1:18" x14ac:dyDescent="0.25">
      <c r="A41" s="20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34" t="str">
        <f ca="1">HYPERLINK("[NOTA_.XLSX]NOTA!c"&amp;PAJAK[[#This Row],[//]],IF(PAJAK[[#This Row],[//]]="","",INDEX(INDIRECT("NOTA["&amp;PAJAK[#Headers]&amp;"]"),PAJAK[[#This Row],[//]]-2)))</f>
        <v/>
      </c>
      <c r="C41" s="20" t="str">
        <f ca="1">IF(PAJAK[[#This Row],[//]]="","",INDEX(INDIRECT("NOTA["&amp;PAJAK[#Headers]&amp;"]"),PAJAK[[#This Row],[//]]-2))</f>
        <v/>
      </c>
      <c r="D41" s="20">
        <f ca="1">MATCH(PAJAK[[#This Row],[ID]],[4]!Table1[ID],0)</f>
        <v>1</v>
      </c>
      <c r="E41" s="33" t="str">
        <f ca="1">IF(PAJAK[[#This Row],[ID]]="","",COUNTIF(NOTA[ID_H],PAJAK[[#This Row],[ID]]))</f>
        <v/>
      </c>
      <c r="F41" s="16" t="str">
        <f ca="1">IF(PAJAK[[#This Row],[//]]="","",INDEX(CONV[2],MATCH(INDEX(INDIRECT("NOTA["&amp;PAJAK[#Headers]&amp;"]"),PAJAK[[#This Row],[//]]-2),CONV[1],0),0))</f>
        <v/>
      </c>
      <c r="G41" s="18" t="str">
        <f ca="1">IF(PAJAK[[#This Row],[//]]="","",INDEX(NOTA[TGL_H],PAJAK[[#This Row],[//]]-2))</f>
        <v/>
      </c>
      <c r="H41" s="18" t="str">
        <f ca="1">IF(PAJAK[[#This Row],[//]]="","",INDEX(INDIRECT("NOTA["&amp;PAJAK[#Headers]&amp;"]"),PAJAK[[#This Row],[//]]-2))</f>
        <v/>
      </c>
      <c r="I41" s="17" t="str">
        <f ca="1">IF(PAJAK[[#This Row],[//]]="","",INDEX(INDIRECT("NOTA["&amp;PAJAK[#Headers]&amp;"]"),PAJAK[[#This Row],[//]]-2))</f>
        <v/>
      </c>
      <c r="J4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37" t="str">
        <f ca="1">IF(PAJAK[[#This Row],[//]]="","",SUMIF(NOTA[ID_H],PAJAK[[#This Row],[ID]],NOTA[JUMLAH]))</f>
        <v/>
      </c>
      <c r="L41" s="37" t="str">
        <f ca="1">IF(PAJAK[[#This Row],[//]]="","",SUMIF(NOTA[ID_H],PAJAK[[#This Row],[ID]],NOTA[DISC]))</f>
        <v/>
      </c>
      <c r="M41" s="37" t="e">
        <f ca="1">PAJAK[[#This Row],[SUB TOTAL]]-PAJAK[[#This Row],[DISKON]]</f>
        <v>#VALUE!</v>
      </c>
      <c r="N41" s="37" t="str">
        <f ca="1">IF(PAJAK[[#This Row],[//]]="","",INDEX(INDIRECT("NOTA["&amp;PAJAK[#Headers]&amp;"]"),PAJAK[[#This Row],[//]]-2+PAJAK[[#This Row],[QB]]-1))</f>
        <v/>
      </c>
      <c r="O41" s="37" t="e">
        <f ca="1">(PAJAK[[#This Row],[SUB T-DISC]]-PAJAK[[#This Row],[DISC DLL]])/111%</f>
        <v>#VALUE!</v>
      </c>
      <c r="P41" s="37" t="e">
        <f ca="1">PAJAK[[#This Row],[DPP]]*PAJAK[[#This Row],[PPN]]</f>
        <v>#VALUE!</v>
      </c>
      <c r="Q41" s="37" t="e">
        <f ca="1">PAJAK[[#This Row],[DPP]]+PAJAK[[#This Row],[PPN 11%]]</f>
        <v>#VALUE!</v>
      </c>
      <c r="R41" s="19" t="str">
        <f ca="1">IF(ISNUMBER(PAJAK[[#This Row],[//]]),PPN,"")</f>
        <v/>
      </c>
    </row>
    <row r="42" spans="1:18" x14ac:dyDescent="0.25">
      <c r="A42" s="16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6" t="str">
        <f ca="1">HYPERLINK("[NOTA_.XLSX]NOTA!c"&amp;PAJAK[[#This Row],[//]],IF(PAJAK[[#This Row],[//]]="","",INDEX(INDIRECT("NOTA["&amp;PAJAK[#Headers]&amp;"]"),PAJAK[[#This Row],[//]]-2)))</f>
        <v/>
      </c>
      <c r="C42" s="16" t="str">
        <f ca="1">IF(PAJAK[[#This Row],[//]]="","",INDEX(INDIRECT("NOTA["&amp;PAJAK[#Headers]&amp;"]"),PAJAK[[#This Row],[//]]-2))</f>
        <v/>
      </c>
      <c r="D42" s="16">
        <f ca="1">MATCH(PAJAK[[#This Row],[ID]],[4]!Table1[ID],0)</f>
        <v>1</v>
      </c>
      <c r="E42" s="17" t="str">
        <f ca="1">IF(PAJAK[[#This Row],[ID]]="","",COUNTIF(NOTA[ID_H],PAJAK[[#This Row],[ID]]))</f>
        <v/>
      </c>
      <c r="F42" s="16" t="str">
        <f ca="1">IF(PAJAK[[#This Row],[//]]="","",INDEX(CONV[2],MATCH(INDEX(INDIRECT("NOTA["&amp;PAJAK[#Headers]&amp;"]"),PAJAK[[#This Row],[//]]-2),CONV[1],0),0))</f>
        <v/>
      </c>
      <c r="G42" s="18" t="str">
        <f ca="1">IF(PAJAK[[#This Row],[//]]="","",INDEX(NOTA[TGL_H],PAJAK[[#This Row],[//]]-2))</f>
        <v/>
      </c>
      <c r="H42" s="18" t="str">
        <f ca="1">IF(PAJAK[[#This Row],[//]]="","",INDEX(INDIRECT("NOTA["&amp;PAJAK[#Headers]&amp;"]"),PAJAK[[#This Row],[//]]-2))</f>
        <v/>
      </c>
      <c r="I42" s="17" t="str">
        <f ca="1">IF(PAJAK[[#This Row],[//]]="","",INDEX(INDIRECT("NOTA["&amp;PAJAK[#Headers]&amp;"]"),PAJAK[[#This Row],[//]]-2))</f>
        <v/>
      </c>
      <c r="J4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37" t="str">
        <f ca="1">IF(PAJAK[[#This Row],[//]]="","",SUMIF(NOTA[ID_H],PAJAK[[#This Row],[ID]],NOTA[JUMLAH]))</f>
        <v/>
      </c>
      <c r="L42" s="37" t="str">
        <f ca="1">IF(PAJAK[[#This Row],[//]]="","",SUMIF(NOTA[ID_H],PAJAK[[#This Row],[ID]],NOTA[DISC]))</f>
        <v/>
      </c>
      <c r="M42" s="37" t="e">
        <f ca="1">PAJAK[[#This Row],[SUB TOTAL]]-PAJAK[[#This Row],[DISKON]]</f>
        <v>#VALUE!</v>
      </c>
      <c r="N42" s="37" t="str">
        <f ca="1">IF(PAJAK[[#This Row],[//]]="","",INDEX(INDIRECT("NOTA["&amp;PAJAK[#Headers]&amp;"]"),PAJAK[[#This Row],[//]]-2+PAJAK[[#This Row],[QB]]-1))</f>
        <v/>
      </c>
      <c r="O42" s="37" t="e">
        <f ca="1">(PAJAK[[#This Row],[SUB T-DISC]]-PAJAK[[#This Row],[DISC DLL]])/111%</f>
        <v>#VALUE!</v>
      </c>
      <c r="P42" s="37" t="e">
        <f ca="1">PAJAK[[#This Row],[DPP]]*PAJAK[[#This Row],[PPN]]</f>
        <v>#VALUE!</v>
      </c>
      <c r="Q42" s="37" t="e">
        <f ca="1">PAJAK[[#This Row],[DPP]]+PAJAK[[#This Row],[PPN 11%]]</f>
        <v>#VALUE!</v>
      </c>
      <c r="R42" s="19" t="str">
        <f ca="1">IF(ISNUMBER(PAJAK[[#This Row],[//]]),PPN,"")</f>
        <v/>
      </c>
    </row>
    <row r="43" spans="1:18" x14ac:dyDescent="0.25">
      <c r="A43" s="2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34" t="str">
        <f ca="1">HYPERLINK("[NOTA_.XLSX]NOTA!c"&amp;PAJAK[[#This Row],[//]],IF(PAJAK[[#This Row],[//]]="","",INDEX(INDIRECT("NOTA["&amp;PAJAK[#Headers]&amp;"]"),PAJAK[[#This Row],[//]]-2)))</f>
        <v/>
      </c>
      <c r="C43" s="20" t="str">
        <f ca="1">IF(PAJAK[[#This Row],[//]]="","",INDEX(INDIRECT("NOTA["&amp;PAJAK[#Headers]&amp;"]"),PAJAK[[#This Row],[//]]-2))</f>
        <v/>
      </c>
      <c r="D43" s="20">
        <f ca="1">MATCH(PAJAK[[#This Row],[ID]],[4]!Table1[ID],0)</f>
        <v>1</v>
      </c>
      <c r="E43" s="33" t="str">
        <f ca="1">IF(PAJAK[[#This Row],[ID]]="","",COUNTIF(NOTA[ID_H],PAJAK[[#This Row],[ID]]))</f>
        <v/>
      </c>
      <c r="F43" s="16" t="str">
        <f ca="1">IF(PAJAK[[#This Row],[//]]="","",INDEX(CONV[2],MATCH(INDEX(INDIRECT("NOTA["&amp;PAJAK[#Headers]&amp;"]"),PAJAK[[#This Row],[//]]-2),CONV[1],0),0))</f>
        <v/>
      </c>
      <c r="G43" s="18" t="str">
        <f ca="1">IF(PAJAK[[#This Row],[//]]="","",INDEX(NOTA[TGL_H],PAJAK[[#This Row],[//]]-2))</f>
        <v/>
      </c>
      <c r="H43" s="18" t="str">
        <f ca="1">IF(PAJAK[[#This Row],[//]]="","",INDEX(INDIRECT("NOTA["&amp;PAJAK[#Headers]&amp;"]"),PAJAK[[#This Row],[//]]-2))</f>
        <v/>
      </c>
      <c r="I43" s="17" t="str">
        <f ca="1">IF(PAJAK[[#This Row],[//]]="","",INDEX(INDIRECT("NOTA["&amp;PAJAK[#Headers]&amp;"]"),PAJAK[[#This Row],[//]]-2))</f>
        <v/>
      </c>
      <c r="J4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37" t="str">
        <f ca="1">IF(PAJAK[[#This Row],[//]]="","",SUMIF(NOTA[ID_H],PAJAK[[#This Row],[ID]],NOTA[JUMLAH]))</f>
        <v/>
      </c>
      <c r="L43" s="37" t="str">
        <f ca="1">IF(PAJAK[[#This Row],[//]]="","",SUMIF(NOTA[ID_H],PAJAK[[#This Row],[ID]],NOTA[DISC]))</f>
        <v/>
      </c>
      <c r="M43" s="37" t="e">
        <f ca="1">PAJAK[[#This Row],[SUB TOTAL]]-PAJAK[[#This Row],[DISKON]]</f>
        <v>#VALUE!</v>
      </c>
      <c r="N43" s="37" t="str">
        <f ca="1">IF(PAJAK[[#This Row],[//]]="","",INDEX(INDIRECT("NOTA["&amp;PAJAK[#Headers]&amp;"]"),PAJAK[[#This Row],[//]]-2+PAJAK[[#This Row],[QB]]-1))</f>
        <v/>
      </c>
      <c r="O43" s="37" t="e">
        <f ca="1">(PAJAK[[#This Row],[SUB T-DISC]]-PAJAK[[#This Row],[DISC DLL]])/111%</f>
        <v>#VALUE!</v>
      </c>
      <c r="P43" s="37" t="e">
        <f ca="1">PAJAK[[#This Row],[DPP]]*PAJAK[[#This Row],[PPN]]</f>
        <v>#VALUE!</v>
      </c>
      <c r="Q43" s="37" t="e">
        <f ca="1">PAJAK[[#This Row],[DPP]]+PAJAK[[#This Row],[PPN 11%]]</f>
        <v>#VALUE!</v>
      </c>
      <c r="R43" s="19" t="str">
        <f ca="1">IF(ISNUMBER(PAJAK[[#This Row],[//]]),PPN,"")</f>
        <v/>
      </c>
    </row>
    <row r="44" spans="1:18" x14ac:dyDescent="0.25">
      <c r="A44" s="2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34" t="str">
        <f ca="1">HYPERLINK("[NOTA_.XLSX]NOTA!c"&amp;PAJAK[[#This Row],[//]],IF(PAJAK[[#This Row],[//]]="","",INDEX(INDIRECT("NOTA["&amp;PAJAK[#Headers]&amp;"]"),PAJAK[[#This Row],[//]]-2)))</f>
        <v/>
      </c>
      <c r="C44" s="20" t="str">
        <f ca="1">IF(PAJAK[[#This Row],[//]]="","",INDEX(INDIRECT("NOTA["&amp;PAJAK[#Headers]&amp;"]"),PAJAK[[#This Row],[//]]-2))</f>
        <v/>
      </c>
      <c r="D44" s="20">
        <f ca="1">MATCH(PAJAK[[#This Row],[ID]],[4]!Table1[ID],0)</f>
        <v>1</v>
      </c>
      <c r="E44" s="33" t="str">
        <f ca="1">IF(PAJAK[[#This Row],[ID]]="","",COUNTIF(NOTA[ID_H],PAJAK[[#This Row],[ID]]))</f>
        <v/>
      </c>
      <c r="F44" s="16" t="str">
        <f ca="1">IF(PAJAK[[#This Row],[//]]="","",INDEX(CONV[2],MATCH(INDEX(INDIRECT("NOTA["&amp;PAJAK[#Headers]&amp;"]"),PAJAK[[#This Row],[//]]-2),CONV[1],0),0))</f>
        <v/>
      </c>
      <c r="G44" s="18" t="str">
        <f ca="1">IF(PAJAK[[#This Row],[//]]="","",INDEX(NOTA[TGL_H],PAJAK[[#This Row],[//]]-2))</f>
        <v/>
      </c>
      <c r="H44" s="18" t="str">
        <f ca="1">IF(PAJAK[[#This Row],[//]]="","",INDEX(INDIRECT("NOTA["&amp;PAJAK[#Headers]&amp;"]"),PAJAK[[#This Row],[//]]-2))</f>
        <v/>
      </c>
      <c r="I44" s="17" t="str">
        <f ca="1">IF(PAJAK[[#This Row],[//]]="","",INDEX(INDIRECT("NOTA["&amp;PAJAK[#Headers]&amp;"]"),PAJAK[[#This Row],[//]]-2))</f>
        <v/>
      </c>
      <c r="J4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37" t="str">
        <f ca="1">IF(PAJAK[[#This Row],[//]]="","",SUMIF(NOTA[ID_H],PAJAK[[#This Row],[ID]],NOTA[JUMLAH]))</f>
        <v/>
      </c>
      <c r="L44" s="37" t="str">
        <f ca="1">IF(PAJAK[[#This Row],[//]]="","",SUMIF(NOTA[ID_H],PAJAK[[#This Row],[ID]],NOTA[DISC]))</f>
        <v/>
      </c>
      <c r="M44" s="37" t="e">
        <f ca="1">PAJAK[[#This Row],[SUB TOTAL]]-PAJAK[[#This Row],[DISKON]]</f>
        <v>#VALUE!</v>
      </c>
      <c r="N44" s="37" t="str">
        <f ca="1">IF(PAJAK[[#This Row],[//]]="","",INDEX(INDIRECT("NOTA["&amp;PAJAK[#Headers]&amp;"]"),PAJAK[[#This Row],[//]]-2+PAJAK[[#This Row],[QB]]-1))</f>
        <v/>
      </c>
      <c r="O44" s="37" t="e">
        <f ca="1">(PAJAK[[#This Row],[SUB T-DISC]]-PAJAK[[#This Row],[DISC DLL]])/111%</f>
        <v>#VALUE!</v>
      </c>
      <c r="P44" s="37" t="e">
        <f ca="1">PAJAK[[#This Row],[DPP]]*PAJAK[[#This Row],[PPN]]</f>
        <v>#VALUE!</v>
      </c>
      <c r="Q44" s="37" t="e">
        <f ca="1">PAJAK[[#This Row],[DPP]]+PAJAK[[#This Row],[PPN 11%]]</f>
        <v>#VALUE!</v>
      </c>
      <c r="R44" s="19" t="str">
        <f ca="1">IF(ISNUMBER(PAJAK[[#This Row],[//]]),PPN,"")</f>
        <v/>
      </c>
    </row>
    <row r="45" spans="1:18" x14ac:dyDescent="0.25">
      <c r="A45" s="2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34" t="str">
        <f ca="1">HYPERLINK("[NOTA_.XLSX]NOTA!c"&amp;PAJAK[[#This Row],[//]],IF(PAJAK[[#This Row],[//]]="","",INDEX(INDIRECT("NOTA["&amp;PAJAK[#Headers]&amp;"]"),PAJAK[[#This Row],[//]]-2)))</f>
        <v/>
      </c>
      <c r="C45" s="20" t="str">
        <f ca="1">IF(PAJAK[[#This Row],[//]]="","",INDEX(INDIRECT("NOTA["&amp;PAJAK[#Headers]&amp;"]"),PAJAK[[#This Row],[//]]-2))</f>
        <v/>
      </c>
      <c r="D45" s="20">
        <f ca="1">MATCH(PAJAK[[#This Row],[ID]],[4]!Table1[ID],0)</f>
        <v>1</v>
      </c>
      <c r="E45" s="33" t="str">
        <f ca="1">IF(PAJAK[[#This Row],[ID]]="","",COUNTIF(NOTA[ID_H],PAJAK[[#This Row],[ID]]))</f>
        <v/>
      </c>
      <c r="F45" s="16" t="str">
        <f ca="1">IF(PAJAK[[#This Row],[//]]="","",INDEX(CONV[2],MATCH(INDEX(INDIRECT("NOTA["&amp;PAJAK[#Headers]&amp;"]"),PAJAK[[#This Row],[//]]-2),CONV[1],0),0))</f>
        <v/>
      </c>
      <c r="G45" s="18" t="str">
        <f ca="1">IF(PAJAK[[#This Row],[//]]="","",INDEX(NOTA[TGL_H],PAJAK[[#This Row],[//]]-2))</f>
        <v/>
      </c>
      <c r="H45" s="18" t="str">
        <f ca="1">IF(PAJAK[[#This Row],[//]]="","",INDEX(INDIRECT("NOTA["&amp;PAJAK[#Headers]&amp;"]"),PAJAK[[#This Row],[//]]-2))</f>
        <v/>
      </c>
      <c r="I45" s="17" t="str">
        <f ca="1">IF(PAJAK[[#This Row],[//]]="","",INDEX(INDIRECT("NOTA["&amp;PAJAK[#Headers]&amp;"]"),PAJAK[[#This Row],[//]]-2))</f>
        <v/>
      </c>
      <c r="J4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7" t="str">
        <f ca="1">IF(PAJAK[[#This Row],[//]]="","",SUMIF(NOTA[ID_H],PAJAK[[#This Row],[ID]],NOTA[JUMLAH]))</f>
        <v/>
      </c>
      <c r="L45" s="37" t="str">
        <f ca="1">IF(PAJAK[[#This Row],[//]]="","",SUMIF(NOTA[ID_H],PAJAK[[#This Row],[ID]],NOTA[DISC]))</f>
        <v/>
      </c>
      <c r="M45" s="37" t="e">
        <f ca="1">PAJAK[[#This Row],[SUB TOTAL]]-PAJAK[[#This Row],[DISKON]]</f>
        <v>#VALUE!</v>
      </c>
      <c r="N45" s="37" t="str">
        <f ca="1">IF(PAJAK[[#This Row],[//]]="","",INDEX(INDIRECT("NOTA["&amp;PAJAK[#Headers]&amp;"]"),PAJAK[[#This Row],[//]]-2+PAJAK[[#This Row],[QB]]-1))</f>
        <v/>
      </c>
      <c r="O45" s="37" t="e">
        <f ca="1">(PAJAK[[#This Row],[SUB T-DISC]]-PAJAK[[#This Row],[DISC DLL]])/111%</f>
        <v>#VALUE!</v>
      </c>
      <c r="P45" s="37" t="e">
        <f ca="1">PAJAK[[#This Row],[DPP]]*PAJAK[[#This Row],[PPN]]</f>
        <v>#VALUE!</v>
      </c>
      <c r="Q45" s="37" t="e">
        <f ca="1">PAJAK[[#This Row],[DPP]]+PAJAK[[#This Row],[PPN 11%]]</f>
        <v>#VALUE!</v>
      </c>
      <c r="R45" s="19" t="str">
        <f ca="1">IF(ISNUMBER(PAJAK[[#This Row],[//]]),PPN,"")</f>
        <v/>
      </c>
    </row>
    <row r="46" spans="1:18" x14ac:dyDescent="0.25">
      <c r="A46" s="2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34" t="str">
        <f ca="1">HYPERLINK("[NOTA_.XLSX]NOTA!c"&amp;PAJAK[[#This Row],[//]],IF(PAJAK[[#This Row],[//]]="","",INDEX(INDIRECT("NOTA["&amp;PAJAK[#Headers]&amp;"]"),PAJAK[[#This Row],[//]]-2)))</f>
        <v/>
      </c>
      <c r="C46" s="20" t="str">
        <f ca="1">IF(PAJAK[[#This Row],[//]]="","",INDEX(INDIRECT("NOTA["&amp;PAJAK[#Headers]&amp;"]"),PAJAK[[#This Row],[//]]-2))</f>
        <v/>
      </c>
      <c r="D46" s="20">
        <f ca="1">MATCH(PAJAK[[#This Row],[ID]],[4]!Table1[ID],0)</f>
        <v>1</v>
      </c>
      <c r="E46" s="33" t="str">
        <f ca="1">IF(PAJAK[[#This Row],[ID]]="","",COUNTIF(NOTA[ID_H],PAJAK[[#This Row],[ID]]))</f>
        <v/>
      </c>
      <c r="F46" s="16" t="str">
        <f ca="1">IF(PAJAK[[#This Row],[//]]="","",INDEX(CONV[2],MATCH(INDEX(INDIRECT("NOTA["&amp;PAJAK[#Headers]&amp;"]"),PAJAK[[#This Row],[//]]-2),CONV[1],0),0))</f>
        <v/>
      </c>
      <c r="G46" s="18" t="str">
        <f ca="1">IF(PAJAK[[#This Row],[//]]="","",INDEX(NOTA[TGL_H],PAJAK[[#This Row],[//]]-2))</f>
        <v/>
      </c>
      <c r="H46" s="18" t="str">
        <f ca="1">IF(PAJAK[[#This Row],[//]]="","",INDEX(INDIRECT("NOTA["&amp;PAJAK[#Headers]&amp;"]"),PAJAK[[#This Row],[//]]-2))</f>
        <v/>
      </c>
      <c r="I46" s="17" t="str">
        <f ca="1">IF(PAJAK[[#This Row],[//]]="","",INDEX(INDIRECT("NOTA["&amp;PAJAK[#Headers]&amp;"]"),PAJAK[[#This Row],[//]]-2))</f>
        <v/>
      </c>
      <c r="J4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37" t="str">
        <f ca="1">IF(PAJAK[[#This Row],[//]]="","",SUMIF(NOTA[ID_H],PAJAK[[#This Row],[ID]],NOTA[JUMLAH]))</f>
        <v/>
      </c>
      <c r="L46" s="37" t="str">
        <f ca="1">IF(PAJAK[[#This Row],[//]]="","",SUMIF(NOTA[ID_H],PAJAK[[#This Row],[ID]],NOTA[DISC]))</f>
        <v/>
      </c>
      <c r="M46" s="37" t="e">
        <f ca="1">PAJAK[[#This Row],[SUB TOTAL]]-PAJAK[[#This Row],[DISKON]]</f>
        <v>#VALUE!</v>
      </c>
      <c r="N46" s="37" t="str">
        <f ca="1">IF(PAJAK[[#This Row],[//]]="","",INDEX(INDIRECT("NOTA["&amp;PAJAK[#Headers]&amp;"]"),PAJAK[[#This Row],[//]]-2+PAJAK[[#This Row],[QB]]-1))</f>
        <v/>
      </c>
      <c r="O46" s="37" t="e">
        <f ca="1">(PAJAK[[#This Row],[SUB T-DISC]]-PAJAK[[#This Row],[DISC DLL]])/111%</f>
        <v>#VALUE!</v>
      </c>
      <c r="P46" s="37" t="e">
        <f ca="1">PAJAK[[#This Row],[DPP]]*PAJAK[[#This Row],[PPN]]</f>
        <v>#VALUE!</v>
      </c>
      <c r="Q46" s="37" t="e">
        <f ca="1">PAJAK[[#This Row],[DPP]]+PAJAK[[#This Row],[PPN 11%]]</f>
        <v>#VALUE!</v>
      </c>
      <c r="R46" s="19" t="str">
        <f ca="1">IF(ISNUMBER(PAJAK[[#This Row],[//]]),PPN,"")</f>
        <v/>
      </c>
    </row>
    <row r="47" spans="1:18" x14ac:dyDescent="0.25">
      <c r="A47" s="20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34" t="str">
        <f ca="1">HYPERLINK("[NOTA_.XLSX]NOTA!c"&amp;PAJAK[[#This Row],[//]],IF(PAJAK[[#This Row],[//]]="","",INDEX(INDIRECT("NOTA["&amp;PAJAK[#Headers]&amp;"]"),PAJAK[[#This Row],[//]]-2)))</f>
        <v/>
      </c>
      <c r="C47" s="20" t="str">
        <f ca="1">IF(PAJAK[[#This Row],[//]]="","",INDEX(INDIRECT("NOTA["&amp;PAJAK[#Headers]&amp;"]"),PAJAK[[#This Row],[//]]-2))</f>
        <v/>
      </c>
      <c r="D47" s="20">
        <f ca="1">MATCH(PAJAK[[#This Row],[ID]],[4]!Table1[ID],0)</f>
        <v>1</v>
      </c>
      <c r="E47" s="33" t="str">
        <f ca="1">IF(PAJAK[[#This Row],[ID]]="","",COUNTIF(NOTA[ID_H],PAJAK[[#This Row],[ID]]))</f>
        <v/>
      </c>
      <c r="F47" s="16" t="str">
        <f ca="1">IF(PAJAK[[#This Row],[//]]="","",INDEX(CONV[2],MATCH(INDEX(INDIRECT("NOTA["&amp;PAJAK[#Headers]&amp;"]"),PAJAK[[#This Row],[//]]-2),CONV[1],0),0))</f>
        <v/>
      </c>
      <c r="G47" s="18" t="str">
        <f ca="1">IF(PAJAK[[#This Row],[//]]="","",INDEX(NOTA[TGL_H],PAJAK[[#This Row],[//]]-2))</f>
        <v/>
      </c>
      <c r="H47" s="18" t="str">
        <f ca="1">IF(PAJAK[[#This Row],[//]]="","",INDEX(INDIRECT("NOTA["&amp;PAJAK[#Headers]&amp;"]"),PAJAK[[#This Row],[//]]-2))</f>
        <v/>
      </c>
      <c r="I47" s="17" t="str">
        <f ca="1">IF(PAJAK[[#This Row],[//]]="","",INDEX(INDIRECT("NOTA["&amp;PAJAK[#Headers]&amp;"]"),PAJAK[[#This Row],[//]]-2))</f>
        <v/>
      </c>
      <c r="J4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37" t="str">
        <f ca="1">IF(PAJAK[[#This Row],[//]]="","",SUMIF(NOTA[ID_H],PAJAK[[#This Row],[ID]],NOTA[JUMLAH]))</f>
        <v/>
      </c>
      <c r="L47" s="37" t="str">
        <f ca="1">IF(PAJAK[[#This Row],[//]]="","",SUMIF(NOTA[ID_H],PAJAK[[#This Row],[ID]],NOTA[DISC]))</f>
        <v/>
      </c>
      <c r="M47" s="37" t="e">
        <f ca="1">PAJAK[[#This Row],[SUB TOTAL]]-PAJAK[[#This Row],[DISKON]]</f>
        <v>#VALUE!</v>
      </c>
      <c r="N47" s="37" t="str">
        <f ca="1">IF(PAJAK[[#This Row],[//]]="","",INDEX(INDIRECT("NOTA["&amp;PAJAK[#Headers]&amp;"]"),PAJAK[[#This Row],[//]]-2+PAJAK[[#This Row],[QB]]-1))</f>
        <v/>
      </c>
      <c r="O47" s="37" t="e">
        <f ca="1">(PAJAK[[#This Row],[SUB T-DISC]]-PAJAK[[#This Row],[DISC DLL]])/111%</f>
        <v>#VALUE!</v>
      </c>
      <c r="P47" s="37" t="e">
        <f ca="1">PAJAK[[#This Row],[DPP]]*PAJAK[[#This Row],[PPN]]</f>
        <v>#VALUE!</v>
      </c>
      <c r="Q47" s="37" t="e">
        <f ca="1">PAJAK[[#This Row],[DPP]]+PAJAK[[#This Row],[PPN 11%]]</f>
        <v>#VALUE!</v>
      </c>
      <c r="R47" s="19" t="str">
        <f ca="1">IF(ISNUMBER(PAJAK[[#This Row],[//]]),PPN,"")</f>
        <v/>
      </c>
    </row>
    <row r="48" spans="1:18" x14ac:dyDescent="0.25">
      <c r="A48" s="16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35" t="str">
        <f ca="1">HYPERLINK("[NOTA_.XLSX]NOTA!c"&amp;PAJAK[[#This Row],[//]],IF(PAJAK[[#This Row],[//]]="","",INDEX(INDIRECT("NOTA["&amp;PAJAK[#Headers]&amp;"]"),PAJAK[[#This Row],[//]]-2)))</f>
        <v/>
      </c>
      <c r="C48" s="16" t="str">
        <f ca="1">IF(PAJAK[[#This Row],[//]]="","",INDEX(INDIRECT("NOTA["&amp;PAJAK[#Headers]&amp;"]"),PAJAK[[#This Row],[//]]-2))</f>
        <v/>
      </c>
      <c r="D48" s="16">
        <f ca="1">MATCH(PAJAK[[#This Row],[ID]],[4]!Table1[ID],0)</f>
        <v>1</v>
      </c>
      <c r="E48" s="17" t="str">
        <f ca="1">IF(PAJAK[[#This Row],[ID]]="","",COUNTIF(NOTA[ID_H],PAJAK[[#This Row],[ID]]))</f>
        <v/>
      </c>
      <c r="F48" s="16" t="str">
        <f ca="1">IF(PAJAK[[#This Row],[//]]="","",INDEX(CONV[2],MATCH(INDEX(INDIRECT("NOTA["&amp;PAJAK[#Headers]&amp;"]"),PAJAK[[#This Row],[//]]-2),CONV[1],0),0))</f>
        <v/>
      </c>
      <c r="G48" s="18" t="str">
        <f ca="1">IF(PAJAK[[#This Row],[//]]="","",INDEX(NOTA[TGL_H],PAJAK[[#This Row],[//]]-2))</f>
        <v/>
      </c>
      <c r="H48" s="18" t="str">
        <f ca="1">IF(PAJAK[[#This Row],[//]]="","",INDEX(INDIRECT("NOTA["&amp;PAJAK[#Headers]&amp;"]"),PAJAK[[#This Row],[//]]-2))</f>
        <v/>
      </c>
      <c r="I48" s="17" t="str">
        <f ca="1">IF(PAJAK[[#This Row],[//]]="","",INDEX(INDIRECT("NOTA["&amp;PAJAK[#Headers]&amp;"]"),PAJAK[[#This Row],[//]]-2))</f>
        <v/>
      </c>
      <c r="J4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37" t="str">
        <f ca="1">IF(PAJAK[[#This Row],[//]]="","",SUMIF(NOTA[ID_H],PAJAK[[#This Row],[ID]],NOTA[JUMLAH]))</f>
        <v/>
      </c>
      <c r="L48" s="37" t="str">
        <f ca="1">IF(PAJAK[[#This Row],[//]]="","",SUMIF(NOTA[ID_H],PAJAK[[#This Row],[ID]],NOTA[DISC]))</f>
        <v/>
      </c>
      <c r="M48" s="37" t="e">
        <f ca="1">PAJAK[[#This Row],[SUB TOTAL]]-PAJAK[[#This Row],[DISKON]]</f>
        <v>#VALUE!</v>
      </c>
      <c r="N48" s="37" t="str">
        <f ca="1">IF(PAJAK[[#This Row],[//]]="","",INDEX(INDIRECT("NOTA["&amp;PAJAK[#Headers]&amp;"]"),PAJAK[[#This Row],[//]]-2+PAJAK[[#This Row],[QB]]-1))</f>
        <v/>
      </c>
      <c r="O48" s="37" t="e">
        <f ca="1">(PAJAK[[#This Row],[SUB T-DISC]]-PAJAK[[#This Row],[DISC DLL]])/111%</f>
        <v>#VALUE!</v>
      </c>
      <c r="P48" s="37" t="e">
        <f ca="1">PAJAK[[#This Row],[DPP]]*PAJAK[[#This Row],[PPN]]</f>
        <v>#VALUE!</v>
      </c>
      <c r="Q48" s="37" t="e">
        <f ca="1">PAJAK[[#This Row],[DPP]]+PAJAK[[#This Row],[PPN 11%]]</f>
        <v>#VALUE!</v>
      </c>
      <c r="R48" s="19" t="str">
        <f ca="1">IF(ISNUMBER(PAJAK[[#This Row],[//]]),PPN,"")</f>
        <v/>
      </c>
    </row>
    <row r="49" spans="1:18" x14ac:dyDescent="0.25">
      <c r="A49" s="16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35" t="str">
        <f ca="1">HYPERLINK("[NOTA_.XLSX]NOTA!c"&amp;PAJAK[[#This Row],[//]],IF(PAJAK[[#This Row],[//]]="","",INDEX(INDIRECT("NOTA["&amp;PAJAK[#Headers]&amp;"]"),PAJAK[[#This Row],[//]]-2)))</f>
        <v/>
      </c>
      <c r="C49" s="16" t="str">
        <f ca="1">IF(PAJAK[[#This Row],[//]]="","",INDEX(INDIRECT("NOTA["&amp;PAJAK[#Headers]&amp;"]"),PAJAK[[#This Row],[//]]-2))</f>
        <v/>
      </c>
      <c r="D49" s="16">
        <f ca="1">MATCH(PAJAK[[#This Row],[ID]],[4]!Table1[ID],0)</f>
        <v>1</v>
      </c>
      <c r="E49" s="17" t="str">
        <f ca="1">IF(PAJAK[[#This Row],[ID]]="","",COUNTIF(NOTA[ID_H],PAJAK[[#This Row],[ID]]))</f>
        <v/>
      </c>
      <c r="F49" s="16" t="str">
        <f ca="1">IF(PAJAK[[#This Row],[//]]="","",INDEX(CONV[2],MATCH(INDEX(INDIRECT("NOTA["&amp;PAJAK[#Headers]&amp;"]"),PAJAK[[#This Row],[//]]-2),CONV[1],0),0))</f>
        <v/>
      </c>
      <c r="G49" s="18" t="str">
        <f ca="1">IF(PAJAK[[#This Row],[//]]="","",INDEX(NOTA[TGL_H],PAJAK[[#This Row],[//]]-2))</f>
        <v/>
      </c>
      <c r="H49" s="18" t="str">
        <f ca="1">IF(PAJAK[[#This Row],[//]]="","",INDEX(INDIRECT("NOTA["&amp;PAJAK[#Headers]&amp;"]"),PAJAK[[#This Row],[//]]-2))</f>
        <v/>
      </c>
      <c r="I49" s="17" t="str">
        <f ca="1">IF(PAJAK[[#This Row],[//]]="","",INDEX(INDIRECT("NOTA["&amp;PAJAK[#Headers]&amp;"]"),PAJAK[[#This Row],[//]]-2))</f>
        <v/>
      </c>
      <c r="J4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37" t="str">
        <f ca="1">IF(PAJAK[[#This Row],[//]]="","",SUMIF(NOTA[ID_H],PAJAK[[#This Row],[ID]],NOTA[JUMLAH]))</f>
        <v/>
      </c>
      <c r="L49" s="37" t="str">
        <f ca="1">IF(PAJAK[[#This Row],[//]]="","",SUMIF(NOTA[ID_H],PAJAK[[#This Row],[ID]],NOTA[DISC]))</f>
        <v/>
      </c>
      <c r="M49" s="37" t="e">
        <f ca="1">PAJAK[[#This Row],[SUB TOTAL]]-PAJAK[[#This Row],[DISKON]]</f>
        <v>#VALUE!</v>
      </c>
      <c r="N49" s="37" t="str">
        <f ca="1">IF(PAJAK[[#This Row],[//]]="","",INDEX(INDIRECT("NOTA["&amp;PAJAK[#Headers]&amp;"]"),PAJAK[[#This Row],[//]]-2+PAJAK[[#This Row],[QB]]-1))</f>
        <v/>
      </c>
      <c r="O49" s="37" t="e">
        <f ca="1">(PAJAK[[#This Row],[SUB T-DISC]]-PAJAK[[#This Row],[DISC DLL]])/111%</f>
        <v>#VALUE!</v>
      </c>
      <c r="P49" s="37" t="e">
        <f ca="1">PAJAK[[#This Row],[DPP]]*PAJAK[[#This Row],[PPN]]</f>
        <v>#VALUE!</v>
      </c>
      <c r="Q49" s="37" t="e">
        <f ca="1">PAJAK[[#This Row],[DPP]]+PAJAK[[#This Row],[PPN 11%]]</f>
        <v>#VALUE!</v>
      </c>
      <c r="R49" s="19" t="str">
        <f ca="1">IF(ISNUMBER(PAJAK[[#This Row],[//]]),PPN,"")</f>
        <v/>
      </c>
    </row>
    <row r="50" spans="1:18" x14ac:dyDescent="0.25">
      <c r="A50" s="2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34" t="str">
        <f ca="1">HYPERLINK("[NOTA_.XLSX]NOTA!c"&amp;PAJAK[[#This Row],[//]],IF(PAJAK[[#This Row],[//]]="","",INDEX(INDIRECT("NOTA["&amp;PAJAK[#Headers]&amp;"]"),PAJAK[[#This Row],[//]]-2)))</f>
        <v/>
      </c>
      <c r="C50" s="20" t="str">
        <f ca="1">IF(PAJAK[[#This Row],[//]]="","",INDEX(INDIRECT("NOTA["&amp;PAJAK[#Headers]&amp;"]"),PAJAK[[#This Row],[//]]-2))</f>
        <v/>
      </c>
      <c r="D50" s="20">
        <f ca="1">MATCH(PAJAK[[#This Row],[ID]],[4]!Table1[ID],0)</f>
        <v>1</v>
      </c>
      <c r="E50" s="33" t="str">
        <f ca="1">IF(PAJAK[[#This Row],[ID]]="","",COUNTIF(NOTA[ID_H],PAJAK[[#This Row],[ID]]))</f>
        <v/>
      </c>
      <c r="F50" s="16" t="str">
        <f ca="1">IF(PAJAK[[#This Row],[//]]="","",INDEX(CONV[2],MATCH(INDEX(INDIRECT("NOTA["&amp;PAJAK[#Headers]&amp;"]"),PAJAK[[#This Row],[//]]-2),CONV[1],0),0))</f>
        <v/>
      </c>
      <c r="G50" s="18" t="str">
        <f ca="1">IF(PAJAK[[#This Row],[//]]="","",INDEX(NOTA[TGL_H],PAJAK[[#This Row],[//]]-2))</f>
        <v/>
      </c>
      <c r="H50" s="18" t="str">
        <f ca="1">IF(PAJAK[[#This Row],[//]]="","",INDEX(INDIRECT("NOTA["&amp;PAJAK[#Headers]&amp;"]"),PAJAK[[#This Row],[//]]-2))</f>
        <v/>
      </c>
      <c r="I50" s="17" t="str">
        <f ca="1">IF(PAJAK[[#This Row],[//]]="","",INDEX(INDIRECT("NOTA["&amp;PAJAK[#Headers]&amp;"]"),PAJAK[[#This Row],[//]]-2))</f>
        <v/>
      </c>
      <c r="J5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37" t="str">
        <f ca="1">IF(PAJAK[[#This Row],[//]]="","",SUMIF(NOTA[ID_H],PAJAK[[#This Row],[ID]],NOTA[JUMLAH]))</f>
        <v/>
      </c>
      <c r="L50" s="37" t="str">
        <f ca="1">IF(PAJAK[[#This Row],[//]]="","",SUMIF(NOTA[ID_H],PAJAK[[#This Row],[ID]],NOTA[DISC]))</f>
        <v/>
      </c>
      <c r="M50" s="37" t="e">
        <f ca="1">PAJAK[[#This Row],[SUB TOTAL]]-PAJAK[[#This Row],[DISKON]]</f>
        <v>#VALUE!</v>
      </c>
      <c r="N50" s="37" t="str">
        <f ca="1">IF(PAJAK[[#This Row],[//]]="","",INDEX(INDIRECT("NOTA["&amp;PAJAK[#Headers]&amp;"]"),PAJAK[[#This Row],[//]]-2+PAJAK[[#This Row],[QB]]-1))</f>
        <v/>
      </c>
      <c r="O50" s="37" t="e">
        <f ca="1">(PAJAK[[#This Row],[SUB T-DISC]]-PAJAK[[#This Row],[DISC DLL]])/111%</f>
        <v>#VALUE!</v>
      </c>
      <c r="P50" s="37" t="e">
        <f ca="1">PAJAK[[#This Row],[DPP]]*PAJAK[[#This Row],[PPN]]</f>
        <v>#VALUE!</v>
      </c>
      <c r="Q50" s="37" t="e">
        <f ca="1">PAJAK[[#This Row],[DPP]]+PAJAK[[#This Row],[PPN 11%]]</f>
        <v>#VALUE!</v>
      </c>
      <c r="R50" s="19" t="str">
        <f ca="1">IF(ISNUMBER(PAJAK[[#This Row],[//]]),PPN,"")</f>
        <v/>
      </c>
    </row>
    <row r="51" spans="1:18" x14ac:dyDescent="0.25">
      <c r="A51" s="16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6" t="str">
        <f ca="1">HYPERLINK("[NOTA_.XLSX]NOTA!c"&amp;PAJAK[[#This Row],[//]],IF(PAJAK[[#This Row],[//]]="","",INDEX(INDIRECT("NOTA["&amp;PAJAK[#Headers]&amp;"]"),PAJAK[[#This Row],[//]]-2)))</f>
        <v/>
      </c>
      <c r="C51" s="16" t="str">
        <f ca="1">IF(PAJAK[[#This Row],[//]]="","",INDEX(INDIRECT("NOTA["&amp;PAJAK[#Headers]&amp;"]"),PAJAK[[#This Row],[//]]-2))</f>
        <v/>
      </c>
      <c r="D51" s="16">
        <f ca="1">MATCH(PAJAK[[#This Row],[ID]],[4]!Table1[ID],0)</f>
        <v>1</v>
      </c>
      <c r="E51" s="17" t="str">
        <f ca="1">IF(PAJAK[[#This Row],[ID]]="","",COUNTIF(NOTA[ID_H],PAJAK[[#This Row],[ID]]))</f>
        <v/>
      </c>
      <c r="F51" s="16" t="str">
        <f ca="1">IF(PAJAK[[#This Row],[//]]="","",INDEX(CONV[2],MATCH(INDEX(INDIRECT("NOTA["&amp;PAJAK[#Headers]&amp;"]"),PAJAK[[#This Row],[//]]-2),CONV[1],0),0))</f>
        <v/>
      </c>
      <c r="G51" s="18" t="str">
        <f ca="1">IF(PAJAK[[#This Row],[//]]="","",INDEX(NOTA[TGL_H],PAJAK[[#This Row],[//]]-2))</f>
        <v/>
      </c>
      <c r="H51" s="18" t="str">
        <f ca="1">IF(PAJAK[[#This Row],[//]]="","",INDEX(INDIRECT("NOTA["&amp;PAJAK[#Headers]&amp;"]"),PAJAK[[#This Row],[//]]-2))</f>
        <v/>
      </c>
      <c r="I51" s="17" t="str">
        <f ca="1">IF(PAJAK[[#This Row],[//]]="","",INDEX(INDIRECT("NOTA["&amp;PAJAK[#Headers]&amp;"]"),PAJAK[[#This Row],[//]]-2))</f>
        <v/>
      </c>
      <c r="J5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37" t="str">
        <f ca="1">IF(PAJAK[[#This Row],[//]]="","",SUMIF(NOTA[ID_H],PAJAK[[#This Row],[ID]],NOTA[JUMLAH]))</f>
        <v/>
      </c>
      <c r="L51" s="37" t="str">
        <f ca="1">IF(PAJAK[[#This Row],[//]]="","",SUMIF(NOTA[ID_H],PAJAK[[#This Row],[ID]],NOTA[DISC]))</f>
        <v/>
      </c>
      <c r="M51" s="37" t="e">
        <f ca="1">PAJAK[[#This Row],[SUB TOTAL]]-PAJAK[[#This Row],[DISKON]]</f>
        <v>#VALUE!</v>
      </c>
      <c r="N51" s="37" t="str">
        <f ca="1">IF(PAJAK[[#This Row],[//]]="","",INDEX(INDIRECT("NOTA["&amp;PAJAK[#Headers]&amp;"]"),PAJAK[[#This Row],[//]]-2+PAJAK[[#This Row],[QB]]-1))</f>
        <v/>
      </c>
      <c r="O51" s="37" t="e">
        <f ca="1">(PAJAK[[#This Row],[SUB T-DISC]]-PAJAK[[#This Row],[DISC DLL]])/111%</f>
        <v>#VALUE!</v>
      </c>
      <c r="P51" s="37" t="e">
        <f ca="1">PAJAK[[#This Row],[DPP]]*PAJAK[[#This Row],[PPN]]</f>
        <v>#VALUE!</v>
      </c>
      <c r="Q51" s="37" t="e">
        <f ca="1">PAJAK[[#This Row],[DPP]]+PAJAK[[#This Row],[PPN 11%]]</f>
        <v>#VALUE!</v>
      </c>
      <c r="R51" s="19" t="str">
        <f ca="1">IF(ISNUMBER(PAJAK[[#This Row],[//]]),PPN,"")</f>
        <v/>
      </c>
    </row>
    <row r="52" spans="1:18" x14ac:dyDescent="0.25">
      <c r="A52" s="2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34" t="str">
        <f ca="1">HYPERLINK("[NOTA_.XLSX]NOTA!c"&amp;PAJAK[[#This Row],[//]],IF(PAJAK[[#This Row],[//]]="","",INDEX(INDIRECT("NOTA["&amp;PAJAK[#Headers]&amp;"]"),PAJAK[[#This Row],[//]]-2)))</f>
        <v/>
      </c>
      <c r="C52" s="20" t="str">
        <f ca="1">IF(PAJAK[[#This Row],[//]]="","",INDEX(INDIRECT("NOTA["&amp;PAJAK[#Headers]&amp;"]"),PAJAK[[#This Row],[//]]-2))</f>
        <v/>
      </c>
      <c r="D52" s="20">
        <f ca="1">MATCH(PAJAK[[#This Row],[ID]],[4]!Table1[ID],0)</f>
        <v>1</v>
      </c>
      <c r="E52" s="33" t="str">
        <f ca="1">IF(PAJAK[[#This Row],[ID]]="","",COUNTIF(NOTA[ID_H],PAJAK[[#This Row],[ID]]))</f>
        <v/>
      </c>
      <c r="F52" s="16" t="str">
        <f ca="1">IF(PAJAK[[#This Row],[//]]="","",INDEX(CONV[2],MATCH(INDEX(INDIRECT("NOTA["&amp;PAJAK[#Headers]&amp;"]"),PAJAK[[#This Row],[//]]-2),CONV[1],0),0))</f>
        <v/>
      </c>
      <c r="G52" s="18" t="str">
        <f ca="1">IF(PAJAK[[#This Row],[//]]="","",INDEX(NOTA[TGL_H],PAJAK[[#This Row],[//]]-2))</f>
        <v/>
      </c>
      <c r="H52" s="18" t="str">
        <f ca="1">IF(PAJAK[[#This Row],[//]]="","",INDEX(INDIRECT("NOTA["&amp;PAJAK[#Headers]&amp;"]"),PAJAK[[#This Row],[//]]-2))</f>
        <v/>
      </c>
      <c r="I52" s="17" t="str">
        <f ca="1">IF(PAJAK[[#This Row],[//]]="","",INDEX(INDIRECT("NOTA["&amp;PAJAK[#Headers]&amp;"]"),PAJAK[[#This Row],[//]]-2))</f>
        <v/>
      </c>
      <c r="J5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37" t="str">
        <f ca="1">IF(PAJAK[[#This Row],[//]]="","",SUMIF(NOTA[ID_H],PAJAK[[#This Row],[ID]],NOTA[JUMLAH]))</f>
        <v/>
      </c>
      <c r="L52" s="37" t="str">
        <f ca="1">IF(PAJAK[[#This Row],[//]]="","",SUMIF(NOTA[ID_H],PAJAK[[#This Row],[ID]],NOTA[DISC]))</f>
        <v/>
      </c>
      <c r="M52" s="37" t="e">
        <f ca="1">PAJAK[[#This Row],[SUB TOTAL]]-PAJAK[[#This Row],[DISKON]]</f>
        <v>#VALUE!</v>
      </c>
      <c r="N52" s="37" t="str">
        <f ca="1">IF(PAJAK[[#This Row],[//]]="","",INDEX(INDIRECT("NOTA["&amp;PAJAK[#Headers]&amp;"]"),PAJAK[[#This Row],[//]]-2+PAJAK[[#This Row],[QB]]-1))</f>
        <v/>
      </c>
      <c r="O52" s="37" t="e">
        <f ca="1">(PAJAK[[#This Row],[SUB T-DISC]]-PAJAK[[#This Row],[DISC DLL]])/111%</f>
        <v>#VALUE!</v>
      </c>
      <c r="P52" s="37" t="e">
        <f ca="1">PAJAK[[#This Row],[DPP]]*PAJAK[[#This Row],[PPN]]</f>
        <v>#VALUE!</v>
      </c>
      <c r="Q52" s="37" t="e">
        <f ca="1">PAJAK[[#This Row],[DPP]]+PAJAK[[#This Row],[PPN 11%]]</f>
        <v>#VALUE!</v>
      </c>
      <c r="R52" s="19" t="str">
        <f ca="1">IF(ISNUMBER(PAJAK[[#This Row],[//]]),PPN,"")</f>
        <v/>
      </c>
    </row>
    <row r="53" spans="1:18" x14ac:dyDescent="0.25">
      <c r="A53" s="2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34" t="str">
        <f ca="1">HYPERLINK("[NOTA_.XLSX]NOTA!c"&amp;PAJAK[[#This Row],[//]],IF(PAJAK[[#This Row],[//]]="","",INDEX(INDIRECT("NOTA["&amp;PAJAK[#Headers]&amp;"]"),PAJAK[[#This Row],[//]]-2)))</f>
        <v/>
      </c>
      <c r="C53" s="20" t="str">
        <f ca="1">IF(PAJAK[[#This Row],[//]]="","",INDEX(INDIRECT("NOTA["&amp;PAJAK[#Headers]&amp;"]"),PAJAK[[#This Row],[//]]-2))</f>
        <v/>
      </c>
      <c r="D53" s="20">
        <f ca="1">MATCH(PAJAK[[#This Row],[ID]],[4]!Table1[ID],0)</f>
        <v>1</v>
      </c>
      <c r="E53" s="33" t="str">
        <f ca="1">IF(PAJAK[[#This Row],[ID]]="","",COUNTIF(NOTA[ID_H],PAJAK[[#This Row],[ID]]))</f>
        <v/>
      </c>
      <c r="F53" s="16" t="str">
        <f ca="1">IF(PAJAK[[#This Row],[//]]="","",INDEX(CONV[2],MATCH(INDEX(INDIRECT("NOTA["&amp;PAJAK[#Headers]&amp;"]"),PAJAK[[#This Row],[//]]-2),CONV[1],0),0))</f>
        <v/>
      </c>
      <c r="G53" s="18" t="str">
        <f ca="1">IF(PAJAK[[#This Row],[//]]="","",INDEX(NOTA[TGL_H],PAJAK[[#This Row],[//]]-2))</f>
        <v/>
      </c>
      <c r="H53" s="18" t="str">
        <f ca="1">IF(PAJAK[[#This Row],[//]]="","",INDEX(INDIRECT("NOTA["&amp;PAJAK[#Headers]&amp;"]"),PAJAK[[#This Row],[//]]-2))</f>
        <v/>
      </c>
      <c r="I53" s="17" t="str">
        <f ca="1">IF(PAJAK[[#This Row],[//]]="","",INDEX(INDIRECT("NOTA["&amp;PAJAK[#Headers]&amp;"]"),PAJAK[[#This Row],[//]]-2))</f>
        <v/>
      </c>
      <c r="J5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37" t="str">
        <f ca="1">IF(PAJAK[[#This Row],[//]]="","",SUMIF(NOTA[ID_H],PAJAK[[#This Row],[ID]],NOTA[JUMLAH]))</f>
        <v/>
      </c>
      <c r="L53" s="37" t="str">
        <f ca="1">IF(PAJAK[[#This Row],[//]]="","",SUMIF(NOTA[ID_H],PAJAK[[#This Row],[ID]],NOTA[DISC]))</f>
        <v/>
      </c>
      <c r="M53" s="37" t="e">
        <f ca="1">PAJAK[[#This Row],[SUB TOTAL]]-PAJAK[[#This Row],[DISKON]]</f>
        <v>#VALUE!</v>
      </c>
      <c r="N53" s="37" t="str">
        <f ca="1">IF(PAJAK[[#This Row],[//]]="","",INDEX(INDIRECT("NOTA["&amp;PAJAK[#Headers]&amp;"]"),PAJAK[[#This Row],[//]]-2+PAJAK[[#This Row],[QB]]-1))</f>
        <v/>
      </c>
      <c r="O53" s="37" t="e">
        <f ca="1">(PAJAK[[#This Row],[SUB T-DISC]]-PAJAK[[#This Row],[DISC DLL]])/111%</f>
        <v>#VALUE!</v>
      </c>
      <c r="P53" s="37" t="e">
        <f ca="1">PAJAK[[#This Row],[DPP]]*PAJAK[[#This Row],[PPN]]</f>
        <v>#VALUE!</v>
      </c>
      <c r="Q53" s="37" t="e">
        <f ca="1">PAJAK[[#This Row],[DPP]]+PAJAK[[#This Row],[PPN 11%]]</f>
        <v>#VALUE!</v>
      </c>
      <c r="R53" s="19" t="str">
        <f ca="1">IF(ISNUMBER(PAJAK[[#This Row],[//]]),PPN,"")</f>
        <v/>
      </c>
    </row>
    <row r="54" spans="1:18" x14ac:dyDescent="0.25">
      <c r="A54" s="20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34" t="str">
        <f ca="1">HYPERLINK("[NOTA_.XLSX]NOTA!c"&amp;PAJAK[[#This Row],[//]],IF(PAJAK[[#This Row],[//]]="","",INDEX(INDIRECT("NOTA["&amp;PAJAK[#Headers]&amp;"]"),PAJAK[[#This Row],[//]]-2)))</f>
        <v/>
      </c>
      <c r="C54" s="20" t="str">
        <f ca="1">IF(PAJAK[[#This Row],[//]]="","",INDEX(INDIRECT("NOTA["&amp;PAJAK[#Headers]&amp;"]"),PAJAK[[#This Row],[//]]-2))</f>
        <v/>
      </c>
      <c r="D54" s="20">
        <f ca="1">MATCH(PAJAK[[#This Row],[ID]],[4]!Table1[ID],0)</f>
        <v>1</v>
      </c>
      <c r="E54" s="33" t="str">
        <f ca="1">IF(PAJAK[[#This Row],[ID]]="","",COUNTIF(NOTA[ID_H],PAJAK[[#This Row],[ID]]))</f>
        <v/>
      </c>
      <c r="F54" s="16" t="str">
        <f ca="1">IF(PAJAK[[#This Row],[//]]="","",INDEX(CONV[2],MATCH(INDEX(INDIRECT("NOTA["&amp;PAJAK[#Headers]&amp;"]"),PAJAK[[#This Row],[//]]-2),CONV[1],0),0))</f>
        <v/>
      </c>
      <c r="G54" s="18" t="str">
        <f ca="1">IF(PAJAK[[#This Row],[//]]="","",INDEX(NOTA[TGL_H],PAJAK[[#This Row],[//]]-2))</f>
        <v/>
      </c>
      <c r="H54" s="18" t="str">
        <f ca="1">IF(PAJAK[[#This Row],[//]]="","",INDEX(INDIRECT("NOTA["&amp;PAJAK[#Headers]&amp;"]"),PAJAK[[#This Row],[//]]-2))</f>
        <v/>
      </c>
      <c r="I54" s="17" t="str">
        <f ca="1">IF(PAJAK[[#This Row],[//]]="","",INDEX(INDIRECT("NOTA["&amp;PAJAK[#Headers]&amp;"]"),PAJAK[[#This Row],[//]]-2))</f>
        <v/>
      </c>
      <c r="J5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37" t="str">
        <f ca="1">IF(PAJAK[[#This Row],[//]]="","",SUMIF(NOTA[ID_H],PAJAK[[#This Row],[ID]],NOTA[JUMLAH]))</f>
        <v/>
      </c>
      <c r="L54" s="37" t="str">
        <f ca="1">IF(PAJAK[[#This Row],[//]]="","",SUMIF(NOTA[ID_H],PAJAK[[#This Row],[ID]],NOTA[DISC]))</f>
        <v/>
      </c>
      <c r="M54" s="37" t="e">
        <f ca="1">PAJAK[[#This Row],[SUB TOTAL]]-PAJAK[[#This Row],[DISKON]]</f>
        <v>#VALUE!</v>
      </c>
      <c r="N54" s="37" t="str">
        <f ca="1">IF(PAJAK[[#This Row],[//]]="","",INDEX(INDIRECT("NOTA["&amp;PAJAK[#Headers]&amp;"]"),PAJAK[[#This Row],[//]]-2+PAJAK[[#This Row],[QB]]-1))</f>
        <v/>
      </c>
      <c r="O54" s="37" t="e">
        <f ca="1">(PAJAK[[#This Row],[SUB T-DISC]]-PAJAK[[#This Row],[DISC DLL]])/111%</f>
        <v>#VALUE!</v>
      </c>
      <c r="P54" s="37" t="e">
        <f ca="1">PAJAK[[#This Row],[DPP]]*PAJAK[[#This Row],[PPN]]</f>
        <v>#VALUE!</v>
      </c>
      <c r="Q54" s="37" t="e">
        <f ca="1">PAJAK[[#This Row],[DPP]]+PAJAK[[#This Row],[PPN 11%]]</f>
        <v>#VALUE!</v>
      </c>
      <c r="R54" s="19" t="str">
        <f ca="1">IF(ISNUMBER(PAJAK[[#This Row],[//]]),PPN,"")</f>
        <v/>
      </c>
    </row>
    <row r="55" spans="1:18" x14ac:dyDescent="0.25">
      <c r="A55" s="20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34" t="str">
        <f ca="1">HYPERLINK("[NOTA_.XLSX]NOTA!c"&amp;PAJAK[[#This Row],[//]],IF(PAJAK[[#This Row],[//]]="","",INDEX(INDIRECT("NOTA["&amp;PAJAK[#Headers]&amp;"]"),PAJAK[[#This Row],[//]]-2)))</f>
        <v/>
      </c>
      <c r="C55" s="20" t="str">
        <f ca="1">IF(PAJAK[[#This Row],[//]]="","",INDEX(INDIRECT("NOTA["&amp;PAJAK[#Headers]&amp;"]"),PAJAK[[#This Row],[//]]-2))</f>
        <v/>
      </c>
      <c r="D55" s="20">
        <f ca="1">MATCH(PAJAK[[#This Row],[ID]],[4]!Table1[ID],0)</f>
        <v>1</v>
      </c>
      <c r="E55" s="33" t="str">
        <f ca="1">IF(PAJAK[[#This Row],[ID]]="","",COUNTIF(NOTA[ID_H],PAJAK[[#This Row],[ID]]))</f>
        <v/>
      </c>
      <c r="F55" s="16" t="str">
        <f ca="1">IF(PAJAK[[#This Row],[//]]="","",INDEX(CONV[2],MATCH(INDEX(INDIRECT("NOTA["&amp;PAJAK[#Headers]&amp;"]"),PAJAK[[#This Row],[//]]-2),CONV[1],0),0))</f>
        <v/>
      </c>
      <c r="G55" s="18" t="str">
        <f ca="1">IF(PAJAK[[#This Row],[//]]="","",INDEX(NOTA[TGL_H],PAJAK[[#This Row],[//]]-2))</f>
        <v/>
      </c>
      <c r="H55" s="18" t="str">
        <f ca="1">IF(PAJAK[[#This Row],[//]]="","",INDEX(INDIRECT("NOTA["&amp;PAJAK[#Headers]&amp;"]"),PAJAK[[#This Row],[//]]-2))</f>
        <v/>
      </c>
      <c r="I55" s="17" t="str">
        <f ca="1">IF(PAJAK[[#This Row],[//]]="","",INDEX(INDIRECT("NOTA["&amp;PAJAK[#Headers]&amp;"]"),PAJAK[[#This Row],[//]]-2))</f>
        <v/>
      </c>
      <c r="J5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37" t="str">
        <f ca="1">IF(PAJAK[[#This Row],[//]]="","",SUMIF(NOTA[ID_H],PAJAK[[#This Row],[ID]],NOTA[JUMLAH]))</f>
        <v/>
      </c>
      <c r="L55" s="37" t="str">
        <f ca="1">IF(PAJAK[[#This Row],[//]]="","",SUMIF(NOTA[ID_H],PAJAK[[#This Row],[ID]],NOTA[DISC]))</f>
        <v/>
      </c>
      <c r="M55" s="37" t="e">
        <f ca="1">PAJAK[[#This Row],[SUB TOTAL]]-PAJAK[[#This Row],[DISKON]]</f>
        <v>#VALUE!</v>
      </c>
      <c r="N55" s="37" t="str">
        <f ca="1">IF(PAJAK[[#This Row],[//]]="","",INDEX(INDIRECT("NOTA["&amp;PAJAK[#Headers]&amp;"]"),PAJAK[[#This Row],[//]]-2+PAJAK[[#This Row],[QB]]-1))</f>
        <v/>
      </c>
      <c r="O55" s="37" t="e">
        <f ca="1">(PAJAK[[#This Row],[SUB T-DISC]]-PAJAK[[#This Row],[DISC DLL]])/111%</f>
        <v>#VALUE!</v>
      </c>
      <c r="P55" s="37" t="e">
        <f ca="1">PAJAK[[#This Row],[DPP]]*PAJAK[[#This Row],[PPN]]</f>
        <v>#VALUE!</v>
      </c>
      <c r="Q55" s="37" t="e">
        <f ca="1">PAJAK[[#This Row],[DPP]]+PAJAK[[#This Row],[PPN 11%]]</f>
        <v>#VALUE!</v>
      </c>
      <c r="R55" s="19" t="str">
        <f ca="1">IF(ISNUMBER(PAJAK[[#This Row],[//]]),PPN,"")</f>
        <v/>
      </c>
    </row>
    <row r="56" spans="1:18" x14ac:dyDescent="0.25">
      <c r="A56" s="16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16" t="str">
        <f ca="1">HYPERLINK("[NOTA_.XLSX]NOTA!c"&amp;PAJAK[[#This Row],[//]],IF(PAJAK[[#This Row],[//]]="","",INDEX(INDIRECT("NOTA["&amp;PAJAK[#Headers]&amp;"]"),PAJAK[[#This Row],[//]]-2)))</f>
        <v/>
      </c>
      <c r="C56" s="16" t="str">
        <f ca="1">IF(PAJAK[[#This Row],[//]]="","",INDEX(INDIRECT("NOTA["&amp;PAJAK[#Headers]&amp;"]"),PAJAK[[#This Row],[//]]-2))</f>
        <v/>
      </c>
      <c r="D56" s="16">
        <f ca="1">MATCH(PAJAK[[#This Row],[ID]],[4]!Table1[ID],0)</f>
        <v>1</v>
      </c>
      <c r="E56" s="17" t="str">
        <f ca="1">IF(PAJAK[[#This Row],[ID]]="","",COUNTIF(NOTA[ID_H],PAJAK[[#This Row],[ID]]))</f>
        <v/>
      </c>
      <c r="F56" s="16" t="str">
        <f ca="1">IF(PAJAK[[#This Row],[//]]="","",INDEX(CONV[2],MATCH(INDEX(INDIRECT("NOTA["&amp;PAJAK[#Headers]&amp;"]"),PAJAK[[#This Row],[//]]-2),CONV[1],0),0))</f>
        <v/>
      </c>
      <c r="G56" s="18" t="str">
        <f ca="1">IF(PAJAK[[#This Row],[//]]="","",INDEX(NOTA[TGL_H],PAJAK[[#This Row],[//]]-2))</f>
        <v/>
      </c>
      <c r="H56" s="18" t="str">
        <f ca="1">IF(PAJAK[[#This Row],[//]]="","",INDEX(INDIRECT("NOTA["&amp;PAJAK[#Headers]&amp;"]"),PAJAK[[#This Row],[//]]-2))</f>
        <v/>
      </c>
      <c r="I56" s="17" t="str">
        <f ca="1">IF(PAJAK[[#This Row],[//]]="","",INDEX(INDIRECT("NOTA["&amp;PAJAK[#Headers]&amp;"]"),PAJAK[[#This Row],[//]]-2))</f>
        <v/>
      </c>
      <c r="J5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7" t="str">
        <f ca="1">IF(PAJAK[[#This Row],[//]]="","",SUMIF(NOTA[ID_H],PAJAK[[#This Row],[ID]],NOTA[JUMLAH]))</f>
        <v/>
      </c>
      <c r="L56" s="37" t="str">
        <f ca="1">IF(PAJAK[[#This Row],[//]]="","",SUMIF(NOTA[ID_H],PAJAK[[#This Row],[ID]],NOTA[DISC]))</f>
        <v/>
      </c>
      <c r="M56" s="37" t="e">
        <f ca="1">PAJAK[[#This Row],[SUB TOTAL]]-PAJAK[[#This Row],[DISKON]]</f>
        <v>#VALUE!</v>
      </c>
      <c r="N56" s="37" t="str">
        <f ca="1">IF(PAJAK[[#This Row],[//]]="","",INDEX(INDIRECT("NOTA["&amp;PAJAK[#Headers]&amp;"]"),PAJAK[[#This Row],[//]]-2+PAJAK[[#This Row],[QB]]-1))</f>
        <v/>
      </c>
      <c r="O56" s="37" t="e">
        <f ca="1">(PAJAK[[#This Row],[SUB T-DISC]]-PAJAK[[#This Row],[DISC DLL]])/111%</f>
        <v>#VALUE!</v>
      </c>
      <c r="P56" s="37" t="e">
        <f ca="1">PAJAK[[#This Row],[DPP]]*PAJAK[[#This Row],[PPN]]</f>
        <v>#VALUE!</v>
      </c>
      <c r="Q56" s="37" t="e">
        <f ca="1">PAJAK[[#This Row],[DPP]]+PAJAK[[#This Row],[PPN 11%]]</f>
        <v>#VALUE!</v>
      </c>
      <c r="R56" s="19" t="str">
        <f ca="1">IF(ISNUMBER(PAJAK[[#This Row],[//]]),PPN,"")</f>
        <v/>
      </c>
    </row>
    <row r="57" spans="1:18" x14ac:dyDescent="0.25">
      <c r="A57" s="16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6" t="str">
        <f ca="1">HYPERLINK("[NOTA_.XLSX]NOTA!c"&amp;PAJAK[[#This Row],[//]],IF(PAJAK[[#This Row],[//]]="","",INDEX(INDIRECT("NOTA["&amp;PAJAK[#Headers]&amp;"]"),PAJAK[[#This Row],[//]]-2)))</f>
        <v/>
      </c>
      <c r="C57" s="16" t="str">
        <f ca="1">IF(PAJAK[[#This Row],[//]]="","",INDEX(INDIRECT("NOTA["&amp;PAJAK[#Headers]&amp;"]"),PAJAK[[#This Row],[//]]-2))</f>
        <v/>
      </c>
      <c r="D57" s="16">
        <f ca="1">MATCH(PAJAK[[#This Row],[ID]],[4]!Table1[ID],0)</f>
        <v>1</v>
      </c>
      <c r="E57" s="17" t="str">
        <f ca="1">IF(PAJAK[[#This Row],[ID]]="","",COUNTIF(NOTA[ID_H],PAJAK[[#This Row],[ID]]))</f>
        <v/>
      </c>
      <c r="F57" s="16" t="str">
        <f ca="1">IF(PAJAK[[#This Row],[//]]="","",INDEX(CONV[2],MATCH(INDEX(INDIRECT("NOTA["&amp;PAJAK[#Headers]&amp;"]"),PAJAK[[#This Row],[//]]-2),CONV[1],0),0))</f>
        <v/>
      </c>
      <c r="G57" s="18" t="str">
        <f ca="1">IF(PAJAK[[#This Row],[//]]="","",INDEX(NOTA[TGL_H],PAJAK[[#This Row],[//]]-2))</f>
        <v/>
      </c>
      <c r="H57" s="18" t="str">
        <f ca="1">IF(PAJAK[[#This Row],[//]]="","",INDEX(INDIRECT("NOTA["&amp;PAJAK[#Headers]&amp;"]"),PAJAK[[#This Row],[//]]-2))</f>
        <v/>
      </c>
      <c r="I57" s="17" t="str">
        <f ca="1">IF(PAJAK[[#This Row],[//]]="","",INDEX(INDIRECT("NOTA["&amp;PAJAK[#Headers]&amp;"]"),PAJAK[[#This Row],[//]]-2))</f>
        <v/>
      </c>
      <c r="J5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7" t="str">
        <f ca="1">IF(PAJAK[[#This Row],[//]]="","",SUMIF(NOTA[ID_H],PAJAK[[#This Row],[ID]],NOTA[JUMLAH]))</f>
        <v/>
      </c>
      <c r="L57" s="37" t="str">
        <f ca="1">IF(PAJAK[[#This Row],[//]]="","",SUMIF(NOTA[ID_H],PAJAK[[#This Row],[ID]],NOTA[DISC]))</f>
        <v/>
      </c>
      <c r="M57" s="37" t="e">
        <f ca="1">PAJAK[[#This Row],[SUB TOTAL]]-PAJAK[[#This Row],[DISKON]]</f>
        <v>#VALUE!</v>
      </c>
      <c r="N57" s="37" t="str">
        <f ca="1">IF(PAJAK[[#This Row],[//]]="","",INDEX(INDIRECT("NOTA["&amp;PAJAK[#Headers]&amp;"]"),PAJAK[[#This Row],[//]]-2+PAJAK[[#This Row],[QB]]-1))</f>
        <v/>
      </c>
      <c r="O57" s="37" t="e">
        <f ca="1">(PAJAK[[#This Row],[SUB T-DISC]]-PAJAK[[#This Row],[DISC DLL]])/111%</f>
        <v>#VALUE!</v>
      </c>
      <c r="P57" s="37" t="e">
        <f ca="1">PAJAK[[#This Row],[DPP]]*PAJAK[[#This Row],[PPN]]</f>
        <v>#VALUE!</v>
      </c>
      <c r="Q57" s="37" t="e">
        <f ca="1">PAJAK[[#This Row],[DPP]]+PAJAK[[#This Row],[PPN 11%]]</f>
        <v>#VALUE!</v>
      </c>
      <c r="R57" s="19" t="str">
        <f ca="1">IF(ISNUMBER(PAJAK[[#This Row],[//]]),PPN,"")</f>
        <v/>
      </c>
    </row>
    <row r="58" spans="1:18" x14ac:dyDescent="0.25">
      <c r="A58" s="16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" t="str">
        <f ca="1">HYPERLINK("[NOTA_.XLSX]NOTA!c"&amp;PAJAK[[#This Row],[//]],IF(PAJAK[[#This Row],[//]]="","",INDEX(INDIRECT("NOTA["&amp;PAJAK[#Headers]&amp;"]"),PAJAK[[#This Row],[//]]-2)))</f>
        <v/>
      </c>
      <c r="C58" s="16" t="str">
        <f ca="1">IF(PAJAK[[#This Row],[//]]="","",INDEX(INDIRECT("NOTA["&amp;PAJAK[#Headers]&amp;"]"),PAJAK[[#This Row],[//]]-2))</f>
        <v/>
      </c>
      <c r="D58" s="16">
        <f ca="1">MATCH(PAJAK[[#This Row],[ID]],[4]!Table1[ID],0)</f>
        <v>1</v>
      </c>
      <c r="E58" s="17" t="str">
        <f ca="1">IF(PAJAK[[#This Row],[ID]]="","",COUNTIF(NOTA[ID_H],PAJAK[[#This Row],[ID]]))</f>
        <v/>
      </c>
      <c r="F58" s="16" t="str">
        <f ca="1">IF(PAJAK[[#This Row],[//]]="","",INDEX(CONV[2],MATCH(INDEX(INDIRECT("NOTA["&amp;PAJAK[#Headers]&amp;"]"),PAJAK[[#This Row],[//]]-2),CONV[1],0),0))</f>
        <v/>
      </c>
      <c r="G58" s="18" t="str">
        <f ca="1">IF(PAJAK[[#This Row],[//]]="","",INDEX(NOTA[TGL_H],PAJAK[[#This Row],[//]]-2))</f>
        <v/>
      </c>
      <c r="H58" s="18" t="str">
        <f ca="1">IF(PAJAK[[#This Row],[//]]="","",INDEX(INDIRECT("NOTA["&amp;PAJAK[#Headers]&amp;"]"),PAJAK[[#This Row],[//]]-2))</f>
        <v/>
      </c>
      <c r="I58" s="17" t="str">
        <f ca="1">IF(PAJAK[[#This Row],[//]]="","",INDEX(INDIRECT("NOTA["&amp;PAJAK[#Headers]&amp;"]"),PAJAK[[#This Row],[//]]-2))</f>
        <v/>
      </c>
      <c r="J5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37" t="str">
        <f ca="1">IF(PAJAK[[#This Row],[//]]="","",SUMIF(NOTA[ID_H],PAJAK[[#This Row],[ID]],NOTA[JUMLAH]))</f>
        <v/>
      </c>
      <c r="L58" s="37" t="str">
        <f ca="1">IF(PAJAK[[#This Row],[//]]="","",SUMIF(NOTA[ID_H],PAJAK[[#This Row],[ID]],NOTA[DISC]))</f>
        <v/>
      </c>
      <c r="M58" s="37" t="e">
        <f ca="1">PAJAK[[#This Row],[SUB TOTAL]]-PAJAK[[#This Row],[DISKON]]</f>
        <v>#VALUE!</v>
      </c>
      <c r="N58" s="37" t="str">
        <f ca="1">IF(PAJAK[[#This Row],[//]]="","",INDEX(INDIRECT("NOTA["&amp;PAJAK[#Headers]&amp;"]"),PAJAK[[#This Row],[//]]-2+PAJAK[[#This Row],[QB]]-1))</f>
        <v/>
      </c>
      <c r="O58" s="37" t="e">
        <f ca="1">(PAJAK[[#This Row],[SUB T-DISC]]-PAJAK[[#This Row],[DISC DLL]])/111%</f>
        <v>#VALUE!</v>
      </c>
      <c r="P58" s="37" t="e">
        <f ca="1">PAJAK[[#This Row],[DPP]]*PAJAK[[#This Row],[PPN]]</f>
        <v>#VALUE!</v>
      </c>
      <c r="Q58" s="37" t="e">
        <f ca="1">PAJAK[[#This Row],[DPP]]+PAJAK[[#This Row],[PPN 11%]]</f>
        <v>#VALUE!</v>
      </c>
      <c r="R58" s="19" t="str">
        <f ca="1">IF(ISNUMBER(PAJAK[[#This Row],[//]]),PPN,"")</f>
        <v/>
      </c>
    </row>
    <row r="59" spans="1:18" x14ac:dyDescent="0.25">
      <c r="A59" s="16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" t="str">
        <f ca="1">HYPERLINK("[NOTA_.XLSX]NOTA!c"&amp;PAJAK[[#This Row],[//]],IF(PAJAK[[#This Row],[//]]="","",INDEX(INDIRECT("NOTA["&amp;PAJAK[#Headers]&amp;"]"),PAJAK[[#This Row],[//]]-2)))</f>
        <v/>
      </c>
      <c r="C59" s="16" t="str">
        <f ca="1">IF(PAJAK[[#This Row],[//]]="","",INDEX(INDIRECT("NOTA["&amp;PAJAK[#Headers]&amp;"]"),PAJAK[[#This Row],[//]]-2))</f>
        <v/>
      </c>
      <c r="D59" s="16">
        <f ca="1">MATCH(PAJAK[[#This Row],[ID]],[4]!Table1[ID],0)</f>
        <v>1</v>
      </c>
      <c r="E59" s="17" t="str">
        <f ca="1">IF(PAJAK[[#This Row],[ID]]="","",COUNTIF(NOTA[ID_H],PAJAK[[#This Row],[ID]]))</f>
        <v/>
      </c>
      <c r="F59" s="16" t="str">
        <f ca="1">IF(PAJAK[[#This Row],[//]]="","",INDEX(CONV[2],MATCH(INDEX(INDIRECT("NOTA["&amp;PAJAK[#Headers]&amp;"]"),PAJAK[[#This Row],[//]]-2),CONV[1],0),0))</f>
        <v/>
      </c>
      <c r="G59" s="18" t="str">
        <f ca="1">IF(PAJAK[[#This Row],[//]]="","",INDEX(NOTA[TGL_H],PAJAK[[#This Row],[//]]-2))</f>
        <v/>
      </c>
      <c r="H59" s="18" t="str">
        <f ca="1">IF(PAJAK[[#This Row],[//]]="","",INDEX(INDIRECT("NOTA["&amp;PAJAK[#Headers]&amp;"]"),PAJAK[[#This Row],[//]]-2))</f>
        <v/>
      </c>
      <c r="I59" s="17" t="str">
        <f ca="1">IF(PAJAK[[#This Row],[//]]="","",INDEX(INDIRECT("NOTA["&amp;PAJAK[#Headers]&amp;"]"),PAJAK[[#This Row],[//]]-2))</f>
        <v/>
      </c>
      <c r="J5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37" t="str">
        <f ca="1">IF(PAJAK[[#This Row],[//]]="","",SUMIF(NOTA[ID_H],PAJAK[[#This Row],[ID]],NOTA[JUMLAH]))</f>
        <v/>
      </c>
      <c r="L59" s="37" t="str">
        <f ca="1">IF(PAJAK[[#This Row],[//]]="","",SUMIF(NOTA[ID_H],PAJAK[[#This Row],[ID]],NOTA[DISC]))</f>
        <v/>
      </c>
      <c r="M59" s="37" t="e">
        <f ca="1">PAJAK[[#This Row],[SUB TOTAL]]-PAJAK[[#This Row],[DISKON]]</f>
        <v>#VALUE!</v>
      </c>
      <c r="N59" s="37" t="str">
        <f ca="1">IF(PAJAK[[#This Row],[//]]="","",INDEX(INDIRECT("NOTA["&amp;PAJAK[#Headers]&amp;"]"),PAJAK[[#This Row],[//]]-2+PAJAK[[#This Row],[QB]]-1))</f>
        <v/>
      </c>
      <c r="O59" s="37" t="e">
        <f ca="1">(PAJAK[[#This Row],[SUB T-DISC]]-PAJAK[[#This Row],[DISC DLL]])/111%</f>
        <v>#VALUE!</v>
      </c>
      <c r="P59" s="37" t="e">
        <f ca="1">PAJAK[[#This Row],[DPP]]*PAJAK[[#This Row],[PPN]]</f>
        <v>#VALUE!</v>
      </c>
      <c r="Q59" s="37" t="e">
        <f ca="1">PAJAK[[#This Row],[DPP]]+PAJAK[[#This Row],[PPN 11%]]</f>
        <v>#VALUE!</v>
      </c>
      <c r="R59" s="19" t="str">
        <f ca="1">IF(ISNUMBER(PAJAK[[#This Row],[//]]),PPN,"")</f>
        <v/>
      </c>
    </row>
    <row r="60" spans="1:18" x14ac:dyDescent="0.25">
      <c r="A60" s="16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" t="str">
        <f ca="1">HYPERLINK("[NOTA_.XLSX]NOTA!c"&amp;PAJAK[[#This Row],[//]],IF(PAJAK[[#This Row],[//]]="","",INDEX(INDIRECT("NOTA["&amp;PAJAK[#Headers]&amp;"]"),PAJAK[[#This Row],[//]]-2)))</f>
        <v/>
      </c>
      <c r="C60" s="16" t="str">
        <f ca="1">IF(PAJAK[[#This Row],[//]]="","",INDEX(INDIRECT("NOTA["&amp;PAJAK[#Headers]&amp;"]"),PAJAK[[#This Row],[//]]-2))</f>
        <v/>
      </c>
      <c r="D60" s="16">
        <f ca="1">MATCH(PAJAK[[#This Row],[ID]],[4]!Table1[ID],0)</f>
        <v>1</v>
      </c>
      <c r="E60" s="17" t="str">
        <f ca="1">IF(PAJAK[[#This Row],[ID]]="","",COUNTIF(NOTA[ID_H],PAJAK[[#This Row],[ID]]))</f>
        <v/>
      </c>
      <c r="F60" s="16" t="str">
        <f ca="1">IF(PAJAK[[#This Row],[//]]="","",INDEX(CONV[2],MATCH(INDEX(INDIRECT("NOTA["&amp;PAJAK[#Headers]&amp;"]"),PAJAK[[#This Row],[//]]-2),CONV[1],0),0))</f>
        <v/>
      </c>
      <c r="G60" s="18" t="str">
        <f ca="1">IF(PAJAK[[#This Row],[//]]="","",INDEX(NOTA[TGL_H],PAJAK[[#This Row],[//]]-2))</f>
        <v/>
      </c>
      <c r="H60" s="18" t="str">
        <f ca="1">IF(PAJAK[[#This Row],[//]]="","",INDEX(INDIRECT("NOTA["&amp;PAJAK[#Headers]&amp;"]"),PAJAK[[#This Row],[//]]-2))</f>
        <v/>
      </c>
      <c r="I60" s="17" t="str">
        <f ca="1">IF(PAJAK[[#This Row],[//]]="","",INDEX(INDIRECT("NOTA["&amp;PAJAK[#Headers]&amp;"]"),PAJAK[[#This Row],[//]]-2))</f>
        <v/>
      </c>
      <c r="J6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37" t="str">
        <f ca="1">IF(PAJAK[[#This Row],[//]]="","",SUMIF(NOTA[ID_H],PAJAK[[#This Row],[ID]],NOTA[JUMLAH]))</f>
        <v/>
      </c>
      <c r="L60" s="37" t="str">
        <f ca="1">IF(PAJAK[[#This Row],[//]]="","",SUMIF(NOTA[ID_H],PAJAK[[#This Row],[ID]],NOTA[DISC]))</f>
        <v/>
      </c>
      <c r="M60" s="37" t="e">
        <f ca="1">PAJAK[[#This Row],[SUB TOTAL]]-PAJAK[[#This Row],[DISKON]]</f>
        <v>#VALUE!</v>
      </c>
      <c r="N60" s="37" t="str">
        <f ca="1">IF(PAJAK[[#This Row],[//]]="","",INDEX(INDIRECT("NOTA["&amp;PAJAK[#Headers]&amp;"]"),PAJAK[[#This Row],[//]]-2+PAJAK[[#This Row],[QB]]-1))</f>
        <v/>
      </c>
      <c r="O60" s="37" t="e">
        <f ca="1">(PAJAK[[#This Row],[SUB T-DISC]]-PAJAK[[#This Row],[DISC DLL]])/111%</f>
        <v>#VALUE!</v>
      </c>
      <c r="P60" s="37" t="e">
        <f ca="1">PAJAK[[#This Row],[DPP]]*PAJAK[[#This Row],[PPN]]</f>
        <v>#VALUE!</v>
      </c>
      <c r="Q60" s="37" t="e">
        <f ca="1">PAJAK[[#This Row],[DPP]]+PAJAK[[#This Row],[PPN 11%]]</f>
        <v>#VALUE!</v>
      </c>
      <c r="R60" s="19" t="str">
        <f ca="1">IF(ISNUMBER(PAJAK[[#This Row],[//]]),PPN,"")</f>
        <v/>
      </c>
    </row>
    <row r="61" spans="1:18" x14ac:dyDescent="0.25">
      <c r="A61" s="20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34" t="str">
        <f ca="1">HYPERLINK("[NOTA_.XLSX]NOTA!c"&amp;PAJAK[[#This Row],[//]],IF(PAJAK[[#This Row],[//]]="","",INDEX(INDIRECT("NOTA["&amp;PAJAK[#Headers]&amp;"]"),PAJAK[[#This Row],[//]]-2)))</f>
        <v/>
      </c>
      <c r="C61" s="20" t="str">
        <f ca="1">IF(PAJAK[[#This Row],[//]]="","",INDEX(INDIRECT("NOTA["&amp;PAJAK[#Headers]&amp;"]"),PAJAK[[#This Row],[//]]-2))</f>
        <v/>
      </c>
      <c r="D61" s="20">
        <f ca="1">MATCH(PAJAK[[#This Row],[ID]],[4]!Table1[ID],0)</f>
        <v>1</v>
      </c>
      <c r="E61" s="33" t="str">
        <f ca="1">IF(PAJAK[[#This Row],[ID]]="","",COUNTIF(NOTA[ID_H],PAJAK[[#This Row],[ID]]))</f>
        <v/>
      </c>
      <c r="F61" s="16" t="str">
        <f ca="1">IF(PAJAK[[#This Row],[//]]="","",INDEX(CONV[2],MATCH(INDEX(INDIRECT("NOTA["&amp;PAJAK[#Headers]&amp;"]"),PAJAK[[#This Row],[//]]-2),CONV[1],0),0))</f>
        <v/>
      </c>
      <c r="G61" s="18" t="str">
        <f ca="1">IF(PAJAK[[#This Row],[//]]="","",INDEX(NOTA[TGL_H],PAJAK[[#This Row],[//]]-2))</f>
        <v/>
      </c>
      <c r="H61" s="18" t="str">
        <f ca="1">IF(PAJAK[[#This Row],[//]]="","",INDEX(INDIRECT("NOTA["&amp;PAJAK[#Headers]&amp;"]"),PAJAK[[#This Row],[//]]-2))</f>
        <v/>
      </c>
      <c r="I61" s="17" t="str">
        <f ca="1">IF(PAJAK[[#This Row],[//]]="","",INDEX(INDIRECT("NOTA["&amp;PAJAK[#Headers]&amp;"]"),PAJAK[[#This Row],[//]]-2))</f>
        <v/>
      </c>
      <c r="J6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37" t="str">
        <f ca="1">IF(PAJAK[[#This Row],[//]]="","",SUMIF(NOTA[ID_H],PAJAK[[#This Row],[ID]],NOTA[JUMLAH]))</f>
        <v/>
      </c>
      <c r="L61" s="37" t="str">
        <f ca="1">IF(PAJAK[[#This Row],[//]]="","",SUMIF(NOTA[ID_H],PAJAK[[#This Row],[ID]],NOTA[DISC]))</f>
        <v/>
      </c>
      <c r="M61" s="37" t="e">
        <f ca="1">PAJAK[[#This Row],[SUB TOTAL]]-PAJAK[[#This Row],[DISKON]]</f>
        <v>#VALUE!</v>
      </c>
      <c r="N61" s="37" t="str">
        <f ca="1">IF(PAJAK[[#This Row],[//]]="","",INDEX(INDIRECT("NOTA["&amp;PAJAK[#Headers]&amp;"]"),PAJAK[[#This Row],[//]]-2+PAJAK[[#This Row],[QB]]-1))</f>
        <v/>
      </c>
      <c r="O61" s="37" t="e">
        <f ca="1">(PAJAK[[#This Row],[SUB T-DISC]]-PAJAK[[#This Row],[DISC DLL]])/111%</f>
        <v>#VALUE!</v>
      </c>
      <c r="P61" s="37" t="e">
        <f ca="1">PAJAK[[#This Row],[DPP]]*PAJAK[[#This Row],[PPN]]</f>
        <v>#VALUE!</v>
      </c>
      <c r="Q61" s="37" t="e">
        <f ca="1">PAJAK[[#This Row],[DPP]]+PAJAK[[#This Row],[PPN 11%]]</f>
        <v>#VALUE!</v>
      </c>
      <c r="R61" s="19" t="str">
        <f ca="1">IF(ISNUMBER(PAJAK[[#This Row],[//]]),PPN,"")</f>
        <v/>
      </c>
    </row>
    <row r="62" spans="1:18" x14ac:dyDescent="0.25">
      <c r="A62" s="2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34" t="str">
        <f ca="1">HYPERLINK("[NOTA_.XLSX]NOTA!c"&amp;PAJAK[[#This Row],[//]],IF(PAJAK[[#This Row],[//]]="","",INDEX(INDIRECT("NOTA["&amp;PAJAK[#Headers]&amp;"]"),PAJAK[[#This Row],[//]]-2)))</f>
        <v/>
      </c>
      <c r="C62" s="20" t="str">
        <f ca="1">IF(PAJAK[[#This Row],[//]]="","",INDEX(INDIRECT("NOTA["&amp;PAJAK[#Headers]&amp;"]"),PAJAK[[#This Row],[//]]-2))</f>
        <v/>
      </c>
      <c r="D62" s="20">
        <f ca="1">MATCH(PAJAK[[#This Row],[ID]],[4]!Table1[ID],0)</f>
        <v>1</v>
      </c>
      <c r="E62" s="33" t="str">
        <f ca="1">IF(PAJAK[[#This Row],[ID]]="","",COUNTIF(NOTA[ID_H],PAJAK[[#This Row],[ID]]))</f>
        <v/>
      </c>
      <c r="F62" s="16" t="str">
        <f ca="1">IF(PAJAK[[#This Row],[//]]="","",INDEX(CONV[2],MATCH(INDEX(INDIRECT("NOTA["&amp;PAJAK[#Headers]&amp;"]"),PAJAK[[#This Row],[//]]-2),CONV[1],0),0))</f>
        <v/>
      </c>
      <c r="G62" s="18" t="str">
        <f ca="1">IF(PAJAK[[#This Row],[//]]="","",INDEX(NOTA[TGL_H],PAJAK[[#This Row],[//]]-2))</f>
        <v/>
      </c>
      <c r="H62" s="18" t="str">
        <f ca="1">IF(PAJAK[[#This Row],[//]]="","",INDEX(INDIRECT("NOTA["&amp;PAJAK[#Headers]&amp;"]"),PAJAK[[#This Row],[//]]-2))</f>
        <v/>
      </c>
      <c r="I62" s="17" t="str">
        <f ca="1">IF(PAJAK[[#This Row],[//]]="","",INDEX(INDIRECT("NOTA["&amp;PAJAK[#Headers]&amp;"]"),PAJAK[[#This Row],[//]]-2))</f>
        <v/>
      </c>
      <c r="J6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37" t="str">
        <f ca="1">IF(PAJAK[[#This Row],[//]]="","",SUMIF(NOTA[ID_H],PAJAK[[#This Row],[ID]],NOTA[JUMLAH]))</f>
        <v/>
      </c>
      <c r="L62" s="37" t="str">
        <f ca="1">IF(PAJAK[[#This Row],[//]]="","",SUMIF(NOTA[ID_H],PAJAK[[#This Row],[ID]],NOTA[DISC]))</f>
        <v/>
      </c>
      <c r="M62" s="37" t="e">
        <f ca="1">PAJAK[[#This Row],[SUB TOTAL]]-PAJAK[[#This Row],[DISKON]]</f>
        <v>#VALUE!</v>
      </c>
      <c r="N62" s="37" t="str">
        <f ca="1">IF(PAJAK[[#This Row],[//]]="","",INDEX(INDIRECT("NOTA["&amp;PAJAK[#Headers]&amp;"]"),PAJAK[[#This Row],[//]]-2+PAJAK[[#This Row],[QB]]-1))</f>
        <v/>
      </c>
      <c r="O62" s="37" t="e">
        <f ca="1">(PAJAK[[#This Row],[SUB T-DISC]]-PAJAK[[#This Row],[DISC DLL]])/111%</f>
        <v>#VALUE!</v>
      </c>
      <c r="P62" s="37" t="e">
        <f ca="1">PAJAK[[#This Row],[DPP]]*PAJAK[[#This Row],[PPN]]</f>
        <v>#VALUE!</v>
      </c>
      <c r="Q62" s="37" t="e">
        <f ca="1">PAJAK[[#This Row],[DPP]]+PAJAK[[#This Row],[PPN 11%]]</f>
        <v>#VALUE!</v>
      </c>
      <c r="R62" s="19" t="str">
        <f ca="1">IF(ISNUMBER(PAJAK[[#This Row],[//]]),PPN,"")</f>
        <v/>
      </c>
    </row>
    <row r="63" spans="1:18" x14ac:dyDescent="0.25">
      <c r="A63" s="2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34" t="str">
        <f ca="1">HYPERLINK("[NOTA_.XLSX]NOTA!c"&amp;PAJAK[[#This Row],[//]],IF(PAJAK[[#This Row],[//]]="","",INDEX(INDIRECT("NOTA["&amp;PAJAK[#Headers]&amp;"]"),PAJAK[[#This Row],[//]]-2)))</f>
        <v/>
      </c>
      <c r="C63" s="20" t="str">
        <f ca="1">IF(PAJAK[[#This Row],[//]]="","",INDEX(INDIRECT("NOTA["&amp;PAJAK[#Headers]&amp;"]"),PAJAK[[#This Row],[//]]-2))</f>
        <v/>
      </c>
      <c r="D63" s="20">
        <f ca="1">MATCH(PAJAK[[#This Row],[ID]],[4]!Table1[ID],0)</f>
        <v>1</v>
      </c>
      <c r="E63" s="33" t="str">
        <f ca="1">IF(PAJAK[[#This Row],[ID]]="","",COUNTIF(NOTA[ID_H],PAJAK[[#This Row],[ID]]))</f>
        <v/>
      </c>
      <c r="F63" s="16" t="str">
        <f ca="1">IF(PAJAK[[#This Row],[//]]="","",INDEX(CONV[2],MATCH(INDEX(INDIRECT("NOTA["&amp;PAJAK[#Headers]&amp;"]"),PAJAK[[#This Row],[//]]-2),CONV[1],0),0))</f>
        <v/>
      </c>
      <c r="G63" s="18" t="str">
        <f ca="1">IF(PAJAK[[#This Row],[//]]="","",INDEX(NOTA[TGL_H],PAJAK[[#This Row],[//]]-2))</f>
        <v/>
      </c>
      <c r="H63" s="18" t="str">
        <f ca="1">IF(PAJAK[[#This Row],[//]]="","",INDEX(INDIRECT("NOTA["&amp;PAJAK[#Headers]&amp;"]"),PAJAK[[#This Row],[//]]-2))</f>
        <v/>
      </c>
      <c r="I63" s="17" t="str">
        <f ca="1">IF(PAJAK[[#This Row],[//]]="","",INDEX(INDIRECT("NOTA["&amp;PAJAK[#Headers]&amp;"]"),PAJAK[[#This Row],[//]]-2))</f>
        <v/>
      </c>
      <c r="J6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7" t="str">
        <f ca="1">IF(PAJAK[[#This Row],[//]]="","",SUMIF(NOTA[ID_H],PAJAK[[#This Row],[ID]],NOTA[JUMLAH]))</f>
        <v/>
      </c>
      <c r="L63" s="37" t="str">
        <f ca="1">IF(PAJAK[[#This Row],[//]]="","",SUMIF(NOTA[ID_H],PAJAK[[#This Row],[ID]],NOTA[DISC]))</f>
        <v/>
      </c>
      <c r="M63" s="37" t="e">
        <f ca="1">PAJAK[[#This Row],[SUB TOTAL]]-PAJAK[[#This Row],[DISKON]]</f>
        <v>#VALUE!</v>
      </c>
      <c r="N63" s="37" t="str">
        <f ca="1">IF(PAJAK[[#This Row],[//]]="","",INDEX(INDIRECT("NOTA["&amp;PAJAK[#Headers]&amp;"]"),PAJAK[[#This Row],[//]]-2+PAJAK[[#This Row],[QB]]-1))</f>
        <v/>
      </c>
      <c r="O63" s="37" t="e">
        <f ca="1">(PAJAK[[#This Row],[SUB T-DISC]]-PAJAK[[#This Row],[DISC DLL]])/111%</f>
        <v>#VALUE!</v>
      </c>
      <c r="P63" s="37" t="e">
        <f ca="1">PAJAK[[#This Row],[DPP]]*PAJAK[[#This Row],[PPN]]</f>
        <v>#VALUE!</v>
      </c>
      <c r="Q63" s="37" t="e">
        <f ca="1">PAJAK[[#This Row],[DPP]]+PAJAK[[#This Row],[PPN 11%]]</f>
        <v>#VALUE!</v>
      </c>
      <c r="R63" s="19" t="str">
        <f ca="1">IF(ISNUMBER(PAJAK[[#This Row],[//]]),PPN,"")</f>
        <v/>
      </c>
    </row>
    <row r="64" spans="1:18" x14ac:dyDescent="0.25">
      <c r="A64" s="16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6" t="str">
        <f ca="1">HYPERLINK("[NOTA_.XLSX]NOTA!c"&amp;PAJAK[[#This Row],[//]],IF(PAJAK[[#This Row],[//]]="","",INDEX(INDIRECT("NOTA["&amp;PAJAK[#Headers]&amp;"]"),PAJAK[[#This Row],[//]]-2)))</f>
        <v/>
      </c>
      <c r="C64" s="16" t="str">
        <f ca="1">IF(PAJAK[[#This Row],[//]]="","",INDEX(INDIRECT("NOTA["&amp;PAJAK[#Headers]&amp;"]"),PAJAK[[#This Row],[//]]-2))</f>
        <v/>
      </c>
      <c r="D64" s="16">
        <f ca="1">MATCH(PAJAK[[#This Row],[ID]],[4]!Table1[ID],0)</f>
        <v>1</v>
      </c>
      <c r="E64" s="17" t="str">
        <f ca="1">IF(PAJAK[[#This Row],[ID]]="","",COUNTIF(NOTA[ID_H],PAJAK[[#This Row],[ID]]))</f>
        <v/>
      </c>
      <c r="F64" s="16" t="str">
        <f ca="1">IF(PAJAK[[#This Row],[//]]="","",INDEX(CONV[2],MATCH(INDEX(INDIRECT("NOTA["&amp;PAJAK[#Headers]&amp;"]"),PAJAK[[#This Row],[//]]-2),CONV[1],0),0))</f>
        <v/>
      </c>
      <c r="G64" s="18" t="str">
        <f ca="1">IF(PAJAK[[#This Row],[//]]="","",INDEX(NOTA[TGL_H],PAJAK[[#This Row],[//]]-2))</f>
        <v/>
      </c>
      <c r="H64" s="18" t="str">
        <f ca="1">IF(PAJAK[[#This Row],[//]]="","",INDEX(INDIRECT("NOTA["&amp;PAJAK[#Headers]&amp;"]"),PAJAK[[#This Row],[//]]-2))</f>
        <v/>
      </c>
      <c r="I64" s="17" t="str">
        <f ca="1">IF(PAJAK[[#This Row],[//]]="","",INDEX(INDIRECT("NOTA["&amp;PAJAK[#Headers]&amp;"]"),PAJAK[[#This Row],[//]]-2))</f>
        <v/>
      </c>
      <c r="J6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37" t="str">
        <f ca="1">IF(PAJAK[[#This Row],[//]]="","",SUMIF(NOTA[ID_H],PAJAK[[#This Row],[ID]],NOTA[JUMLAH]))</f>
        <v/>
      </c>
      <c r="L64" s="37" t="str">
        <f ca="1">IF(PAJAK[[#This Row],[//]]="","",SUMIF(NOTA[ID_H],PAJAK[[#This Row],[ID]],NOTA[DISC]))</f>
        <v/>
      </c>
      <c r="M64" s="37" t="e">
        <f ca="1">PAJAK[[#This Row],[SUB TOTAL]]-PAJAK[[#This Row],[DISKON]]</f>
        <v>#VALUE!</v>
      </c>
      <c r="N64" s="37" t="str">
        <f ca="1">IF(PAJAK[[#This Row],[//]]="","",INDEX(INDIRECT("NOTA["&amp;PAJAK[#Headers]&amp;"]"),PAJAK[[#This Row],[//]]-2+PAJAK[[#This Row],[QB]]-1))</f>
        <v/>
      </c>
      <c r="O64" s="37" t="e">
        <f ca="1">(PAJAK[[#This Row],[SUB T-DISC]]-PAJAK[[#This Row],[DISC DLL]])/111%</f>
        <v>#VALUE!</v>
      </c>
      <c r="P64" s="37" t="e">
        <f ca="1">PAJAK[[#This Row],[DPP]]*PAJAK[[#This Row],[PPN]]</f>
        <v>#VALUE!</v>
      </c>
      <c r="Q64" s="37" t="e">
        <f ca="1">PAJAK[[#This Row],[DPP]]+PAJAK[[#This Row],[PPN 11%]]</f>
        <v>#VALUE!</v>
      </c>
      <c r="R64" s="19" t="str">
        <f ca="1">IF(ISNUMBER(PAJAK[[#This Row],[//]]),PPN,"")</f>
        <v/>
      </c>
    </row>
    <row r="65" spans="1:23" x14ac:dyDescent="0.25">
      <c r="A65" s="2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34" t="str">
        <f ca="1">HYPERLINK("[NOTA_.XLSX]NOTA!c"&amp;PAJAK[[#This Row],[//]],IF(PAJAK[[#This Row],[//]]="","",INDEX(INDIRECT("NOTA["&amp;PAJAK[#Headers]&amp;"]"),PAJAK[[#This Row],[//]]-2)))</f>
        <v/>
      </c>
      <c r="C65" s="20" t="str">
        <f ca="1">IF(PAJAK[[#This Row],[//]]="","",INDEX(INDIRECT("NOTA["&amp;PAJAK[#Headers]&amp;"]"),PAJAK[[#This Row],[//]]-2))</f>
        <v/>
      </c>
      <c r="D65" s="20">
        <f ca="1">MATCH(PAJAK[[#This Row],[ID]],[4]!Table1[ID],0)</f>
        <v>1</v>
      </c>
      <c r="E65" s="33" t="str">
        <f ca="1">IF(PAJAK[[#This Row],[ID]]="","",COUNTIF(NOTA[ID_H],PAJAK[[#This Row],[ID]]))</f>
        <v/>
      </c>
      <c r="F65" s="16" t="str">
        <f ca="1">IF(PAJAK[[#This Row],[//]]="","",INDEX(CONV[2],MATCH(INDEX(INDIRECT("NOTA["&amp;PAJAK[#Headers]&amp;"]"),PAJAK[[#This Row],[//]]-2),CONV[1],0),0))</f>
        <v/>
      </c>
      <c r="G65" s="18" t="str">
        <f ca="1">IF(PAJAK[[#This Row],[//]]="","",INDEX(NOTA[TGL_H],PAJAK[[#This Row],[//]]-2))</f>
        <v/>
      </c>
      <c r="H65" s="18" t="str">
        <f ca="1">IF(PAJAK[[#This Row],[//]]="","",INDEX(INDIRECT("NOTA["&amp;PAJAK[#Headers]&amp;"]"),PAJAK[[#This Row],[//]]-2))</f>
        <v/>
      </c>
      <c r="I65" s="17" t="str">
        <f ca="1">IF(PAJAK[[#This Row],[//]]="","",INDEX(INDIRECT("NOTA["&amp;PAJAK[#Headers]&amp;"]"),PAJAK[[#This Row],[//]]-2))</f>
        <v/>
      </c>
      <c r="J6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7" t="str">
        <f ca="1">IF(PAJAK[[#This Row],[//]]="","",SUMIF(NOTA[ID_H],PAJAK[[#This Row],[ID]],NOTA[JUMLAH]))</f>
        <v/>
      </c>
      <c r="L65" s="37" t="str">
        <f ca="1">IF(PAJAK[[#This Row],[//]]="","",SUMIF(NOTA[ID_H],PAJAK[[#This Row],[ID]],NOTA[DISC]))</f>
        <v/>
      </c>
      <c r="M65" s="37" t="e">
        <f ca="1">PAJAK[[#This Row],[SUB TOTAL]]-PAJAK[[#This Row],[DISKON]]</f>
        <v>#VALUE!</v>
      </c>
      <c r="N65" s="37" t="str">
        <f ca="1">IF(PAJAK[[#This Row],[//]]="","",INDEX(INDIRECT("NOTA["&amp;PAJAK[#Headers]&amp;"]"),PAJAK[[#This Row],[//]]-2+PAJAK[[#This Row],[QB]]-1))</f>
        <v/>
      </c>
      <c r="O65" s="37" t="e">
        <f ca="1">(PAJAK[[#This Row],[SUB T-DISC]]-PAJAK[[#This Row],[DISC DLL]])/111%</f>
        <v>#VALUE!</v>
      </c>
      <c r="P65" s="37" t="e">
        <f ca="1">PAJAK[[#This Row],[DPP]]*PAJAK[[#This Row],[PPN]]</f>
        <v>#VALUE!</v>
      </c>
      <c r="Q65" s="37" t="e">
        <f ca="1">PAJAK[[#This Row],[DPP]]+PAJAK[[#This Row],[PPN 11%]]</f>
        <v>#VALUE!</v>
      </c>
      <c r="R65" s="19" t="str">
        <f ca="1">IF(ISNUMBER(PAJAK[[#This Row],[//]]),PPN,"")</f>
        <v/>
      </c>
    </row>
    <row r="66" spans="1:23" x14ac:dyDescent="0.25">
      <c r="A66" s="2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34" t="str">
        <f ca="1">HYPERLINK("[NOTA_.XLSX]NOTA!c"&amp;PAJAK[[#This Row],[//]],IF(PAJAK[[#This Row],[//]]="","",INDEX(INDIRECT("NOTA["&amp;PAJAK[#Headers]&amp;"]"),PAJAK[[#This Row],[//]]-2)))</f>
        <v/>
      </c>
      <c r="C66" s="20" t="str">
        <f ca="1">IF(PAJAK[[#This Row],[//]]="","",INDEX(INDIRECT("NOTA["&amp;PAJAK[#Headers]&amp;"]"),PAJAK[[#This Row],[//]]-2))</f>
        <v/>
      </c>
      <c r="D66" s="20">
        <f ca="1">MATCH(PAJAK[[#This Row],[ID]],[4]!Table1[ID],0)</f>
        <v>1</v>
      </c>
      <c r="E66" s="33" t="str">
        <f ca="1">IF(PAJAK[[#This Row],[ID]]="","",COUNTIF(NOTA[ID_H],PAJAK[[#This Row],[ID]]))</f>
        <v/>
      </c>
      <c r="F66" s="16" t="str">
        <f ca="1">IF(PAJAK[[#This Row],[//]]="","",INDEX(CONV[2],MATCH(INDEX(INDIRECT("NOTA["&amp;PAJAK[#Headers]&amp;"]"),PAJAK[[#This Row],[//]]-2),CONV[1],0),0))</f>
        <v/>
      </c>
      <c r="G66" s="18" t="str">
        <f ca="1">IF(PAJAK[[#This Row],[//]]="","",INDEX(NOTA[TGL_H],PAJAK[[#This Row],[//]]-2))</f>
        <v/>
      </c>
      <c r="H66" s="18" t="str">
        <f ca="1">IF(PAJAK[[#This Row],[//]]="","",INDEX(INDIRECT("NOTA["&amp;PAJAK[#Headers]&amp;"]"),PAJAK[[#This Row],[//]]-2))</f>
        <v/>
      </c>
      <c r="I66" s="17" t="str">
        <f ca="1">IF(PAJAK[[#This Row],[//]]="","",INDEX(INDIRECT("NOTA["&amp;PAJAK[#Headers]&amp;"]"),PAJAK[[#This Row],[//]]-2))</f>
        <v/>
      </c>
      <c r="J6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37" t="str">
        <f ca="1">IF(PAJAK[[#This Row],[//]]="","",SUMIF(NOTA[ID_H],PAJAK[[#This Row],[ID]],NOTA[JUMLAH]))</f>
        <v/>
      </c>
      <c r="L66" s="37" t="str">
        <f ca="1">IF(PAJAK[[#This Row],[//]]="","",SUMIF(NOTA[ID_H],PAJAK[[#This Row],[ID]],NOTA[DISC]))</f>
        <v/>
      </c>
      <c r="M66" s="37" t="e">
        <f ca="1">PAJAK[[#This Row],[SUB TOTAL]]-PAJAK[[#This Row],[DISKON]]</f>
        <v>#VALUE!</v>
      </c>
      <c r="N66" s="37" t="str">
        <f ca="1">IF(PAJAK[[#This Row],[//]]="","",INDEX(INDIRECT("NOTA["&amp;PAJAK[#Headers]&amp;"]"),PAJAK[[#This Row],[//]]-2+PAJAK[[#This Row],[QB]]-1))</f>
        <v/>
      </c>
      <c r="O66" s="37" t="e">
        <f ca="1">(PAJAK[[#This Row],[SUB T-DISC]]-PAJAK[[#This Row],[DISC DLL]])/111%</f>
        <v>#VALUE!</v>
      </c>
      <c r="P66" s="37" t="e">
        <f ca="1">PAJAK[[#This Row],[DPP]]*PAJAK[[#This Row],[PPN]]</f>
        <v>#VALUE!</v>
      </c>
      <c r="Q66" s="37" t="e">
        <f ca="1">PAJAK[[#This Row],[DPP]]+PAJAK[[#This Row],[PPN 11%]]</f>
        <v>#VALUE!</v>
      </c>
      <c r="R66" s="19" t="str">
        <f ca="1">IF(ISNUMBER(PAJAK[[#This Row],[//]]),PPN,"")</f>
        <v/>
      </c>
    </row>
    <row r="67" spans="1:23" x14ac:dyDescent="0.25">
      <c r="A67" s="16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" t="str">
        <f ca="1">HYPERLINK("[NOTA_.XLSX]NOTA!c"&amp;PAJAK[[#This Row],[//]],IF(PAJAK[[#This Row],[//]]="","",INDEX(INDIRECT("NOTA["&amp;PAJAK[#Headers]&amp;"]"),PAJAK[[#This Row],[//]]-2)))</f>
        <v/>
      </c>
      <c r="C67" s="16" t="str">
        <f ca="1">IF(PAJAK[[#This Row],[//]]="","",INDEX(INDIRECT("NOTA["&amp;PAJAK[#Headers]&amp;"]"),PAJAK[[#This Row],[//]]-2))</f>
        <v/>
      </c>
      <c r="D67" s="16">
        <f ca="1">MATCH(PAJAK[[#This Row],[ID]],[4]!Table1[ID],0)</f>
        <v>1</v>
      </c>
      <c r="E67" s="17" t="str">
        <f ca="1">IF(PAJAK[[#This Row],[ID]]="","",COUNTIF(NOTA[ID_H],PAJAK[[#This Row],[ID]]))</f>
        <v/>
      </c>
      <c r="F67" s="16" t="str">
        <f ca="1">IF(PAJAK[[#This Row],[//]]="","",INDEX(CONV[2],MATCH(INDEX(INDIRECT("NOTA["&amp;PAJAK[#Headers]&amp;"]"),PAJAK[[#This Row],[//]]-2),CONV[1],0),0))</f>
        <v/>
      </c>
      <c r="G67" s="18" t="str">
        <f ca="1">IF(PAJAK[[#This Row],[//]]="","",INDEX(NOTA[TGL_H],PAJAK[[#This Row],[//]]-2))</f>
        <v/>
      </c>
      <c r="H67" s="18" t="str">
        <f ca="1">IF(PAJAK[[#This Row],[//]]="","",INDEX(INDIRECT("NOTA["&amp;PAJAK[#Headers]&amp;"]"),PAJAK[[#This Row],[//]]-2))</f>
        <v/>
      </c>
      <c r="I67" s="17" t="str">
        <f ca="1">IF(PAJAK[[#This Row],[//]]="","",INDEX(INDIRECT("NOTA["&amp;PAJAK[#Headers]&amp;"]"),PAJAK[[#This Row],[//]]-2))</f>
        <v/>
      </c>
      <c r="J6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7" t="str">
        <f ca="1">IF(PAJAK[[#This Row],[//]]="","",SUMIF(NOTA[ID_H],PAJAK[[#This Row],[ID]],NOTA[JUMLAH]))</f>
        <v/>
      </c>
      <c r="L67" s="37" t="str">
        <f ca="1">IF(PAJAK[[#This Row],[//]]="","",SUMIF(NOTA[ID_H],PAJAK[[#This Row],[ID]],NOTA[DISC]))</f>
        <v/>
      </c>
      <c r="M67" s="37" t="e">
        <f ca="1">PAJAK[[#This Row],[SUB TOTAL]]-PAJAK[[#This Row],[DISKON]]</f>
        <v>#VALUE!</v>
      </c>
      <c r="N67" s="37" t="str">
        <f ca="1">IF(PAJAK[[#This Row],[//]]="","",INDEX(INDIRECT("NOTA["&amp;PAJAK[#Headers]&amp;"]"),PAJAK[[#This Row],[//]]-2+PAJAK[[#This Row],[QB]]-1))</f>
        <v/>
      </c>
      <c r="O67" s="37" t="e">
        <f ca="1">(PAJAK[[#This Row],[SUB T-DISC]]-PAJAK[[#This Row],[DISC DLL]])/111%</f>
        <v>#VALUE!</v>
      </c>
      <c r="P67" s="37" t="e">
        <f ca="1">PAJAK[[#This Row],[DPP]]*PAJAK[[#This Row],[PPN]]</f>
        <v>#VALUE!</v>
      </c>
      <c r="Q67" s="37" t="e">
        <f ca="1">PAJAK[[#This Row],[DPP]]+PAJAK[[#This Row],[PPN 11%]]</f>
        <v>#VALUE!</v>
      </c>
      <c r="R67" s="19" t="str">
        <f ca="1">IF(ISNUMBER(PAJAK[[#This Row],[//]]),PPN,"")</f>
        <v/>
      </c>
    </row>
    <row r="68" spans="1:23" x14ac:dyDescent="0.25">
      <c r="A68" s="20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34" t="str">
        <f ca="1">HYPERLINK("[NOTA_.XLSX]NOTA!c"&amp;PAJAK[[#This Row],[//]],IF(PAJAK[[#This Row],[//]]="","",INDEX(INDIRECT("NOTA["&amp;PAJAK[#Headers]&amp;"]"),PAJAK[[#This Row],[//]]-2)))</f>
        <v/>
      </c>
      <c r="C68" s="20" t="str">
        <f ca="1">IF(PAJAK[[#This Row],[//]]="","",INDEX(INDIRECT("NOTA["&amp;PAJAK[#Headers]&amp;"]"),PAJAK[[#This Row],[//]]-2))</f>
        <v/>
      </c>
      <c r="D68" s="20">
        <f ca="1">MATCH(PAJAK[[#This Row],[ID]],[4]!Table1[ID],0)</f>
        <v>1</v>
      </c>
      <c r="E68" s="33" t="str">
        <f ca="1">IF(PAJAK[[#This Row],[ID]]="","",COUNTIF(NOTA[ID_H],PAJAK[[#This Row],[ID]]))</f>
        <v/>
      </c>
      <c r="F68" s="16" t="str">
        <f ca="1">IF(PAJAK[[#This Row],[//]]="","",INDEX(CONV[2],MATCH(INDEX(INDIRECT("NOTA["&amp;PAJAK[#Headers]&amp;"]"),PAJAK[[#This Row],[//]]-2),CONV[1],0),0))</f>
        <v/>
      </c>
      <c r="G68" s="18" t="str">
        <f ca="1">IF(PAJAK[[#This Row],[//]]="","",INDEX(NOTA[TGL_H],PAJAK[[#This Row],[//]]-2))</f>
        <v/>
      </c>
      <c r="H68" s="18" t="str">
        <f ca="1">IF(PAJAK[[#This Row],[//]]="","",INDEX(INDIRECT("NOTA["&amp;PAJAK[#Headers]&amp;"]"),PAJAK[[#This Row],[//]]-2))</f>
        <v/>
      </c>
      <c r="I68" s="17" t="str">
        <f ca="1">IF(PAJAK[[#This Row],[//]]="","",INDEX(INDIRECT("NOTA["&amp;PAJAK[#Headers]&amp;"]"),PAJAK[[#This Row],[//]]-2))</f>
        <v/>
      </c>
      <c r="J6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37" t="str">
        <f ca="1">IF(PAJAK[[#This Row],[//]]="","",SUMIF(NOTA[ID_H],PAJAK[[#This Row],[ID]],NOTA[JUMLAH]))</f>
        <v/>
      </c>
      <c r="L68" s="37" t="str">
        <f ca="1">IF(PAJAK[[#This Row],[//]]="","",SUMIF(NOTA[ID_H],PAJAK[[#This Row],[ID]],NOTA[DISC]))</f>
        <v/>
      </c>
      <c r="M68" s="37" t="e">
        <f ca="1">PAJAK[[#This Row],[SUB TOTAL]]-PAJAK[[#This Row],[DISKON]]</f>
        <v>#VALUE!</v>
      </c>
      <c r="N68" s="37" t="str">
        <f ca="1">IF(PAJAK[[#This Row],[//]]="","",INDEX(INDIRECT("NOTA["&amp;PAJAK[#Headers]&amp;"]"),PAJAK[[#This Row],[//]]-2+PAJAK[[#This Row],[QB]]-1))</f>
        <v/>
      </c>
      <c r="O68" s="37" t="e">
        <f ca="1">(PAJAK[[#This Row],[SUB T-DISC]]-PAJAK[[#This Row],[DISC DLL]])/111%</f>
        <v>#VALUE!</v>
      </c>
      <c r="P68" s="37" t="e">
        <f ca="1">PAJAK[[#This Row],[DPP]]*PAJAK[[#This Row],[PPN]]</f>
        <v>#VALUE!</v>
      </c>
      <c r="Q68" s="37" t="e">
        <f ca="1">PAJAK[[#This Row],[DPP]]+PAJAK[[#This Row],[PPN 11%]]</f>
        <v>#VALUE!</v>
      </c>
      <c r="R68" s="19" t="str">
        <f ca="1">IF(ISNUMBER(PAJAK[[#This Row],[//]]),PPN,"")</f>
        <v/>
      </c>
    </row>
    <row r="69" spans="1:23" x14ac:dyDescent="0.25">
      <c r="A69" s="2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4" t="str">
        <f ca="1">HYPERLINK("[NOTA_.XLSX]NOTA!c"&amp;PAJAK[[#This Row],[//]],IF(PAJAK[[#This Row],[//]]="","",INDEX(INDIRECT("NOTA["&amp;PAJAK[#Headers]&amp;"]"),PAJAK[[#This Row],[//]]-2)))</f>
        <v/>
      </c>
      <c r="C69" s="20" t="str">
        <f ca="1">IF(PAJAK[[#This Row],[//]]="","",INDEX(INDIRECT("NOTA["&amp;PAJAK[#Headers]&amp;"]"),PAJAK[[#This Row],[//]]-2))</f>
        <v/>
      </c>
      <c r="D69" s="20">
        <f ca="1">MATCH(PAJAK[[#This Row],[ID]],[4]!Table1[ID],0)</f>
        <v>1</v>
      </c>
      <c r="E69" s="33" t="str">
        <f ca="1">IF(PAJAK[[#This Row],[ID]]="","",COUNTIF(NOTA[ID_H],PAJAK[[#This Row],[ID]]))</f>
        <v/>
      </c>
      <c r="F69" s="16" t="str">
        <f ca="1">IF(PAJAK[[#This Row],[//]]="","",INDEX(CONV[2],MATCH(INDEX(INDIRECT("NOTA["&amp;PAJAK[#Headers]&amp;"]"),PAJAK[[#This Row],[//]]-2),CONV[1],0),0))</f>
        <v/>
      </c>
      <c r="G69" s="18" t="str">
        <f ca="1">IF(PAJAK[[#This Row],[//]]="","",INDEX(NOTA[TGL_H],PAJAK[[#This Row],[//]]-2))</f>
        <v/>
      </c>
      <c r="H69" s="18" t="str">
        <f ca="1">IF(PAJAK[[#This Row],[//]]="","",INDEX(INDIRECT("NOTA["&amp;PAJAK[#Headers]&amp;"]"),PAJAK[[#This Row],[//]]-2))</f>
        <v/>
      </c>
      <c r="I69" s="17" t="str">
        <f ca="1">IF(PAJAK[[#This Row],[//]]="","",INDEX(INDIRECT("NOTA["&amp;PAJAK[#Headers]&amp;"]"),PAJAK[[#This Row],[//]]-2))</f>
        <v/>
      </c>
      <c r="J6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37" t="str">
        <f ca="1">IF(PAJAK[[#This Row],[//]]="","",SUMIF(NOTA[ID_H],PAJAK[[#This Row],[ID]],NOTA[JUMLAH]))</f>
        <v/>
      </c>
      <c r="L69" s="37" t="str">
        <f ca="1">IF(PAJAK[[#This Row],[//]]="","",SUMIF(NOTA[ID_H],PAJAK[[#This Row],[ID]],NOTA[DISC]))</f>
        <v/>
      </c>
      <c r="M69" s="37" t="e">
        <f ca="1">PAJAK[[#This Row],[SUB TOTAL]]-PAJAK[[#This Row],[DISKON]]</f>
        <v>#VALUE!</v>
      </c>
      <c r="N69" s="37" t="str">
        <f ca="1">IF(PAJAK[[#This Row],[//]]="","",INDEX(INDIRECT("NOTA["&amp;PAJAK[#Headers]&amp;"]"),PAJAK[[#This Row],[//]]-2+PAJAK[[#This Row],[QB]]-1))</f>
        <v/>
      </c>
      <c r="O69" s="37" t="e">
        <f ca="1">(PAJAK[[#This Row],[SUB T-DISC]]-PAJAK[[#This Row],[DISC DLL]])/111%</f>
        <v>#VALUE!</v>
      </c>
      <c r="P69" s="37" t="e">
        <f ca="1">PAJAK[[#This Row],[DPP]]*PAJAK[[#This Row],[PPN]]</f>
        <v>#VALUE!</v>
      </c>
      <c r="Q69" s="37" t="e">
        <f ca="1">PAJAK[[#This Row],[DPP]]+PAJAK[[#This Row],[PPN 11%]]</f>
        <v>#VALUE!</v>
      </c>
      <c r="R69" s="19" t="str">
        <f ca="1">IF(ISNUMBER(PAJAK[[#This Row],[//]]),PPN,"")</f>
        <v/>
      </c>
    </row>
    <row r="70" spans="1:23" x14ac:dyDescent="0.25">
      <c r="A70" s="2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4" t="str">
        <f ca="1">HYPERLINK("[NOTA_.XLSX]NOTA!c"&amp;PAJAK[[#This Row],[//]],IF(PAJAK[[#This Row],[//]]="","",INDEX(INDIRECT("NOTA["&amp;PAJAK[#Headers]&amp;"]"),PAJAK[[#This Row],[//]]-2)))</f>
        <v/>
      </c>
      <c r="C70" s="20" t="str">
        <f ca="1">IF(PAJAK[[#This Row],[//]]="","",INDEX(INDIRECT("NOTA["&amp;PAJAK[#Headers]&amp;"]"),PAJAK[[#This Row],[//]]-2))</f>
        <v/>
      </c>
      <c r="D70" s="20">
        <f ca="1">MATCH(PAJAK[[#This Row],[ID]],[4]!Table1[ID],0)</f>
        <v>1</v>
      </c>
      <c r="E70" s="33" t="str">
        <f ca="1">IF(PAJAK[[#This Row],[ID]]="","",COUNTIF(NOTA[ID_H],PAJAK[[#This Row],[ID]]))</f>
        <v/>
      </c>
      <c r="F70" s="16" t="str">
        <f ca="1">IF(PAJAK[[#This Row],[//]]="","",INDEX(CONV[2],MATCH(INDEX(INDIRECT("NOTA["&amp;PAJAK[#Headers]&amp;"]"),PAJAK[[#This Row],[//]]-2),CONV[1],0),0))</f>
        <v/>
      </c>
      <c r="G70" s="18" t="str">
        <f ca="1">IF(PAJAK[[#This Row],[//]]="","",INDEX(NOTA[TGL_H],PAJAK[[#This Row],[//]]-2))</f>
        <v/>
      </c>
      <c r="H70" s="18" t="str">
        <f ca="1">IF(PAJAK[[#This Row],[//]]="","",INDEX(INDIRECT("NOTA["&amp;PAJAK[#Headers]&amp;"]"),PAJAK[[#This Row],[//]]-2))</f>
        <v/>
      </c>
      <c r="I70" s="17" t="str">
        <f ca="1">IF(PAJAK[[#This Row],[//]]="","",INDEX(INDIRECT("NOTA["&amp;PAJAK[#Headers]&amp;"]"),PAJAK[[#This Row],[//]]-2))</f>
        <v/>
      </c>
      <c r="J7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7" t="str">
        <f ca="1">IF(PAJAK[[#This Row],[//]]="","",SUMIF(NOTA[ID_H],PAJAK[[#This Row],[ID]],NOTA[JUMLAH]))</f>
        <v/>
      </c>
      <c r="L70" s="37" t="str">
        <f ca="1">IF(PAJAK[[#This Row],[//]]="","",SUMIF(NOTA[ID_H],PAJAK[[#This Row],[ID]],NOTA[DISC]))</f>
        <v/>
      </c>
      <c r="M70" s="37" t="e">
        <f ca="1">PAJAK[[#This Row],[SUB TOTAL]]-PAJAK[[#This Row],[DISKON]]</f>
        <v>#VALUE!</v>
      </c>
      <c r="N70" s="37" t="str">
        <f ca="1">IF(PAJAK[[#This Row],[//]]="","",INDEX(INDIRECT("NOTA["&amp;PAJAK[#Headers]&amp;"]"),PAJAK[[#This Row],[//]]-2+PAJAK[[#This Row],[QB]]-1))</f>
        <v/>
      </c>
      <c r="O70" s="37" t="e">
        <f ca="1">(PAJAK[[#This Row],[SUB T-DISC]]-PAJAK[[#This Row],[DISC DLL]])/111%</f>
        <v>#VALUE!</v>
      </c>
      <c r="P70" s="37" t="e">
        <f ca="1">PAJAK[[#This Row],[DPP]]*PAJAK[[#This Row],[PPN]]</f>
        <v>#VALUE!</v>
      </c>
      <c r="Q70" s="37" t="e">
        <f ca="1">PAJAK[[#This Row],[DPP]]+PAJAK[[#This Row],[PPN 11%]]</f>
        <v>#VALUE!</v>
      </c>
      <c r="R70" s="19" t="str">
        <f ca="1">IF(ISNUMBER(PAJAK[[#This Row],[//]]),PPN,"")</f>
        <v/>
      </c>
    </row>
    <row r="71" spans="1:23" x14ac:dyDescent="0.25">
      <c r="A71" s="20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4" t="str">
        <f ca="1">HYPERLINK("[NOTA_.XLSX]NOTA!c"&amp;PAJAK[[#This Row],[//]],IF(PAJAK[[#This Row],[//]]="","",INDEX(INDIRECT("NOTA["&amp;PAJAK[#Headers]&amp;"]"),PAJAK[[#This Row],[//]]-2)))</f>
        <v/>
      </c>
      <c r="C71" s="20" t="str">
        <f ca="1">IF(PAJAK[[#This Row],[//]]="","",INDEX(INDIRECT("NOTA["&amp;PAJAK[#Headers]&amp;"]"),PAJAK[[#This Row],[//]]-2))</f>
        <v/>
      </c>
      <c r="D71" s="20">
        <f ca="1">MATCH(PAJAK[[#This Row],[ID]],[4]!Table1[ID],0)</f>
        <v>1</v>
      </c>
      <c r="E71" s="33" t="str">
        <f ca="1">IF(PAJAK[[#This Row],[ID]]="","",COUNTIF(NOTA[ID_H],PAJAK[[#This Row],[ID]]))</f>
        <v/>
      </c>
      <c r="F71" s="16" t="str">
        <f ca="1">IF(PAJAK[[#This Row],[//]]="","",INDEX(CONV[2],MATCH(INDEX(INDIRECT("NOTA["&amp;PAJAK[#Headers]&amp;"]"),PAJAK[[#This Row],[//]]-2),CONV[1],0),0))</f>
        <v/>
      </c>
      <c r="G71" s="18" t="str">
        <f ca="1">IF(PAJAK[[#This Row],[//]]="","",INDEX(NOTA[TGL_H],PAJAK[[#This Row],[//]]-2))</f>
        <v/>
      </c>
      <c r="H71" s="18" t="str">
        <f ca="1">IF(PAJAK[[#This Row],[//]]="","",INDEX(INDIRECT("NOTA["&amp;PAJAK[#Headers]&amp;"]"),PAJAK[[#This Row],[//]]-2))</f>
        <v/>
      </c>
      <c r="I71" s="17" t="str">
        <f ca="1">IF(PAJAK[[#This Row],[//]]="","",INDEX(INDIRECT("NOTA["&amp;PAJAK[#Headers]&amp;"]"),PAJAK[[#This Row],[//]]-2))</f>
        <v/>
      </c>
      <c r="J7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37" t="str">
        <f ca="1">IF(PAJAK[[#This Row],[//]]="","",SUMIF(NOTA[ID_H],PAJAK[[#This Row],[ID]],NOTA[JUMLAH]))</f>
        <v/>
      </c>
      <c r="L71" s="37" t="str">
        <f ca="1">IF(PAJAK[[#This Row],[//]]="","",SUMIF(NOTA[ID_H],PAJAK[[#This Row],[ID]],NOTA[DISC]))</f>
        <v/>
      </c>
      <c r="M71" s="37" t="e">
        <f ca="1">PAJAK[[#This Row],[SUB TOTAL]]-PAJAK[[#This Row],[DISKON]]</f>
        <v>#VALUE!</v>
      </c>
      <c r="N71" s="37" t="str">
        <f ca="1">IF(PAJAK[[#This Row],[//]]="","",INDEX(INDIRECT("NOTA["&amp;PAJAK[#Headers]&amp;"]"),PAJAK[[#This Row],[//]]-2+PAJAK[[#This Row],[QB]]-1))</f>
        <v/>
      </c>
      <c r="O71" s="37" t="e">
        <f ca="1">(PAJAK[[#This Row],[SUB T-DISC]]-PAJAK[[#This Row],[DISC DLL]])/111%</f>
        <v>#VALUE!</v>
      </c>
      <c r="P71" s="37" t="e">
        <f ca="1">PAJAK[[#This Row],[DPP]]*PAJAK[[#This Row],[PPN]]</f>
        <v>#VALUE!</v>
      </c>
      <c r="Q71" s="37" t="e">
        <f ca="1">PAJAK[[#This Row],[DPP]]+PAJAK[[#This Row],[PPN 11%]]</f>
        <v>#VALUE!</v>
      </c>
      <c r="R71" s="19" t="str">
        <f ca="1">IF(ISNUMBER(PAJAK[[#This Row],[//]]),PPN,"")</f>
        <v/>
      </c>
    </row>
    <row r="72" spans="1:23" x14ac:dyDescent="0.25">
      <c r="A72" s="16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35" t="str">
        <f ca="1">HYPERLINK("[NOTA_.XLSX]NOTA!c"&amp;PAJAK[[#This Row],[//]],IF(PAJAK[[#This Row],[//]]="","",INDEX(INDIRECT("NOTA["&amp;PAJAK[#Headers]&amp;"]"),PAJAK[[#This Row],[//]]-2)))</f>
        <v/>
      </c>
      <c r="C72" s="16" t="str">
        <f ca="1">IF(PAJAK[[#This Row],[//]]="","",INDEX(INDIRECT("NOTA["&amp;PAJAK[#Headers]&amp;"]"),PAJAK[[#This Row],[//]]-2))</f>
        <v/>
      </c>
      <c r="D72" s="16">
        <f ca="1">MATCH(PAJAK[[#This Row],[ID]],[4]!Table1[ID],0)</f>
        <v>1</v>
      </c>
      <c r="E72" s="17" t="str">
        <f ca="1">IF(PAJAK[[#This Row],[ID]]="","",COUNTIF(NOTA[ID_H],PAJAK[[#This Row],[ID]]))</f>
        <v/>
      </c>
      <c r="F72" s="16" t="str">
        <f ca="1">IF(PAJAK[[#This Row],[//]]="","",INDEX(CONV[2],MATCH(INDEX(INDIRECT("NOTA["&amp;PAJAK[#Headers]&amp;"]"),PAJAK[[#This Row],[//]]-2),CONV[1],0),0))</f>
        <v/>
      </c>
      <c r="G72" s="18" t="str">
        <f ca="1">IF(PAJAK[[#This Row],[//]]="","",INDEX(NOTA[TGL_H],PAJAK[[#This Row],[//]]-2))</f>
        <v/>
      </c>
      <c r="H72" s="18" t="str">
        <f ca="1">IF(PAJAK[[#This Row],[//]]="","",INDEX(INDIRECT("NOTA["&amp;PAJAK[#Headers]&amp;"]"),PAJAK[[#This Row],[//]]-2))</f>
        <v/>
      </c>
      <c r="I72" s="17" t="str">
        <f ca="1">IF(PAJAK[[#This Row],[//]]="","",INDEX(INDIRECT("NOTA["&amp;PAJAK[#Headers]&amp;"]"),PAJAK[[#This Row],[//]]-2))</f>
        <v/>
      </c>
      <c r="J7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37" t="str">
        <f ca="1">IF(PAJAK[[#This Row],[//]]="","",SUMIF(NOTA[ID_H],PAJAK[[#This Row],[ID]],NOTA[JUMLAH]))</f>
        <v/>
      </c>
      <c r="L72" s="37" t="str">
        <f ca="1">IF(PAJAK[[#This Row],[//]]="","",SUMIF(NOTA[ID_H],PAJAK[[#This Row],[ID]],NOTA[DISC]))</f>
        <v/>
      </c>
      <c r="M72" s="37" t="e">
        <f ca="1">PAJAK[[#This Row],[SUB TOTAL]]-PAJAK[[#This Row],[DISKON]]</f>
        <v>#VALUE!</v>
      </c>
      <c r="N72" s="37" t="str">
        <f ca="1">IF(PAJAK[[#This Row],[//]]="","",INDEX(INDIRECT("NOTA["&amp;PAJAK[#Headers]&amp;"]"),PAJAK[[#This Row],[//]]-2+PAJAK[[#This Row],[QB]]-1))</f>
        <v/>
      </c>
      <c r="O72" s="37" t="e">
        <f ca="1">(PAJAK[[#This Row],[SUB T-DISC]]-PAJAK[[#This Row],[DISC DLL]])/111%</f>
        <v>#VALUE!</v>
      </c>
      <c r="P72" s="37" t="e">
        <f ca="1">PAJAK[[#This Row],[DPP]]*PAJAK[[#This Row],[PPN]]</f>
        <v>#VALUE!</v>
      </c>
      <c r="Q72" s="37" t="e">
        <f ca="1">PAJAK[[#This Row],[DPP]]+PAJAK[[#This Row],[PPN 11%]]</f>
        <v>#VALUE!</v>
      </c>
      <c r="R72" s="19" t="str">
        <f ca="1">IF(ISNUMBER(PAJAK[[#This Row],[//]]),PPN,"")</f>
        <v/>
      </c>
    </row>
    <row r="73" spans="1:23" x14ac:dyDescent="0.25">
      <c r="A73" s="2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4" t="str">
        <f ca="1">HYPERLINK("[NOTA_.XLSX]NOTA!c"&amp;PAJAK[[#This Row],[//]],IF(PAJAK[[#This Row],[//]]="","",INDEX(INDIRECT("NOTA["&amp;PAJAK[#Headers]&amp;"]"),PAJAK[[#This Row],[//]]-2)))</f>
        <v/>
      </c>
      <c r="C73" s="20" t="str">
        <f ca="1">IF(PAJAK[[#This Row],[//]]="","",INDEX(INDIRECT("NOTA["&amp;PAJAK[#Headers]&amp;"]"),PAJAK[[#This Row],[//]]-2))</f>
        <v/>
      </c>
      <c r="D73" s="20">
        <f ca="1">MATCH(PAJAK[[#This Row],[ID]],[4]!Table1[ID],0)</f>
        <v>1</v>
      </c>
      <c r="E73" s="33" t="str">
        <f ca="1">IF(PAJAK[[#This Row],[ID]]="","",COUNTIF(NOTA[ID_H],PAJAK[[#This Row],[ID]]))</f>
        <v/>
      </c>
      <c r="F73" s="16" t="str">
        <f ca="1">IF(PAJAK[[#This Row],[//]]="","",INDEX(CONV[2],MATCH(INDEX(INDIRECT("NOTA["&amp;PAJAK[#Headers]&amp;"]"),PAJAK[[#This Row],[//]]-2),CONV[1],0),0))</f>
        <v/>
      </c>
      <c r="G73" s="18" t="str">
        <f ca="1">IF(PAJAK[[#This Row],[//]]="","",INDEX(NOTA[TGL_H],PAJAK[[#This Row],[//]]-2))</f>
        <v/>
      </c>
      <c r="H73" s="18" t="str">
        <f ca="1">IF(PAJAK[[#This Row],[//]]="","",INDEX(INDIRECT("NOTA["&amp;PAJAK[#Headers]&amp;"]"),PAJAK[[#This Row],[//]]-2))</f>
        <v/>
      </c>
      <c r="I73" s="17" t="str">
        <f ca="1">IF(PAJAK[[#This Row],[//]]="","",INDEX(INDIRECT("NOTA["&amp;PAJAK[#Headers]&amp;"]"),PAJAK[[#This Row],[//]]-2))</f>
        <v/>
      </c>
      <c r="J7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37" t="str">
        <f ca="1">IF(PAJAK[[#This Row],[//]]="","",SUMIF(NOTA[ID_H],PAJAK[[#This Row],[ID]],NOTA[JUMLAH]))</f>
        <v/>
      </c>
      <c r="L73" s="37" t="str">
        <f ca="1">IF(PAJAK[[#This Row],[//]]="","",SUMIF(NOTA[ID_H],PAJAK[[#This Row],[ID]],NOTA[DISC]))</f>
        <v/>
      </c>
      <c r="M73" s="37" t="e">
        <f ca="1">PAJAK[[#This Row],[SUB TOTAL]]-PAJAK[[#This Row],[DISKON]]</f>
        <v>#VALUE!</v>
      </c>
      <c r="N73" s="37" t="str">
        <f ca="1">IF(PAJAK[[#This Row],[//]]="","",INDEX(INDIRECT("NOTA["&amp;PAJAK[#Headers]&amp;"]"),PAJAK[[#This Row],[//]]-2+PAJAK[[#This Row],[QB]]-1))</f>
        <v/>
      </c>
      <c r="O73" s="37" t="e">
        <f ca="1">(PAJAK[[#This Row],[SUB T-DISC]]-PAJAK[[#This Row],[DISC DLL]])/111%</f>
        <v>#VALUE!</v>
      </c>
      <c r="P73" s="37" t="e">
        <f ca="1">PAJAK[[#This Row],[DPP]]*PAJAK[[#This Row],[PPN]]</f>
        <v>#VALUE!</v>
      </c>
      <c r="Q73" s="37" t="e">
        <f ca="1">PAJAK[[#This Row],[DPP]]+PAJAK[[#This Row],[PPN 11%]]</f>
        <v>#VALUE!</v>
      </c>
      <c r="R73" s="19" t="str">
        <f ca="1">IF(ISNUMBER(PAJAK[[#This Row],[//]]),PPN,"")</f>
        <v/>
      </c>
    </row>
    <row r="74" spans="1:23" x14ac:dyDescent="0.25">
      <c r="A74" s="20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34" t="str">
        <f ca="1">HYPERLINK("[NOTA_.XLSX]NOTA!c"&amp;PAJAK[[#This Row],[//]],IF(PAJAK[[#This Row],[//]]="","",INDEX(INDIRECT("NOTA["&amp;PAJAK[#Headers]&amp;"]"),PAJAK[[#This Row],[//]]-2)))</f>
        <v/>
      </c>
      <c r="C74" s="20" t="str">
        <f ca="1">IF(PAJAK[[#This Row],[//]]="","",INDEX(INDIRECT("NOTA["&amp;PAJAK[#Headers]&amp;"]"),PAJAK[[#This Row],[//]]-2))</f>
        <v/>
      </c>
      <c r="D74" s="20">
        <f ca="1">MATCH(PAJAK[[#This Row],[ID]],[4]!Table1[ID],0)</f>
        <v>1</v>
      </c>
      <c r="E74" s="33" t="str">
        <f ca="1">IF(PAJAK[[#This Row],[ID]]="","",COUNTIF(NOTA[ID_H],PAJAK[[#This Row],[ID]]))</f>
        <v/>
      </c>
      <c r="F74" s="16" t="str">
        <f ca="1">IF(PAJAK[[#This Row],[//]]="","",INDEX(CONV[2],MATCH(INDEX(INDIRECT("NOTA["&amp;PAJAK[#Headers]&amp;"]"),PAJAK[[#This Row],[//]]-2),CONV[1],0),0))</f>
        <v/>
      </c>
      <c r="G74" s="18" t="str">
        <f ca="1">IF(PAJAK[[#This Row],[//]]="","",INDEX(NOTA[TGL_H],PAJAK[[#This Row],[//]]-2))</f>
        <v/>
      </c>
      <c r="H74" s="18" t="str">
        <f ca="1">IF(PAJAK[[#This Row],[//]]="","",INDEX(INDIRECT("NOTA["&amp;PAJAK[#Headers]&amp;"]"),PAJAK[[#This Row],[//]]-2))</f>
        <v/>
      </c>
      <c r="I74" s="17" t="str">
        <f ca="1">IF(PAJAK[[#This Row],[//]]="","",INDEX(INDIRECT("NOTA["&amp;PAJAK[#Headers]&amp;"]"),PAJAK[[#This Row],[//]]-2))</f>
        <v/>
      </c>
      <c r="J7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37" t="str">
        <f ca="1">IF(PAJAK[[#This Row],[//]]="","",SUMIF(NOTA[ID_H],PAJAK[[#This Row],[ID]],NOTA[JUMLAH]))</f>
        <v/>
      </c>
      <c r="L74" s="37" t="str">
        <f ca="1">IF(PAJAK[[#This Row],[//]]="","",SUMIF(NOTA[ID_H],PAJAK[[#This Row],[ID]],NOTA[DISC]))</f>
        <v/>
      </c>
      <c r="M74" s="37" t="e">
        <f ca="1">PAJAK[[#This Row],[SUB TOTAL]]-PAJAK[[#This Row],[DISKON]]</f>
        <v>#VALUE!</v>
      </c>
      <c r="N74" s="37" t="str">
        <f ca="1">IF(PAJAK[[#This Row],[//]]="","",INDEX(INDIRECT("NOTA["&amp;PAJAK[#Headers]&amp;"]"),PAJAK[[#This Row],[//]]-2+PAJAK[[#This Row],[QB]]-1))</f>
        <v/>
      </c>
      <c r="O74" s="37" t="e">
        <f ca="1">(PAJAK[[#This Row],[SUB T-DISC]]-PAJAK[[#This Row],[DISC DLL]])/111%</f>
        <v>#VALUE!</v>
      </c>
      <c r="P74" s="37" t="e">
        <f ca="1">PAJAK[[#This Row],[DPP]]*PAJAK[[#This Row],[PPN]]</f>
        <v>#VALUE!</v>
      </c>
      <c r="Q74" s="37" t="e">
        <f ca="1">PAJAK[[#This Row],[DPP]]+PAJAK[[#This Row],[PPN 11%]]</f>
        <v>#VALUE!</v>
      </c>
      <c r="R74" s="19" t="str">
        <f ca="1">IF(ISNUMBER(PAJAK[[#This Row],[//]]),PPN,"")</f>
        <v/>
      </c>
    </row>
    <row r="75" spans="1:23" x14ac:dyDescent="0.25">
      <c r="A75" s="2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4" t="str">
        <f ca="1">HYPERLINK("[NOTA_.XLSX]NOTA!c"&amp;PAJAK[[#This Row],[//]],IF(PAJAK[[#This Row],[//]]="","",INDEX(INDIRECT("NOTA["&amp;PAJAK[#Headers]&amp;"]"),PAJAK[[#This Row],[//]]-2)))</f>
        <v/>
      </c>
      <c r="C75" s="20" t="str">
        <f ca="1">IF(PAJAK[[#This Row],[//]]="","",INDEX(INDIRECT("NOTA["&amp;PAJAK[#Headers]&amp;"]"),PAJAK[[#This Row],[//]]-2))</f>
        <v/>
      </c>
      <c r="D75" s="20">
        <f ca="1">MATCH(PAJAK[[#This Row],[ID]],[4]!Table1[ID],0)</f>
        <v>1</v>
      </c>
      <c r="E75" s="33" t="str">
        <f ca="1">IF(PAJAK[[#This Row],[ID]]="","",COUNTIF(NOTA[ID_H],PAJAK[[#This Row],[ID]]))</f>
        <v/>
      </c>
      <c r="F75" s="16" t="str">
        <f ca="1">IF(PAJAK[[#This Row],[//]]="","",INDEX(CONV[2],MATCH(INDEX(INDIRECT("NOTA["&amp;PAJAK[#Headers]&amp;"]"),PAJAK[[#This Row],[//]]-2),CONV[1],0),0))</f>
        <v/>
      </c>
      <c r="G75" s="18" t="str">
        <f ca="1">IF(PAJAK[[#This Row],[//]]="","",INDEX(NOTA[TGL_H],PAJAK[[#This Row],[//]]-2))</f>
        <v/>
      </c>
      <c r="H75" s="18" t="str">
        <f ca="1">IF(PAJAK[[#This Row],[//]]="","",INDEX(INDIRECT("NOTA["&amp;PAJAK[#Headers]&amp;"]"),PAJAK[[#This Row],[//]]-2))</f>
        <v/>
      </c>
      <c r="I75" s="17" t="str">
        <f ca="1">IF(PAJAK[[#This Row],[//]]="","",INDEX(INDIRECT("NOTA["&amp;PAJAK[#Headers]&amp;"]"),PAJAK[[#This Row],[//]]-2))</f>
        <v/>
      </c>
      <c r="J7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37" t="str">
        <f ca="1">IF(PAJAK[[#This Row],[//]]="","",SUMIF(NOTA[ID_H],PAJAK[[#This Row],[ID]],NOTA[JUMLAH]))</f>
        <v/>
      </c>
      <c r="L75" s="37" t="str">
        <f ca="1">IF(PAJAK[[#This Row],[//]]="","",SUMIF(NOTA[ID_H],PAJAK[[#This Row],[ID]],NOTA[DISC]))</f>
        <v/>
      </c>
      <c r="M75" s="37" t="e">
        <f ca="1">PAJAK[[#This Row],[SUB TOTAL]]-PAJAK[[#This Row],[DISKON]]</f>
        <v>#VALUE!</v>
      </c>
      <c r="N75" s="37" t="str">
        <f ca="1">IF(PAJAK[[#This Row],[//]]="","",INDEX(INDIRECT("NOTA["&amp;PAJAK[#Headers]&amp;"]"),PAJAK[[#This Row],[//]]-2+PAJAK[[#This Row],[QB]]-1))</f>
        <v/>
      </c>
      <c r="O75" s="37" t="e">
        <f ca="1">(PAJAK[[#This Row],[SUB T-DISC]]-PAJAK[[#This Row],[DISC DLL]])/111%</f>
        <v>#VALUE!</v>
      </c>
      <c r="P75" s="37" t="e">
        <f ca="1">PAJAK[[#This Row],[DPP]]*PAJAK[[#This Row],[PPN]]</f>
        <v>#VALUE!</v>
      </c>
      <c r="Q75" s="37" t="e">
        <f ca="1">PAJAK[[#This Row],[DPP]]+PAJAK[[#This Row],[PPN 11%]]</f>
        <v>#VALUE!</v>
      </c>
      <c r="R75" s="19" t="str">
        <f ca="1">IF(ISNUMBER(PAJAK[[#This Row],[//]]),PPN,"")</f>
        <v/>
      </c>
    </row>
    <row r="76" spans="1:23" x14ac:dyDescent="0.25">
      <c r="A76" s="2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34" t="str">
        <f ca="1">HYPERLINK("[NOTA_.XLSX]NOTA!c"&amp;PAJAK[[#This Row],[//]],IF(PAJAK[[#This Row],[//]]="","",INDEX(INDIRECT("NOTA["&amp;PAJAK[#Headers]&amp;"]"),PAJAK[[#This Row],[//]]-2)))</f>
        <v/>
      </c>
      <c r="C76" s="20" t="str">
        <f ca="1">IF(PAJAK[[#This Row],[//]]="","",INDEX(INDIRECT("NOTA["&amp;PAJAK[#Headers]&amp;"]"),PAJAK[[#This Row],[//]]-2))</f>
        <v/>
      </c>
      <c r="D76" s="20">
        <f ca="1">MATCH(PAJAK[[#This Row],[ID]],[4]!Table1[ID],0)</f>
        <v>1</v>
      </c>
      <c r="E76" s="33" t="str">
        <f ca="1">IF(PAJAK[[#This Row],[ID]]="","",COUNTIF(NOTA[ID_H],PAJAK[[#This Row],[ID]]))</f>
        <v/>
      </c>
      <c r="F76" s="16" t="str">
        <f ca="1">IF(PAJAK[[#This Row],[//]]="","",INDEX(CONV[2],MATCH(INDEX(INDIRECT("NOTA["&amp;PAJAK[#Headers]&amp;"]"),PAJAK[[#This Row],[//]]-2),CONV[1],0),0))</f>
        <v/>
      </c>
      <c r="G76" s="18" t="str">
        <f ca="1">IF(PAJAK[[#This Row],[//]]="","",INDEX(NOTA[TGL_H],PAJAK[[#This Row],[//]]-2))</f>
        <v/>
      </c>
      <c r="H76" s="18" t="str">
        <f ca="1">IF(PAJAK[[#This Row],[//]]="","",INDEX(INDIRECT("NOTA["&amp;PAJAK[#Headers]&amp;"]"),PAJAK[[#This Row],[//]]-2))</f>
        <v/>
      </c>
      <c r="I76" s="17" t="str">
        <f ca="1">IF(PAJAK[[#This Row],[//]]="","",INDEX(INDIRECT("NOTA["&amp;PAJAK[#Headers]&amp;"]"),PAJAK[[#This Row],[//]]-2))</f>
        <v/>
      </c>
      <c r="J7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7" t="str">
        <f ca="1">IF(PAJAK[[#This Row],[//]]="","",SUMIF(NOTA[ID_H],PAJAK[[#This Row],[ID]],NOTA[JUMLAH]))</f>
        <v/>
      </c>
      <c r="L76" s="37" t="str">
        <f ca="1">IF(PAJAK[[#This Row],[//]]="","",SUMIF(NOTA[ID_H],PAJAK[[#This Row],[ID]],NOTA[DISC]))</f>
        <v/>
      </c>
      <c r="M76" s="37" t="e">
        <f ca="1">PAJAK[[#This Row],[SUB TOTAL]]-PAJAK[[#This Row],[DISKON]]</f>
        <v>#VALUE!</v>
      </c>
      <c r="N76" s="37" t="str">
        <f ca="1">IF(PAJAK[[#This Row],[//]]="","",INDEX(INDIRECT("NOTA["&amp;PAJAK[#Headers]&amp;"]"),PAJAK[[#This Row],[//]]-2+PAJAK[[#This Row],[QB]]-1))</f>
        <v/>
      </c>
      <c r="O76" s="37" t="e">
        <f ca="1">(PAJAK[[#This Row],[SUB T-DISC]]-PAJAK[[#This Row],[DISC DLL]])/111%</f>
        <v>#VALUE!</v>
      </c>
      <c r="P76" s="37" t="e">
        <f ca="1">PAJAK[[#This Row],[DPP]]*PAJAK[[#This Row],[PPN]]</f>
        <v>#VALUE!</v>
      </c>
      <c r="Q76" s="37" t="e">
        <f ca="1">PAJAK[[#This Row],[DPP]]+PAJAK[[#This Row],[PPN 11%]]</f>
        <v>#VALUE!</v>
      </c>
      <c r="R76" s="19" t="str">
        <f ca="1">IF(ISNUMBER(PAJAK[[#This Row],[//]]),PPN,"")</f>
        <v/>
      </c>
    </row>
    <row r="77" spans="1:23" x14ac:dyDescent="0.25">
      <c r="A77" s="20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34" t="str">
        <f ca="1">HYPERLINK("[NOTA_.XLSX]NOTA!c"&amp;PAJAK[[#This Row],[//]],IF(PAJAK[[#This Row],[//]]="","",INDEX(INDIRECT("NOTA["&amp;PAJAK[#Headers]&amp;"]"),PAJAK[[#This Row],[//]]-2)))</f>
        <v/>
      </c>
      <c r="C77" s="20" t="str">
        <f ca="1">IF(PAJAK[[#This Row],[//]]="","",INDEX(INDIRECT("NOTA["&amp;PAJAK[#Headers]&amp;"]"),PAJAK[[#This Row],[//]]-2))</f>
        <v/>
      </c>
      <c r="D77" s="20">
        <f ca="1">MATCH(PAJAK[[#This Row],[ID]],[4]!Table1[ID],0)</f>
        <v>1</v>
      </c>
      <c r="E77" s="33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2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34" t="str">
        <f ca="1">HYPERLINK("[NOTA_.XLSX]NOTA!c"&amp;PAJAK[[#This Row],[//]],IF(PAJAK[[#This Row],[//]]="","",INDEX(INDIRECT("NOTA["&amp;PAJAK[#Headers]&amp;"]"),PAJAK[[#This Row],[//]]-2)))</f>
        <v/>
      </c>
      <c r="C78" s="20" t="str">
        <f ca="1">IF(PAJAK[[#This Row],[//]]="","",INDEX(INDIRECT("NOTA["&amp;PAJAK[#Headers]&amp;"]"),PAJAK[[#This Row],[//]]-2))</f>
        <v/>
      </c>
      <c r="D78" s="20">
        <f ca="1">MATCH(PAJAK[[#This Row],[ID]],[4]!Table1[ID],0)</f>
        <v>1</v>
      </c>
      <c r="E78" s="33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>
        <f ca="1">MATCH(PAJAK[[#This Row],[ID]],[4]!Table1[ID],0)</f>
        <v>1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16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" t="str">
        <f ca="1">HYPERLINK("[NOTA_.XLSX]NOTA!c"&amp;PAJAK[[#This Row],[//]],IF(PAJAK[[#This Row],[//]]="","",INDEX(INDIRECT("NOTA["&amp;PAJAK[#Headers]&amp;"]"),PAJAK[[#This Row],[//]]-2)))</f>
        <v/>
      </c>
      <c r="C80" s="16" t="str">
        <f ca="1">IF(PAJAK[[#This Row],[//]]="","",INDEX(INDIRECT("NOTA["&amp;PAJAK[#Headers]&amp;"]"),PAJAK[[#This Row],[//]]-2))</f>
        <v/>
      </c>
      <c r="D80" s="16">
        <f ca="1">MATCH(PAJAK[[#This Row],[ID]],[4]!Table1[ID],0)</f>
        <v>1</v>
      </c>
      <c r="E80" s="17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  <c r="W80" s="56"/>
    </row>
    <row r="81" spans="1:23" s="53" customFormat="1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>
        <f ca="1">MATCH(PAJAK[[#This Row],[ID]],[4]!Table1[ID],0)</f>
        <v>1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  <c r="W81" s="56"/>
    </row>
    <row r="82" spans="1:23" x14ac:dyDescent="0.25">
      <c r="A82" s="16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6" t="str">
        <f ca="1">HYPERLINK("[NOTA_.XLSX]NOTA!c"&amp;PAJAK[[#This Row],[//]],IF(PAJAK[[#This Row],[//]]="","",INDEX(INDIRECT("NOTA["&amp;PAJAK[#Headers]&amp;"]"),PAJAK[[#This Row],[//]]-2)))</f>
        <v/>
      </c>
      <c r="C82" s="16" t="str">
        <f ca="1">IF(PAJAK[[#This Row],[//]]="","",INDEX(INDIRECT("NOTA["&amp;PAJAK[#Headers]&amp;"]"),PAJAK[[#This Row],[//]]-2))</f>
        <v/>
      </c>
      <c r="D82" s="16">
        <f ca="1">MATCH(PAJAK[[#This Row],[ID]],[4]!Table1[ID],0)</f>
        <v>1</v>
      </c>
      <c r="E82" s="17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>
        <f ca="1">MATCH(PAJAK[[#This Row],[ID]],[4]!Table1[ID],0)</f>
        <v>1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>
        <f ca="1">MATCH(PAJAK[[#This Row],[ID]],[4]!Table1[ID],0)</f>
        <v>1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>
        <f ca="1">MATCH(PAJAK[[#This Row],[ID]],[4]!Table1[ID],0)</f>
        <v>1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>
        <f ca="1">MATCH(PAJAK[[#This Row],[ID]],[4]!Table1[ID],0)</f>
        <v>1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>
        <f ca="1">MATCH(PAJAK[[#This Row],[ID]],[4]!Table1[ID],0)</f>
        <v>1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>
        <f ca="1">MATCH(PAJAK[[#This Row],[ID]],[4]!Table1[ID],0)</f>
        <v>1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2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4" t="str">
        <f ca="1">HYPERLINK("[NOTA_.XLSX]NOTA!c"&amp;PAJAK[[#This Row],[//]],IF(PAJAK[[#This Row],[//]]="","",INDEX(INDIRECT("NOTA["&amp;PAJAK[#Headers]&amp;"]"),PAJAK[[#This Row],[//]]-2)))</f>
        <v/>
      </c>
      <c r="C89" s="20" t="str">
        <f ca="1">IF(PAJAK[[#This Row],[//]]="","",INDEX(INDIRECT("NOTA["&amp;PAJAK[#Headers]&amp;"]"),PAJAK[[#This Row],[//]]-2))</f>
        <v/>
      </c>
      <c r="D89" s="20">
        <f ca="1">MATCH(PAJAK[[#This Row],[ID]],[4]!Table1[ID],0)</f>
        <v>1</v>
      </c>
      <c r="E89" s="33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>
        <f ca="1">MATCH(PAJAK[[#This Row],[ID]],[4]!Table1[ID],0)</f>
        <v>1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>
        <f ca="1">MATCH(PAJAK[[#This Row],[ID]],[4]!Table1[ID],0)</f>
        <v>1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6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>
        <f ca="1">MATCH(PAJAK[[#This Row],[ID]],[4]!Table1[ID],0)</f>
        <v>1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>
        <f ca="1">MATCH(PAJAK[[#This Row],[ID]],[4]!Table1[ID],0)</f>
        <v>1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4" priority="2"/>
  </conditionalFormatting>
  <conditionalFormatting sqref="I1:I1048576">
    <cfRule type="duplicateValues" dxfId="153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187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195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10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199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2023-06-10T09:28:13Z</dcterms:modified>
</cp:coreProperties>
</file>