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1" i="1"/>
  <c r="B32" i="1"/>
  <c r="B33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1" i="1"/>
  <c r="B52" i="1"/>
  <c r="B54" i="1"/>
  <c r="B56" i="1"/>
  <c r="B57" i="1"/>
  <c r="B58" i="1"/>
  <c r="B59" i="1"/>
  <c r="B61" i="1"/>
  <c r="B62" i="1"/>
  <c r="B63" i="1"/>
  <c r="B64" i="1"/>
  <c r="B65" i="1"/>
  <c r="B66" i="1"/>
  <c r="B68" i="1"/>
  <c r="B70" i="1"/>
  <c r="B72" i="1"/>
  <c r="B73" i="1"/>
  <c r="B74" i="1"/>
  <c r="B76" i="1"/>
  <c r="B77" i="1"/>
  <c r="B79" i="1"/>
  <c r="B81" i="1"/>
  <c r="B83" i="1"/>
  <c r="B84" i="1"/>
  <c r="B86" i="1"/>
  <c r="B87" i="1"/>
  <c r="B89" i="1"/>
  <c r="B90" i="1"/>
  <c r="B92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6" i="1"/>
  <c r="B148" i="1"/>
  <c r="B149" i="1"/>
  <c r="B150" i="1"/>
  <c r="B152" i="1"/>
  <c r="B153" i="1"/>
  <c r="B154" i="1"/>
  <c r="B155" i="1"/>
  <c r="B156" i="1"/>
  <c r="B157" i="1"/>
  <c r="B159" i="1"/>
  <c r="B160" i="1"/>
  <c r="B161" i="1"/>
  <c r="B162" i="1"/>
  <c r="B163" i="1"/>
  <c r="B164" i="1"/>
  <c r="B166" i="1"/>
  <c r="B167" i="1"/>
  <c r="B168" i="1"/>
  <c r="B169" i="1"/>
  <c r="B171" i="1"/>
  <c r="B172" i="1"/>
  <c r="B173" i="1"/>
  <c r="B174" i="1"/>
  <c r="B175" i="1"/>
  <c r="B176" i="1"/>
  <c r="B177" i="1"/>
  <c r="B178" i="1"/>
  <c r="B180" i="1"/>
  <c r="B181" i="1"/>
  <c r="B182" i="1"/>
  <c r="B183" i="1"/>
  <c r="B185" i="1"/>
  <c r="B186" i="1"/>
  <c r="B187" i="1"/>
  <c r="B188" i="1"/>
  <c r="B190" i="1"/>
  <c r="B191" i="1"/>
  <c r="B192" i="1"/>
  <c r="B193" i="1"/>
  <c r="B194" i="1"/>
  <c r="B195" i="1"/>
  <c r="B196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2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5" i="1"/>
  <c r="B237" i="1"/>
  <c r="B238" i="1"/>
  <c r="B239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4" i="1"/>
  <c r="B295" i="1"/>
  <c r="B296" i="1"/>
  <c r="B297" i="1"/>
  <c r="B298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3" i="1"/>
  <c r="B315" i="1"/>
  <c r="B317" i="1"/>
  <c r="B319" i="1"/>
  <c r="B320" i="1"/>
  <c r="B322" i="1"/>
  <c r="B323" i="1"/>
  <c r="B324" i="1"/>
  <c r="B325" i="1"/>
  <c r="B327" i="1"/>
  <c r="B328" i="1"/>
  <c r="B330" i="1"/>
  <c r="B332" i="1"/>
  <c r="B334" i="1"/>
  <c r="B335" i="1"/>
  <c r="B337" i="1"/>
  <c r="B339" i="1"/>
  <c r="B340" i="1"/>
  <c r="B342" i="1"/>
  <c r="B343" i="1"/>
  <c r="B345" i="1"/>
  <c r="B346" i="1"/>
  <c r="B347" i="1"/>
  <c r="B348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6" i="1"/>
  <c r="B367" i="1"/>
  <c r="B368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4" i="1"/>
  <c r="B396" i="1"/>
  <c r="B397" i="1"/>
  <c r="B399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6" i="1"/>
  <c r="B417" i="1"/>
  <c r="B419" i="1"/>
  <c r="B420" i="1"/>
  <c r="B421" i="1"/>
  <c r="B422" i="1"/>
  <c r="B424" i="1"/>
  <c r="B425" i="1"/>
  <c r="B426" i="1"/>
  <c r="B427" i="1"/>
  <c r="B428" i="1"/>
  <c r="B430" i="1"/>
  <c r="B431" i="1"/>
  <c r="B432" i="1"/>
  <c r="B434" i="1"/>
  <c r="B435" i="1"/>
  <c r="B437" i="1"/>
  <c r="B438" i="1"/>
  <c r="B439" i="1"/>
  <c r="B440" i="1"/>
  <c r="B441" i="1"/>
  <c r="B442" i="1"/>
  <c r="B444" i="1"/>
  <c r="B445" i="1"/>
  <c r="B446" i="1"/>
  <c r="B448" i="1"/>
  <c r="B449" i="1"/>
  <c r="B451" i="1"/>
  <c r="B452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1" i="1"/>
  <c r="B472" i="1"/>
  <c r="B473" i="1"/>
  <c r="B474" i="1"/>
  <c r="B475" i="1"/>
  <c r="B476" i="1"/>
  <c r="B478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2" i="1"/>
  <c r="B494" i="1"/>
  <c r="B495" i="1"/>
  <c r="B496" i="1"/>
  <c r="B497" i="1"/>
  <c r="B498" i="1"/>
  <c r="B499" i="1"/>
  <c r="B500" i="1"/>
  <c r="B502" i="1"/>
  <c r="B504" i="1"/>
  <c r="B505" i="1"/>
  <c r="B507" i="1"/>
  <c r="B508" i="1"/>
  <c r="B510" i="1"/>
  <c r="B511" i="1"/>
  <c r="B512" i="1"/>
  <c r="B514" i="1"/>
  <c r="B515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2" i="1"/>
  <c r="B533" i="1"/>
  <c r="B535" i="1"/>
  <c r="B536" i="1"/>
  <c r="B537" i="1"/>
  <c r="B538" i="1"/>
  <c r="B539" i="1"/>
  <c r="B541" i="1"/>
  <c r="B542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8" i="1"/>
  <c r="B560" i="1"/>
  <c r="B561" i="1"/>
  <c r="B562" i="1"/>
  <c r="B564" i="1"/>
  <c r="B565" i="1"/>
  <c r="B566" i="1"/>
  <c r="B568" i="1"/>
  <c r="B570" i="1"/>
  <c r="B571" i="1"/>
  <c r="B572" i="1"/>
  <c r="B574" i="1"/>
  <c r="B576" i="1"/>
  <c r="B578" i="1"/>
  <c r="B580" i="1"/>
  <c r="B581" i="1"/>
  <c r="B582" i="1"/>
  <c r="B584" i="1"/>
  <c r="B585" i="1"/>
  <c r="B586" i="1"/>
  <c r="B587" i="1"/>
  <c r="B588" i="1"/>
  <c r="B589" i="1"/>
  <c r="B590" i="1"/>
  <c r="B591" i="1"/>
  <c r="B592" i="1"/>
  <c r="B594" i="1"/>
  <c r="B595" i="1"/>
  <c r="B596" i="1"/>
  <c r="B597" i="1"/>
  <c r="B598" i="1"/>
  <c r="B599" i="1"/>
  <c r="B600" i="1"/>
  <c r="B601" i="1"/>
  <c r="B603" i="1"/>
  <c r="B604" i="1"/>
  <c r="B606" i="1"/>
  <c r="B607" i="1"/>
  <c r="B608" i="1"/>
  <c r="B609" i="1"/>
  <c r="B610" i="1"/>
  <c r="B611" i="1"/>
  <c r="B612" i="1"/>
  <c r="B613" i="1"/>
  <c r="B615" i="1"/>
  <c r="B616" i="1"/>
  <c r="B617" i="1"/>
  <c r="B618" i="1"/>
  <c r="B619" i="1"/>
  <c r="B620" i="1"/>
  <c r="B621" i="1"/>
  <c r="B623" i="1"/>
  <c r="B624" i="1"/>
  <c r="B626" i="1"/>
  <c r="B627" i="1"/>
  <c r="B628" i="1"/>
  <c r="B629" i="1"/>
  <c r="B630" i="1"/>
  <c r="B631" i="1"/>
  <c r="B632" i="1"/>
  <c r="B633" i="1"/>
  <c r="B634" i="1"/>
  <c r="B636" i="1"/>
  <c r="B637" i="1"/>
  <c r="B638" i="1"/>
  <c r="B639" i="1"/>
  <c r="B640" i="1"/>
  <c r="B641" i="1"/>
  <c r="B642" i="1"/>
  <c r="B643" i="1"/>
  <c r="B644" i="1"/>
  <c r="B645" i="1"/>
  <c r="B646" i="1"/>
  <c r="B648" i="1"/>
  <c r="B649" i="1"/>
  <c r="B650" i="1"/>
  <c r="B651" i="1"/>
  <c r="B652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9" i="1"/>
  <c r="B671" i="1"/>
  <c r="B673" i="1"/>
  <c r="B675" i="1"/>
  <c r="B677" i="1"/>
  <c r="B678" i="1"/>
  <c r="B680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7" i="1"/>
  <c r="B698" i="1"/>
  <c r="B700" i="1"/>
  <c r="B702" i="1"/>
  <c r="B703" i="1"/>
  <c r="B705" i="1"/>
  <c r="B706" i="1"/>
  <c r="B707" i="1"/>
  <c r="B708" i="1"/>
  <c r="B709" i="1"/>
  <c r="B710" i="1"/>
  <c r="B711" i="1"/>
  <c r="B713" i="1"/>
  <c r="B714" i="1"/>
  <c r="B715" i="1"/>
  <c r="B716" i="1"/>
  <c r="B717" i="1"/>
  <c r="B718" i="1"/>
  <c r="B719" i="1"/>
  <c r="B721" i="1"/>
  <c r="B722" i="1"/>
  <c r="B724" i="1"/>
  <c r="B725" i="1"/>
  <c r="B726" i="1"/>
  <c r="B728" i="1"/>
  <c r="B730" i="1"/>
  <c r="B731" i="1"/>
  <c r="B732" i="1"/>
  <c r="B733" i="1"/>
  <c r="B735" i="1"/>
  <c r="B736" i="1"/>
  <c r="B737" i="1"/>
  <c r="B738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3" i="1"/>
  <c r="B754" i="1"/>
  <c r="B755" i="1"/>
  <c r="B756" i="1"/>
  <c r="B757" i="1"/>
  <c r="B758" i="1"/>
  <c r="B759" i="1"/>
  <c r="B760" i="1"/>
  <c r="B761" i="1"/>
  <c r="B762" i="1"/>
  <c r="B763" i="1"/>
  <c r="B765" i="1"/>
  <c r="B766" i="1"/>
  <c r="B767" i="1"/>
  <c r="B768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5" i="1"/>
  <c r="B786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0" i="1"/>
  <c r="B812" i="1"/>
  <c r="B814" i="1"/>
  <c r="B815" i="1"/>
  <c r="B816" i="1"/>
  <c r="B817" i="1"/>
  <c r="B819" i="1"/>
  <c r="B820" i="1"/>
  <c r="B822" i="1"/>
  <c r="B823" i="1"/>
  <c r="B824" i="1"/>
  <c r="B825" i="1"/>
  <c r="B826" i="1"/>
  <c r="B827" i="1"/>
  <c r="B829" i="1"/>
  <c r="B830" i="1"/>
  <c r="B831" i="1"/>
  <c r="B832" i="1"/>
  <c r="B833" i="1"/>
  <c r="B834" i="1"/>
  <c r="B836" i="1"/>
  <c r="B838" i="1"/>
  <c r="B840" i="1"/>
  <c r="B841" i="1"/>
  <c r="B842" i="1"/>
  <c r="B844" i="1"/>
  <c r="B846" i="1"/>
  <c r="B847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C624" i="1" l="1"/>
  <c r="D624" i="1"/>
  <c r="AC624" i="1" s="1"/>
  <c r="AD624" i="1"/>
  <c r="AE624" i="1"/>
  <c r="W624" i="1" s="1"/>
  <c r="AG624" i="1"/>
  <c r="AI624" i="1" s="1"/>
  <c r="N622" i="1"/>
  <c r="AE622" i="1" s="1"/>
  <c r="W622" i="1" s="1"/>
  <c r="N623" i="1"/>
  <c r="C621" i="1"/>
  <c r="D621" i="1"/>
  <c r="AC621" i="1" s="1"/>
  <c r="AD621" i="1"/>
  <c r="AE621" i="1"/>
  <c r="W621" i="1" s="1"/>
  <c r="AG621" i="1"/>
  <c r="AI621" i="1" s="1"/>
  <c r="AI622" i="1"/>
  <c r="C810" i="1"/>
  <c r="D810" i="1"/>
  <c r="AC810" i="1" s="1"/>
  <c r="AD810" i="1"/>
  <c r="AE810" i="1"/>
  <c r="W810" i="1" s="1"/>
  <c r="AG810" i="1"/>
  <c r="AI810" i="1" s="1"/>
  <c r="AE811" i="1"/>
  <c r="W811" i="1" s="1"/>
  <c r="AI811" i="1"/>
  <c r="C812" i="1"/>
  <c r="D812" i="1"/>
  <c r="AC812" i="1" s="1"/>
  <c r="AD812" i="1"/>
  <c r="AE812" i="1"/>
  <c r="W812" i="1" s="1"/>
  <c r="AG812" i="1"/>
  <c r="AI812" i="1" s="1"/>
  <c r="AF624" i="1" l="1"/>
  <c r="AF621" i="1"/>
  <c r="AB624" i="1"/>
  <c r="Y624" i="1"/>
  <c r="AA624" i="1"/>
  <c r="X624" i="1"/>
  <c r="Z624" i="1"/>
  <c r="AF812" i="1"/>
  <c r="AD622" i="1"/>
  <c r="AB621" i="1"/>
  <c r="X622" i="1"/>
  <c r="Y621" i="1"/>
  <c r="AA621" i="1"/>
  <c r="X621" i="1"/>
  <c r="Z621" i="1"/>
  <c r="AD811" i="1"/>
  <c r="AF810" i="1"/>
  <c r="AB812" i="1"/>
  <c r="AB810" i="1"/>
  <c r="Y812" i="1"/>
  <c r="AA812" i="1"/>
  <c r="X812" i="1"/>
  <c r="Z812" i="1"/>
  <c r="X811" i="1"/>
  <c r="Y810" i="1"/>
  <c r="AA810" i="1"/>
  <c r="X810" i="1"/>
  <c r="Z810" i="1"/>
  <c r="I3" i="10"/>
  <c r="I4" i="10"/>
  <c r="I5" i="10"/>
  <c r="I6" i="10"/>
  <c r="I7" i="10"/>
  <c r="I8" i="10"/>
  <c r="I9" i="10"/>
  <c r="I10" i="10"/>
  <c r="I11" i="10"/>
  <c r="Y811" i="1" l="1"/>
  <c r="Z811" i="1" s="1"/>
  <c r="AA811" i="1" s="1"/>
  <c r="Y622" i="1"/>
  <c r="Z622" i="1" s="1"/>
  <c r="AA622" i="1" s="1"/>
  <c r="C619" i="1"/>
  <c r="AE619" i="1"/>
  <c r="W619" i="1" s="1"/>
  <c r="AD619" i="1" l="1"/>
  <c r="X619" i="1"/>
  <c r="Y619" i="1" s="1"/>
  <c r="Z619" i="1" s="1"/>
  <c r="AA619" i="1" s="1"/>
  <c r="N815" i="1" l="1"/>
  <c r="AE727" i="1"/>
  <c r="W727" i="1" s="1"/>
  <c r="C728" i="1"/>
  <c r="D728" i="1"/>
  <c r="AB728" i="1" s="1"/>
  <c r="AD728" i="1"/>
  <c r="AE728" i="1"/>
  <c r="W728" i="1" s="1"/>
  <c r="AG728" i="1"/>
  <c r="AI728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20" i="1"/>
  <c r="AE623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W726" i="1" s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C728" i="1" l="1"/>
  <c r="AD727" i="1"/>
  <c r="AF728" i="1"/>
  <c r="X728" i="1"/>
  <c r="Z728" i="1"/>
  <c r="Y728" i="1"/>
  <c r="AA728" i="1"/>
  <c r="X727" i="1"/>
  <c r="C678" i="1"/>
  <c r="D678" i="1"/>
  <c r="AC678" i="1" s="1"/>
  <c r="AD678" i="1"/>
  <c r="W678" i="1"/>
  <c r="AG678" i="1"/>
  <c r="AI678" i="1" s="1"/>
  <c r="Y727" i="1" l="1"/>
  <c r="Z727" i="1" s="1"/>
  <c r="AA727" i="1" s="1"/>
  <c r="AF678" i="1"/>
  <c r="AB678" i="1"/>
  <c r="Y678" i="1"/>
  <c r="AA678" i="1"/>
  <c r="X678" i="1"/>
  <c r="Z678" i="1"/>
  <c r="C515" i="1" l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AE448" i="1" s="1"/>
  <c r="N447" i="1"/>
  <c r="AE447" i="1" s="1"/>
  <c r="C377" i="1" l="1"/>
  <c r="W377" i="1"/>
  <c r="C361" i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C297" i="1" l="1"/>
  <c r="W297" i="1"/>
  <c r="AD297" i="1" l="1"/>
  <c r="X297" i="1"/>
  <c r="Y297" i="1" s="1"/>
  <c r="Z297" i="1" s="1"/>
  <c r="AA297" i="1" s="1"/>
  <c r="C90" i="1"/>
  <c r="D90" i="1"/>
  <c r="AC90" i="1" s="1"/>
  <c r="AD90" i="1"/>
  <c r="W90" i="1"/>
  <c r="AG90" i="1"/>
  <c r="AI90" i="1" s="1"/>
  <c r="C87" i="1"/>
  <c r="D87" i="1"/>
  <c r="AC87" i="1" s="1"/>
  <c r="AD87" i="1"/>
  <c r="W87" i="1"/>
  <c r="AG87" i="1"/>
  <c r="AI87" i="1" s="1"/>
  <c r="C84" i="1"/>
  <c r="D84" i="1"/>
  <c r="AC84" i="1" s="1"/>
  <c r="AD84" i="1"/>
  <c r="W84" i="1"/>
  <c r="AG84" i="1"/>
  <c r="AI84" i="1" s="1"/>
  <c r="C81" i="1"/>
  <c r="D81" i="1"/>
  <c r="AC81" i="1" s="1"/>
  <c r="AD81" i="1"/>
  <c r="W81" i="1"/>
  <c r="AG81" i="1"/>
  <c r="AI81" i="1" s="1"/>
  <c r="C79" i="1"/>
  <c r="D79" i="1"/>
  <c r="AC79" i="1" s="1"/>
  <c r="AD79" i="1"/>
  <c r="W79" i="1"/>
  <c r="AG79" i="1"/>
  <c r="AI79" i="1" s="1"/>
  <c r="C77" i="1"/>
  <c r="D77" i="1"/>
  <c r="AC77" i="1" s="1"/>
  <c r="AD77" i="1"/>
  <c r="W77" i="1"/>
  <c r="AG77" i="1"/>
  <c r="AI77" i="1" s="1"/>
  <c r="C74" i="1"/>
  <c r="D74" i="1"/>
  <c r="AC74" i="1" s="1"/>
  <c r="AD74" i="1"/>
  <c r="W74" i="1"/>
  <c r="AG74" i="1"/>
  <c r="AI74" i="1" s="1"/>
  <c r="C70" i="1"/>
  <c r="D70" i="1"/>
  <c r="AC70" i="1" s="1"/>
  <c r="AD70" i="1"/>
  <c r="W70" i="1"/>
  <c r="AG70" i="1"/>
  <c r="AI70" i="1" s="1"/>
  <c r="C68" i="1"/>
  <c r="D68" i="1"/>
  <c r="AC68" i="1" s="1"/>
  <c r="AD68" i="1"/>
  <c r="W68" i="1"/>
  <c r="AG68" i="1"/>
  <c r="AI68" i="1" s="1"/>
  <c r="C66" i="1"/>
  <c r="D66" i="1"/>
  <c r="AC66" i="1" s="1"/>
  <c r="AD66" i="1"/>
  <c r="W66" i="1"/>
  <c r="AG66" i="1"/>
  <c r="AI66" i="1" s="1"/>
  <c r="C59" i="1"/>
  <c r="D59" i="1"/>
  <c r="AC59" i="1" s="1"/>
  <c r="AD59" i="1"/>
  <c r="W59" i="1"/>
  <c r="AG59" i="1"/>
  <c r="AI59" i="1" s="1"/>
  <c r="C54" i="1"/>
  <c r="D54" i="1"/>
  <c r="AC54" i="1" s="1"/>
  <c r="AD54" i="1"/>
  <c r="W54" i="1"/>
  <c r="AG54" i="1"/>
  <c r="AI54" i="1" s="1"/>
  <c r="C52" i="1"/>
  <c r="D52" i="1"/>
  <c r="AC52" i="1" s="1"/>
  <c r="AD52" i="1"/>
  <c r="W52" i="1"/>
  <c r="AG52" i="1"/>
  <c r="AI52" i="1" s="1"/>
  <c r="C49" i="1"/>
  <c r="D49" i="1"/>
  <c r="AC49" i="1" s="1"/>
  <c r="AD49" i="1"/>
  <c r="W49" i="1"/>
  <c r="AG49" i="1"/>
  <c r="AI49" i="1" s="1"/>
  <c r="C47" i="1"/>
  <c r="D47" i="1"/>
  <c r="AC47" i="1" s="1"/>
  <c r="AD47" i="1"/>
  <c r="W47" i="1"/>
  <c r="AG47" i="1"/>
  <c r="AI47" i="1" s="1"/>
  <c r="C37" i="1"/>
  <c r="D37" i="1"/>
  <c r="AC37" i="1" s="1"/>
  <c r="AD37" i="1"/>
  <c r="W37" i="1"/>
  <c r="AG37" i="1"/>
  <c r="AI37" i="1" s="1"/>
  <c r="C33" i="1"/>
  <c r="D33" i="1"/>
  <c r="AC33" i="1" s="1"/>
  <c r="AD33" i="1"/>
  <c r="W33" i="1"/>
  <c r="AG33" i="1"/>
  <c r="AI33" i="1" s="1"/>
  <c r="C29" i="1"/>
  <c r="D29" i="1"/>
  <c r="AC29" i="1" s="1"/>
  <c r="AD29" i="1"/>
  <c r="W29" i="1"/>
  <c r="AG29" i="1"/>
  <c r="AI29" i="1" s="1"/>
  <c r="C23" i="1"/>
  <c r="D23" i="1"/>
  <c r="AC23" i="1" s="1"/>
  <c r="AD23" i="1"/>
  <c r="W23" i="1"/>
  <c r="AG23" i="1"/>
  <c r="AI23" i="1" s="1"/>
  <c r="C12" i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AE76" i="1" s="1"/>
  <c r="C652" i="1" l="1"/>
  <c r="D652" i="1"/>
  <c r="AC652" i="1" s="1"/>
  <c r="AD652" i="1"/>
  <c r="W652" i="1"/>
  <c r="AG652" i="1"/>
  <c r="AI652" i="1" s="1"/>
  <c r="C21" i="1"/>
  <c r="W21" i="1"/>
  <c r="AD21" i="1" l="1"/>
  <c r="AF652" i="1"/>
  <c r="AB652" i="1"/>
  <c r="Y652" i="1"/>
  <c r="AA652" i="1"/>
  <c r="X652" i="1"/>
  <c r="Z652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C482" i="1"/>
  <c r="W482" i="1"/>
  <c r="X482" i="1" l="1"/>
  <c r="Y482" i="1" s="1"/>
  <c r="Z482" i="1" s="1"/>
  <c r="AA482" i="1" s="1"/>
  <c r="AD482" i="1"/>
  <c r="C483" i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C486" i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C488" i="1"/>
  <c r="W488" i="1"/>
  <c r="X488" i="1" l="1"/>
  <c r="Y488" i="1" s="1"/>
  <c r="Z488" i="1" s="1"/>
  <c r="AA488" i="1" s="1"/>
  <c r="AD488" i="1"/>
  <c r="C489" i="1"/>
  <c r="W489" i="1"/>
  <c r="X489" i="1" l="1"/>
  <c r="Y489" i="1" s="1"/>
  <c r="AD489" i="1"/>
  <c r="Z489" i="1" l="1"/>
  <c r="AA489" i="1" s="1"/>
  <c r="C490" i="1"/>
  <c r="W490" i="1"/>
  <c r="X490" i="1" l="1"/>
  <c r="Y490" i="1" s="1"/>
  <c r="Z490" i="1" s="1"/>
  <c r="AA490" i="1" s="1"/>
  <c r="AD490" i="1"/>
  <c r="C491" i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C495" i="1"/>
  <c r="W495" i="1"/>
  <c r="AD495" i="1" l="1"/>
  <c r="X495" i="1"/>
  <c r="Y495" i="1" s="1"/>
  <c r="Z495" i="1" s="1"/>
  <c r="AA495" i="1" s="1"/>
  <c r="AD496" i="1"/>
  <c r="C497" i="1"/>
  <c r="W496" i="1" l="1"/>
  <c r="X496" i="1" s="1"/>
  <c r="Y496" i="1" s="1"/>
  <c r="Z496" i="1" s="1"/>
  <c r="AA496" i="1" s="1"/>
  <c r="C498" i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C500" i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C502" i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C505" i="1" l="1"/>
  <c r="AD504" i="1" l="1"/>
  <c r="W504" i="1"/>
  <c r="AD505" i="1" l="1"/>
  <c r="W505" i="1"/>
  <c r="X504" i="1"/>
  <c r="Y504" i="1" s="1"/>
  <c r="C507" i="1"/>
  <c r="Z504" i="1" l="1"/>
  <c r="AA504" i="1" s="1"/>
  <c r="AD506" i="1"/>
  <c r="W506" i="1"/>
  <c r="X505" i="1"/>
  <c r="Y505" i="1" s="1"/>
  <c r="Z505" i="1"/>
  <c r="AA505" i="1" s="1"/>
  <c r="C508" i="1"/>
  <c r="AD508" i="1"/>
  <c r="AD509" i="1"/>
  <c r="C510" i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C511" i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C514" i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C517" i="1"/>
  <c r="AD516" i="1" l="1"/>
  <c r="W516" i="1"/>
  <c r="X514" i="1"/>
  <c r="Y514" i="1" s="1"/>
  <c r="C518" i="1"/>
  <c r="Z514" i="1" l="1"/>
  <c r="AA514" i="1" s="1"/>
  <c r="AD517" i="1"/>
  <c r="W517" i="1"/>
  <c r="X516" i="1"/>
  <c r="Y516" i="1" s="1"/>
  <c r="Z516" i="1"/>
  <c r="AA516" i="1" s="1"/>
  <c r="C519" i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C521" i="1"/>
  <c r="AD521" i="1"/>
  <c r="C522" i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C524" i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C526" i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C425" i="1"/>
  <c r="W424" i="1" l="1"/>
  <c r="X424" i="1" s="1"/>
  <c r="Y424" i="1" s="1"/>
  <c r="Z424" i="1" s="1"/>
  <c r="AA424" i="1" s="1"/>
  <c r="C426" i="1"/>
  <c r="AD425" i="1" l="1"/>
  <c r="W425" i="1"/>
  <c r="C427" i="1"/>
  <c r="X425" i="1" l="1"/>
  <c r="Y425" i="1" s="1"/>
  <c r="AD426" i="1"/>
  <c r="W426" i="1"/>
  <c r="C428" i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C431" i="1"/>
  <c r="AD431" i="1"/>
  <c r="C432" i="1"/>
  <c r="Z427" i="1" l="1"/>
  <c r="AA427" i="1" s="1"/>
  <c r="W431" i="1"/>
  <c r="X431" i="1" s="1"/>
  <c r="Y431" i="1" s="1"/>
  <c r="Z431" i="1" s="1"/>
  <c r="AA431" i="1" s="1"/>
  <c r="AD430" i="1"/>
  <c r="W430" i="1"/>
  <c r="AD433" i="1"/>
  <c r="C434" i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C435" i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C480" i="1"/>
  <c r="W480" i="1"/>
  <c r="C473" i="1"/>
  <c r="W473" i="1"/>
  <c r="C476" i="1"/>
  <c r="D476" i="1"/>
  <c r="AC476" i="1" s="1"/>
  <c r="AD476" i="1"/>
  <c r="W476" i="1"/>
  <c r="AG476" i="1"/>
  <c r="AI476" i="1" s="1"/>
  <c r="C460" i="1"/>
  <c r="W460" i="1"/>
  <c r="C462" i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C448" i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C417" i="1" l="1"/>
  <c r="D417" i="1"/>
  <c r="AC417" i="1" s="1"/>
  <c r="AD417" i="1"/>
  <c r="W417" i="1"/>
  <c r="AG417" i="1"/>
  <c r="AI417" i="1" s="1"/>
  <c r="W418" i="1"/>
  <c r="C419" i="1"/>
  <c r="W419" i="1"/>
  <c r="C420" i="1"/>
  <c r="W420" i="1"/>
  <c r="C421" i="1"/>
  <c r="W421" i="1"/>
  <c r="C422" i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C407" i="1" l="1"/>
  <c r="W407" i="1"/>
  <c r="AD407" i="1" l="1"/>
  <c r="X407" i="1"/>
  <c r="Y407" i="1" s="1"/>
  <c r="Z407" i="1" s="1"/>
  <c r="AA407" i="1" s="1"/>
  <c r="W312" i="1"/>
  <c r="C313" i="1"/>
  <c r="W313" i="1"/>
  <c r="W314" i="1"/>
  <c r="C315" i="1"/>
  <c r="W315" i="1"/>
  <c r="W316" i="1"/>
  <c r="C310" i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C117" i="1" l="1"/>
  <c r="W117" i="1"/>
  <c r="W118" i="1"/>
  <c r="C119" i="1"/>
  <c r="W119" i="1"/>
  <c r="C120" i="1"/>
  <c r="W120" i="1"/>
  <c r="C121" i="1"/>
  <c r="D121" i="1"/>
  <c r="AC121" i="1" s="1"/>
  <c r="AD121" i="1"/>
  <c r="W121" i="1"/>
  <c r="AG121" i="1"/>
  <c r="AI121" i="1" s="1"/>
  <c r="W122" i="1"/>
  <c r="C115" i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C948" i="1" l="1"/>
  <c r="D948" i="1"/>
  <c r="AC948" i="1" s="1"/>
  <c r="AD948" i="1"/>
  <c r="W948" i="1"/>
  <c r="AG948" i="1"/>
  <c r="AI948" i="1" s="1"/>
  <c r="AD949" i="1"/>
  <c r="W949" i="1"/>
  <c r="C956" i="1"/>
  <c r="D956" i="1"/>
  <c r="AC956" i="1" s="1"/>
  <c r="AD956" i="1"/>
  <c r="W956" i="1"/>
  <c r="AG956" i="1"/>
  <c r="AI956" i="1" s="1"/>
  <c r="AD957" i="1"/>
  <c r="W957" i="1"/>
  <c r="AF948" i="1" l="1"/>
  <c r="AB948" i="1"/>
  <c r="X949" i="1"/>
  <c r="Y949" i="1" s="1"/>
  <c r="Z949" i="1" s="1"/>
  <c r="AA949" i="1" s="1"/>
  <c r="Y948" i="1"/>
  <c r="AA948" i="1"/>
  <c r="X948" i="1"/>
  <c r="Z948" i="1"/>
  <c r="AF956" i="1"/>
  <c r="AB956" i="1"/>
  <c r="X957" i="1"/>
  <c r="Y957" i="1" s="1"/>
  <c r="Z957" i="1" s="1"/>
  <c r="AA957" i="1" s="1"/>
  <c r="Y956" i="1"/>
  <c r="AA956" i="1"/>
  <c r="X956" i="1"/>
  <c r="Z956" i="1"/>
  <c r="W88" i="1" l="1"/>
  <c r="AD88" i="1" l="1"/>
  <c r="X88" i="1"/>
  <c r="Y88" i="1" l="1"/>
  <c r="Z88" i="1" s="1"/>
  <c r="AA88" i="1" s="1"/>
  <c r="G1" i="11" l="1"/>
  <c r="C571" i="1" l="1"/>
  <c r="D571" i="1"/>
  <c r="AC571" i="1" s="1"/>
  <c r="AD571" i="1"/>
  <c r="W571" i="1"/>
  <c r="AG571" i="1"/>
  <c r="AI571" i="1" s="1"/>
  <c r="W572" i="1"/>
  <c r="W573" i="1"/>
  <c r="C574" i="1"/>
  <c r="W574" i="1"/>
  <c r="W575" i="1"/>
  <c r="C576" i="1"/>
  <c r="W576" i="1"/>
  <c r="W577" i="1"/>
  <c r="C578" i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C381" i="1"/>
  <c r="W381" i="1"/>
  <c r="AD381" i="1" l="1"/>
  <c r="X381" i="1"/>
  <c r="Y381" i="1" s="1"/>
  <c r="Z381" i="1" s="1"/>
  <c r="AA381" i="1" s="1"/>
  <c r="C243" i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C230" i="1"/>
  <c r="C231" i="1"/>
  <c r="C233" i="1"/>
  <c r="C235" i="1"/>
  <c r="C237" i="1"/>
  <c r="C241" i="1"/>
  <c r="C242" i="1"/>
  <c r="C245" i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C226" i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C150" i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C136" i="1" l="1"/>
  <c r="C138" i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886" i="1" l="1"/>
  <c r="C887" i="1"/>
  <c r="W887" i="1"/>
  <c r="C888" i="1"/>
  <c r="W888" i="1"/>
  <c r="C889" i="1"/>
  <c r="W889" i="1"/>
  <c r="C890" i="1"/>
  <c r="W890" i="1"/>
  <c r="C891" i="1"/>
  <c r="W891" i="1"/>
  <c r="C892" i="1"/>
  <c r="W892" i="1"/>
  <c r="W893" i="1"/>
  <c r="C894" i="1"/>
  <c r="W894" i="1"/>
  <c r="C895" i="1"/>
  <c r="W895" i="1"/>
  <c r="AD894" i="1" l="1"/>
  <c r="AD895" i="1"/>
  <c r="AD893" i="1"/>
  <c r="AD891" i="1"/>
  <c r="AD892" i="1"/>
  <c r="AD890" i="1"/>
  <c r="AD889" i="1"/>
  <c r="AD888" i="1"/>
  <c r="AD887" i="1"/>
  <c r="AD886" i="1"/>
  <c r="X894" i="1"/>
  <c r="X892" i="1"/>
  <c r="X893" i="1"/>
  <c r="X891" i="1"/>
  <c r="X889" i="1"/>
  <c r="X887" i="1"/>
  <c r="X890" i="1"/>
  <c r="X888" i="1"/>
  <c r="X886" i="1"/>
  <c r="Y886" i="1" s="1"/>
  <c r="Z886" i="1" s="1"/>
  <c r="AA886" i="1" s="1"/>
  <c r="X895" i="1"/>
  <c r="Y895" i="1" s="1"/>
  <c r="Z895" i="1" s="1"/>
  <c r="AA895" i="1" s="1"/>
  <c r="Y894" i="1" l="1"/>
  <c r="Z894" i="1" s="1"/>
  <c r="AA894" i="1" s="1"/>
  <c r="Y891" i="1"/>
  <c r="Z891" i="1" s="1"/>
  <c r="AA891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8" i="1"/>
  <c r="Z888" i="1" s="1"/>
  <c r="AA888" i="1" s="1"/>
  <c r="Y887" i="1"/>
  <c r="Z887" i="1" s="1"/>
  <c r="AA887" i="1" s="1"/>
  <c r="C774" i="1" l="1"/>
  <c r="W774" i="1"/>
  <c r="AD774" i="1" l="1"/>
  <c r="X774" i="1"/>
  <c r="Y774" i="1" s="1"/>
  <c r="Z774" i="1" l="1"/>
  <c r="AA774" i="1" s="1"/>
  <c r="W662" i="1"/>
  <c r="W663" i="1"/>
  <c r="C664" i="1"/>
  <c r="W664" i="1"/>
  <c r="AD662" i="1" l="1"/>
  <c r="AD664" i="1"/>
  <c r="AD663" i="1"/>
  <c r="X662" i="1"/>
  <c r="Y662" i="1" s="1"/>
  <c r="Z662" i="1" s="1"/>
  <c r="AA662" i="1" s="1"/>
  <c r="X663" i="1"/>
  <c r="X664" i="1"/>
  <c r="Y664" i="1" s="1"/>
  <c r="Z664" i="1" s="1"/>
  <c r="AA664" i="1" s="1"/>
  <c r="F1" i="10"/>
  <c r="Y663" i="1" l="1"/>
  <c r="Z663" i="1" s="1"/>
  <c r="AA663" i="1" s="1"/>
  <c r="W596" i="1"/>
  <c r="W597" i="1"/>
  <c r="AD597" i="1" l="1"/>
  <c r="AD596" i="1"/>
  <c r="X597" i="1"/>
  <c r="X596" i="1"/>
  <c r="Y596" i="1" s="1"/>
  <c r="Z596" i="1" s="1"/>
  <c r="AA596" i="1" s="1"/>
  <c r="Y597" i="1" l="1"/>
  <c r="Z597" i="1" s="1"/>
  <c r="AA597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C348" i="1"/>
  <c r="W348" i="1"/>
  <c r="W349" i="1"/>
  <c r="C350" i="1"/>
  <c r="W350" i="1"/>
  <c r="W351" i="1"/>
  <c r="C352" i="1"/>
  <c r="W352" i="1"/>
  <c r="C353" i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80" i="1"/>
  <c r="D806" i="1"/>
  <c r="D862" i="1"/>
  <c r="D871" i="1"/>
  <c r="D881" i="1"/>
  <c r="D915" i="1"/>
  <c r="D920" i="1"/>
  <c r="D922" i="1"/>
  <c r="D927" i="1"/>
  <c r="D874" i="1"/>
  <c r="D932" i="1"/>
  <c r="D934" i="1"/>
  <c r="D936" i="1"/>
  <c r="D940" i="1"/>
  <c r="D946" i="1"/>
  <c r="D950" i="1"/>
  <c r="D954" i="1"/>
  <c r="D958" i="1"/>
  <c r="D962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39" i="1"/>
  <c r="AI1039" i="1" s="1"/>
  <c r="AD1039" i="1"/>
  <c r="W1039" i="1"/>
  <c r="AC1039" i="1"/>
  <c r="C1039" i="1"/>
  <c r="AG1038" i="1"/>
  <c r="AI1038" i="1" s="1"/>
  <c r="AD1038" i="1"/>
  <c r="W1038" i="1"/>
  <c r="AC1038" i="1"/>
  <c r="C1038" i="1"/>
  <c r="AG1037" i="1"/>
  <c r="AI1037" i="1" s="1"/>
  <c r="AD1037" i="1"/>
  <c r="W1037" i="1"/>
  <c r="AC1037" i="1"/>
  <c r="C1037" i="1"/>
  <c r="AG1036" i="1"/>
  <c r="AI1036" i="1" s="1"/>
  <c r="AD1036" i="1"/>
  <c r="W1036" i="1"/>
  <c r="AC1036" i="1"/>
  <c r="C1036" i="1"/>
  <c r="AG1035" i="1"/>
  <c r="AI1035" i="1" s="1"/>
  <c r="AD1035" i="1"/>
  <c r="W1035" i="1"/>
  <c r="AC1035" i="1"/>
  <c r="C1035" i="1"/>
  <c r="AG1034" i="1"/>
  <c r="AI1034" i="1" s="1"/>
  <c r="AD1034" i="1"/>
  <c r="W1034" i="1"/>
  <c r="AC1034" i="1"/>
  <c r="C1034" i="1"/>
  <c r="AG1033" i="1"/>
  <c r="AI1033" i="1" s="1"/>
  <c r="AD1033" i="1"/>
  <c r="W1033" i="1"/>
  <c r="AC1033" i="1"/>
  <c r="C1033" i="1"/>
  <c r="AG1032" i="1"/>
  <c r="AI1032" i="1" s="1"/>
  <c r="AD1032" i="1"/>
  <c r="W1032" i="1"/>
  <c r="AC1032" i="1"/>
  <c r="C1032" i="1"/>
  <c r="AG1031" i="1"/>
  <c r="AI1031" i="1" s="1"/>
  <c r="AD1031" i="1"/>
  <c r="W1031" i="1"/>
  <c r="AC1031" i="1"/>
  <c r="C1031" i="1"/>
  <c r="AG1030" i="1"/>
  <c r="AI1030" i="1" s="1"/>
  <c r="AD1030" i="1"/>
  <c r="W1030" i="1"/>
  <c r="AC1030" i="1"/>
  <c r="C1030" i="1"/>
  <c r="AG1029" i="1"/>
  <c r="AI1029" i="1" s="1"/>
  <c r="AD1029" i="1"/>
  <c r="W1029" i="1"/>
  <c r="AC1029" i="1"/>
  <c r="C1029" i="1"/>
  <c r="AG1028" i="1"/>
  <c r="AI1028" i="1" s="1"/>
  <c r="AD1028" i="1"/>
  <c r="W1028" i="1"/>
  <c r="AC1028" i="1"/>
  <c r="C1028" i="1"/>
  <c r="AG1027" i="1"/>
  <c r="AI1027" i="1" s="1"/>
  <c r="AD1027" i="1"/>
  <c r="W1027" i="1"/>
  <c r="AC1027" i="1"/>
  <c r="C1027" i="1"/>
  <c r="AG1026" i="1"/>
  <c r="AI1026" i="1" s="1"/>
  <c r="AD1026" i="1"/>
  <c r="W1026" i="1"/>
  <c r="AC1026" i="1"/>
  <c r="C1026" i="1"/>
  <c r="AG1025" i="1"/>
  <c r="AI1025" i="1" s="1"/>
  <c r="AD1025" i="1"/>
  <c r="W1025" i="1"/>
  <c r="X1025" i="1" s="1"/>
  <c r="AC1025" i="1"/>
  <c r="C1025" i="1"/>
  <c r="AG1024" i="1"/>
  <c r="AI1024" i="1" s="1"/>
  <c r="AD1024" i="1"/>
  <c r="W1024" i="1"/>
  <c r="AC1024" i="1"/>
  <c r="C1024" i="1"/>
  <c r="AG1023" i="1"/>
  <c r="AI1023" i="1" s="1"/>
  <c r="AD1023" i="1"/>
  <c r="W1023" i="1"/>
  <c r="X1023" i="1" s="1"/>
  <c r="AC1023" i="1"/>
  <c r="C1023" i="1"/>
  <c r="AG1022" i="1"/>
  <c r="AI1022" i="1" s="1"/>
  <c r="AD1022" i="1"/>
  <c r="W1022" i="1"/>
  <c r="AC1022" i="1"/>
  <c r="C1022" i="1"/>
  <c r="AG1021" i="1"/>
  <c r="AI1021" i="1" s="1"/>
  <c r="AD1021" i="1"/>
  <c r="W1021" i="1"/>
  <c r="X1021" i="1" s="1"/>
  <c r="AC1021" i="1"/>
  <c r="C1021" i="1"/>
  <c r="AG1020" i="1"/>
  <c r="AI1020" i="1" s="1"/>
  <c r="AD1020" i="1"/>
  <c r="W1020" i="1"/>
  <c r="AC1020" i="1"/>
  <c r="C1020" i="1"/>
  <c r="AG1019" i="1"/>
  <c r="AI1019" i="1" s="1"/>
  <c r="AD1019" i="1"/>
  <c r="W1019" i="1"/>
  <c r="X1019" i="1" s="1"/>
  <c r="AC1019" i="1"/>
  <c r="C1019" i="1"/>
  <c r="AG1018" i="1"/>
  <c r="AI1018" i="1" s="1"/>
  <c r="AD1018" i="1"/>
  <c r="W1018" i="1"/>
  <c r="AC1018" i="1"/>
  <c r="C1018" i="1"/>
  <c r="AG1017" i="1"/>
  <c r="AI1017" i="1" s="1"/>
  <c r="AD1017" i="1"/>
  <c r="W1017" i="1"/>
  <c r="X1017" i="1" s="1"/>
  <c r="AC1017" i="1"/>
  <c r="C1017" i="1"/>
  <c r="AG1016" i="1"/>
  <c r="AI1016" i="1" s="1"/>
  <c r="AD1016" i="1"/>
  <c r="W1016" i="1"/>
  <c r="AC1016" i="1"/>
  <c r="C1016" i="1"/>
  <c r="AG1015" i="1"/>
  <c r="AI1015" i="1" s="1"/>
  <c r="AD1015" i="1"/>
  <c r="W1015" i="1"/>
  <c r="X1015" i="1" s="1"/>
  <c r="AC1015" i="1"/>
  <c r="C1015" i="1"/>
  <c r="AG1014" i="1"/>
  <c r="AI1014" i="1" s="1"/>
  <c r="AD1014" i="1"/>
  <c r="W1014" i="1"/>
  <c r="AC1014" i="1"/>
  <c r="C1014" i="1"/>
  <c r="AG1013" i="1"/>
  <c r="AI1013" i="1" s="1"/>
  <c r="AD1013" i="1"/>
  <c r="W1013" i="1"/>
  <c r="X1013" i="1" s="1"/>
  <c r="AC1013" i="1"/>
  <c r="C1013" i="1"/>
  <c r="AG1012" i="1"/>
  <c r="AI1012" i="1" s="1"/>
  <c r="AD1012" i="1"/>
  <c r="W1012" i="1"/>
  <c r="AC1012" i="1"/>
  <c r="C1012" i="1"/>
  <c r="AG1011" i="1"/>
  <c r="AI1011" i="1" s="1"/>
  <c r="AD1011" i="1"/>
  <c r="W1011" i="1"/>
  <c r="X1011" i="1" s="1"/>
  <c r="AC1011" i="1"/>
  <c r="C1011" i="1"/>
  <c r="AG1010" i="1"/>
  <c r="AI1010" i="1" s="1"/>
  <c r="AD1010" i="1"/>
  <c r="W1010" i="1"/>
  <c r="AC1010" i="1"/>
  <c r="C1010" i="1"/>
  <c r="AG1009" i="1"/>
  <c r="AI1009" i="1" s="1"/>
  <c r="AD1009" i="1"/>
  <c r="W1009" i="1"/>
  <c r="X1009" i="1" s="1"/>
  <c r="AC1009" i="1"/>
  <c r="C1009" i="1"/>
  <c r="AG1008" i="1"/>
  <c r="AI1008" i="1" s="1"/>
  <c r="AD1008" i="1"/>
  <c r="W1008" i="1"/>
  <c r="AC1008" i="1"/>
  <c r="C1008" i="1"/>
  <c r="AG1007" i="1"/>
  <c r="AI1007" i="1" s="1"/>
  <c r="AD1007" i="1"/>
  <c r="W1007" i="1"/>
  <c r="X1007" i="1" s="1"/>
  <c r="AC1007" i="1"/>
  <c r="C1007" i="1"/>
  <c r="AG1006" i="1"/>
  <c r="AI1006" i="1" s="1"/>
  <c r="AD1006" i="1"/>
  <c r="W1006" i="1"/>
  <c r="AC1006" i="1"/>
  <c r="C1006" i="1"/>
  <c r="AG1005" i="1"/>
  <c r="AI1005" i="1" s="1"/>
  <c r="AD1005" i="1"/>
  <c r="W1005" i="1"/>
  <c r="X1005" i="1" s="1"/>
  <c r="AC1005" i="1"/>
  <c r="C1005" i="1"/>
  <c r="AG1004" i="1"/>
  <c r="AI1004" i="1" s="1"/>
  <c r="AD1004" i="1"/>
  <c r="W1004" i="1"/>
  <c r="X1004" i="1" s="1"/>
  <c r="AC1004" i="1"/>
  <c r="C1004" i="1"/>
  <c r="AG1003" i="1"/>
  <c r="AI1003" i="1" s="1"/>
  <c r="AD1003" i="1"/>
  <c r="W1003" i="1"/>
  <c r="X1003" i="1" s="1"/>
  <c r="AC1003" i="1"/>
  <c r="C1003" i="1"/>
  <c r="AG1002" i="1"/>
  <c r="AI1002" i="1" s="1"/>
  <c r="AD1002" i="1"/>
  <c r="W1002" i="1"/>
  <c r="X1002" i="1" s="1"/>
  <c r="AC1002" i="1"/>
  <c r="C1002" i="1"/>
  <c r="AG1001" i="1"/>
  <c r="AI1001" i="1" s="1"/>
  <c r="AD1001" i="1"/>
  <c r="W1001" i="1"/>
  <c r="X1001" i="1" s="1"/>
  <c r="AC1001" i="1"/>
  <c r="C1001" i="1"/>
  <c r="AG1000" i="1"/>
  <c r="AI1000" i="1" s="1"/>
  <c r="AD1000" i="1"/>
  <c r="W1000" i="1"/>
  <c r="X1000" i="1" s="1"/>
  <c r="AC1000" i="1"/>
  <c r="C1000" i="1"/>
  <c r="AG999" i="1"/>
  <c r="AI999" i="1" s="1"/>
  <c r="AD999" i="1"/>
  <c r="W999" i="1"/>
  <c r="X999" i="1" s="1"/>
  <c r="AC999" i="1"/>
  <c r="C999" i="1"/>
  <c r="AG998" i="1"/>
  <c r="AI998" i="1" s="1"/>
  <c r="AD998" i="1"/>
  <c r="W998" i="1"/>
  <c r="X998" i="1" s="1"/>
  <c r="AC998" i="1"/>
  <c r="C998" i="1"/>
  <c r="AG997" i="1"/>
  <c r="AI997" i="1" s="1"/>
  <c r="AD997" i="1"/>
  <c r="W997" i="1"/>
  <c r="X997" i="1" s="1"/>
  <c r="AC997" i="1"/>
  <c r="C997" i="1"/>
  <c r="AG996" i="1"/>
  <c r="AI996" i="1" s="1"/>
  <c r="AD996" i="1"/>
  <c r="W996" i="1"/>
  <c r="X996" i="1" s="1"/>
  <c r="AC996" i="1"/>
  <c r="C996" i="1"/>
  <c r="AG995" i="1"/>
  <c r="AI995" i="1" s="1"/>
  <c r="AD995" i="1"/>
  <c r="W995" i="1"/>
  <c r="X995" i="1" s="1"/>
  <c r="AC995" i="1"/>
  <c r="C995" i="1"/>
  <c r="AG994" i="1"/>
  <c r="AI994" i="1" s="1"/>
  <c r="AD994" i="1"/>
  <c r="W994" i="1"/>
  <c r="X994" i="1" s="1"/>
  <c r="AC994" i="1"/>
  <c r="C994" i="1"/>
  <c r="AG993" i="1"/>
  <c r="AI993" i="1" s="1"/>
  <c r="AD993" i="1"/>
  <c r="W993" i="1"/>
  <c r="X993" i="1" s="1"/>
  <c r="AC993" i="1"/>
  <c r="C993" i="1"/>
  <c r="AG992" i="1"/>
  <c r="AI992" i="1" s="1"/>
  <c r="AD992" i="1"/>
  <c r="W992" i="1"/>
  <c r="X992" i="1" s="1"/>
  <c r="AC992" i="1"/>
  <c r="C992" i="1"/>
  <c r="AG991" i="1"/>
  <c r="AI991" i="1" s="1"/>
  <c r="AD991" i="1"/>
  <c r="W991" i="1"/>
  <c r="X991" i="1" s="1"/>
  <c r="AC991" i="1"/>
  <c r="C991" i="1"/>
  <c r="AG990" i="1"/>
  <c r="AI990" i="1" s="1"/>
  <c r="AD990" i="1"/>
  <c r="W990" i="1"/>
  <c r="X990" i="1" s="1"/>
  <c r="AC990" i="1"/>
  <c r="C990" i="1"/>
  <c r="AG989" i="1"/>
  <c r="AI989" i="1" s="1"/>
  <c r="AD989" i="1"/>
  <c r="W989" i="1"/>
  <c r="X989" i="1" s="1"/>
  <c r="AC989" i="1"/>
  <c r="C989" i="1"/>
  <c r="AG988" i="1"/>
  <c r="AI988" i="1" s="1"/>
  <c r="AD988" i="1"/>
  <c r="W988" i="1"/>
  <c r="X988" i="1" s="1"/>
  <c r="AC988" i="1"/>
  <c r="C988" i="1"/>
  <c r="AG987" i="1"/>
  <c r="AI987" i="1" s="1"/>
  <c r="AD987" i="1"/>
  <c r="W987" i="1"/>
  <c r="AC987" i="1"/>
  <c r="C987" i="1"/>
  <c r="AG986" i="1"/>
  <c r="AI986" i="1" s="1"/>
  <c r="AD986" i="1"/>
  <c r="W986" i="1"/>
  <c r="AC986" i="1"/>
  <c r="C986" i="1"/>
  <c r="AG985" i="1"/>
  <c r="AI985" i="1" s="1"/>
  <c r="AD985" i="1"/>
  <c r="W985" i="1"/>
  <c r="AC985" i="1"/>
  <c r="C985" i="1"/>
  <c r="AG984" i="1"/>
  <c r="AI984" i="1" s="1"/>
  <c r="AD984" i="1"/>
  <c r="W984" i="1"/>
  <c r="AC984" i="1"/>
  <c r="C984" i="1"/>
  <c r="AG983" i="1"/>
  <c r="AI983" i="1" s="1"/>
  <c r="AD983" i="1"/>
  <c r="W983" i="1"/>
  <c r="AC983" i="1"/>
  <c r="C983" i="1"/>
  <c r="AG982" i="1"/>
  <c r="AI982" i="1" s="1"/>
  <c r="AD982" i="1"/>
  <c r="W982" i="1"/>
  <c r="AC982" i="1"/>
  <c r="C982" i="1"/>
  <c r="AG981" i="1"/>
  <c r="AI981" i="1" s="1"/>
  <c r="AD981" i="1"/>
  <c r="W981" i="1"/>
  <c r="AC981" i="1"/>
  <c r="C981" i="1"/>
  <c r="AG980" i="1"/>
  <c r="AI980" i="1" s="1"/>
  <c r="AD980" i="1"/>
  <c r="W980" i="1"/>
  <c r="AC980" i="1"/>
  <c r="C980" i="1"/>
  <c r="AG979" i="1"/>
  <c r="AI979" i="1" s="1"/>
  <c r="AD979" i="1"/>
  <c r="W979" i="1"/>
  <c r="AC979" i="1"/>
  <c r="C979" i="1"/>
  <c r="AG978" i="1"/>
  <c r="AI978" i="1" s="1"/>
  <c r="AD978" i="1"/>
  <c r="W978" i="1"/>
  <c r="AC978" i="1"/>
  <c r="C978" i="1"/>
  <c r="AG977" i="1"/>
  <c r="AI977" i="1" s="1"/>
  <c r="AD977" i="1"/>
  <c r="W977" i="1"/>
  <c r="AC977" i="1"/>
  <c r="C977" i="1"/>
  <c r="AG976" i="1"/>
  <c r="AI976" i="1" s="1"/>
  <c r="AD976" i="1"/>
  <c r="W976" i="1"/>
  <c r="AC976" i="1"/>
  <c r="C976" i="1"/>
  <c r="AG975" i="1"/>
  <c r="AI975" i="1" s="1"/>
  <c r="AD975" i="1"/>
  <c r="W975" i="1"/>
  <c r="AC975" i="1"/>
  <c r="C975" i="1"/>
  <c r="AG974" i="1"/>
  <c r="AI974" i="1" s="1"/>
  <c r="AD974" i="1"/>
  <c r="W974" i="1"/>
  <c r="AC974" i="1"/>
  <c r="C974" i="1"/>
  <c r="AG973" i="1"/>
  <c r="AI973" i="1" s="1"/>
  <c r="AD973" i="1"/>
  <c r="W973" i="1"/>
  <c r="AC973" i="1"/>
  <c r="C973" i="1"/>
  <c r="AG972" i="1"/>
  <c r="AI972" i="1" s="1"/>
  <c r="AD972" i="1"/>
  <c r="W972" i="1"/>
  <c r="AC972" i="1"/>
  <c r="C972" i="1"/>
  <c r="AG971" i="1"/>
  <c r="AI971" i="1" s="1"/>
  <c r="AD971" i="1"/>
  <c r="W971" i="1"/>
  <c r="AC971" i="1"/>
  <c r="C971" i="1"/>
  <c r="AG970" i="1"/>
  <c r="AI970" i="1" s="1"/>
  <c r="AD970" i="1"/>
  <c r="W970" i="1"/>
  <c r="AC970" i="1"/>
  <c r="C970" i="1"/>
  <c r="AG969" i="1"/>
  <c r="AI969" i="1" s="1"/>
  <c r="AD969" i="1"/>
  <c r="W969" i="1"/>
  <c r="AC969" i="1"/>
  <c r="C969" i="1"/>
  <c r="AG968" i="1"/>
  <c r="AI968" i="1" s="1"/>
  <c r="AD968" i="1"/>
  <c r="W968" i="1"/>
  <c r="AC968" i="1"/>
  <c r="C968" i="1"/>
  <c r="AG967" i="1"/>
  <c r="AI967" i="1" s="1"/>
  <c r="AD967" i="1"/>
  <c r="W967" i="1"/>
  <c r="AC967" i="1"/>
  <c r="C967" i="1"/>
  <c r="AG966" i="1"/>
  <c r="AI966" i="1" s="1"/>
  <c r="AD966" i="1"/>
  <c r="W966" i="1"/>
  <c r="AC966" i="1"/>
  <c r="C966" i="1"/>
  <c r="AG965" i="1"/>
  <c r="AI965" i="1" s="1"/>
  <c r="AD965" i="1"/>
  <c r="W965" i="1"/>
  <c r="AC965" i="1"/>
  <c r="AG964" i="1"/>
  <c r="AI964" i="1" s="1"/>
  <c r="AD964" i="1"/>
  <c r="W964" i="1"/>
  <c r="AC964" i="1"/>
  <c r="C964" i="1"/>
  <c r="W963" i="1"/>
  <c r="AG962" i="1"/>
  <c r="AI962" i="1" s="1"/>
  <c r="AD962" i="1"/>
  <c r="W962" i="1"/>
  <c r="AC962" i="1"/>
  <c r="C962" i="1"/>
  <c r="W961" i="1"/>
  <c r="C961" i="1"/>
  <c r="W960" i="1"/>
  <c r="C960" i="1"/>
  <c r="W959" i="1"/>
  <c r="AG958" i="1"/>
  <c r="AI958" i="1" s="1"/>
  <c r="AD958" i="1"/>
  <c r="W958" i="1"/>
  <c r="AC958" i="1"/>
  <c r="C958" i="1"/>
  <c r="W955" i="1"/>
  <c r="AG954" i="1"/>
  <c r="AI954" i="1" s="1"/>
  <c r="AD954" i="1"/>
  <c r="W954" i="1"/>
  <c r="AC954" i="1"/>
  <c r="C954" i="1"/>
  <c r="W953" i="1"/>
  <c r="C953" i="1"/>
  <c r="W952" i="1"/>
  <c r="C952" i="1"/>
  <c r="W951" i="1"/>
  <c r="AG950" i="1"/>
  <c r="AI950" i="1" s="1"/>
  <c r="AD950" i="1"/>
  <c r="W950" i="1"/>
  <c r="AC950" i="1"/>
  <c r="C950" i="1"/>
  <c r="W947" i="1"/>
  <c r="AG946" i="1"/>
  <c r="AI946" i="1" s="1"/>
  <c r="AD946" i="1"/>
  <c r="W946" i="1"/>
  <c r="AC946" i="1"/>
  <c r="C946" i="1"/>
  <c r="W945" i="1"/>
  <c r="C945" i="1"/>
  <c r="W944" i="1"/>
  <c r="C944" i="1"/>
  <c r="W943" i="1"/>
  <c r="C943" i="1"/>
  <c r="W942" i="1"/>
  <c r="C942" i="1"/>
  <c r="W941" i="1"/>
  <c r="AG940" i="1"/>
  <c r="AI940" i="1" s="1"/>
  <c r="AD940" i="1"/>
  <c r="W940" i="1"/>
  <c r="AC940" i="1"/>
  <c r="C940" i="1"/>
  <c r="W939" i="1"/>
  <c r="C939" i="1"/>
  <c r="W938" i="1"/>
  <c r="C938" i="1"/>
  <c r="W937" i="1"/>
  <c r="AG936" i="1"/>
  <c r="AI936" i="1" s="1"/>
  <c r="AD936" i="1"/>
  <c r="W936" i="1"/>
  <c r="AC936" i="1"/>
  <c r="C936" i="1"/>
  <c r="W935" i="1"/>
  <c r="AG934" i="1"/>
  <c r="AI934" i="1" s="1"/>
  <c r="AD934" i="1"/>
  <c r="W934" i="1"/>
  <c r="AC934" i="1"/>
  <c r="C934" i="1"/>
  <c r="W933" i="1"/>
  <c r="AG932" i="1"/>
  <c r="AI932" i="1" s="1"/>
  <c r="AD932" i="1"/>
  <c r="W932" i="1"/>
  <c r="AC932" i="1"/>
  <c r="C932" i="1"/>
  <c r="W931" i="1"/>
  <c r="C931" i="1"/>
  <c r="W930" i="1"/>
  <c r="C930" i="1"/>
  <c r="W929" i="1"/>
  <c r="C929" i="1"/>
  <c r="W928" i="1"/>
  <c r="AG874" i="1"/>
  <c r="AI874" i="1" s="1"/>
  <c r="AD874" i="1"/>
  <c r="W874" i="1"/>
  <c r="Z874" i="1" s="1"/>
  <c r="AF874" i="1"/>
  <c r="C874" i="1"/>
  <c r="W873" i="1"/>
  <c r="C873" i="1"/>
  <c r="W872" i="1"/>
  <c r="AG927" i="1"/>
  <c r="AI927" i="1" s="1"/>
  <c r="AD927" i="1"/>
  <c r="W927" i="1"/>
  <c r="Z927" i="1" s="1"/>
  <c r="AF927" i="1"/>
  <c r="C927" i="1"/>
  <c r="AD926" i="1"/>
  <c r="W926" i="1"/>
  <c r="C926" i="1"/>
  <c r="W925" i="1"/>
  <c r="C925" i="1"/>
  <c r="W924" i="1"/>
  <c r="C924" i="1"/>
  <c r="W923" i="1"/>
  <c r="AG922" i="1"/>
  <c r="AI922" i="1" s="1"/>
  <c r="AD922" i="1"/>
  <c r="W922" i="1"/>
  <c r="Z922" i="1" s="1"/>
  <c r="AF922" i="1"/>
  <c r="C922" i="1"/>
  <c r="W921" i="1"/>
  <c r="AG920" i="1"/>
  <c r="AI920" i="1" s="1"/>
  <c r="AD920" i="1"/>
  <c r="W920" i="1"/>
  <c r="Z920" i="1" s="1"/>
  <c r="AF920" i="1"/>
  <c r="C920" i="1"/>
  <c r="W919" i="1"/>
  <c r="C919" i="1"/>
  <c r="W918" i="1"/>
  <c r="C918" i="1"/>
  <c r="W917" i="1"/>
  <c r="C917" i="1"/>
  <c r="W916" i="1"/>
  <c r="AG915" i="1"/>
  <c r="AI915" i="1" s="1"/>
  <c r="AD915" i="1"/>
  <c r="W915" i="1"/>
  <c r="Z915" i="1" s="1"/>
  <c r="AF915" i="1"/>
  <c r="C915" i="1"/>
  <c r="W914" i="1"/>
  <c r="C914" i="1"/>
  <c r="W913" i="1"/>
  <c r="C913" i="1"/>
  <c r="W912" i="1"/>
  <c r="C912" i="1"/>
  <c r="W911" i="1"/>
  <c r="C911" i="1"/>
  <c r="W910" i="1"/>
  <c r="W909" i="1"/>
  <c r="W908" i="1"/>
  <c r="C908" i="1"/>
  <c r="W907" i="1"/>
  <c r="W906" i="1"/>
  <c r="C906" i="1"/>
  <c r="W905" i="1"/>
  <c r="W904" i="1"/>
  <c r="W903" i="1"/>
  <c r="C903" i="1"/>
  <c r="W902" i="1"/>
  <c r="W901" i="1"/>
  <c r="C901" i="1"/>
  <c r="W900" i="1"/>
  <c r="C900" i="1"/>
  <c r="W899" i="1"/>
  <c r="C899" i="1"/>
  <c r="W898" i="1"/>
  <c r="C898" i="1"/>
  <c r="W897" i="1"/>
  <c r="C897" i="1"/>
  <c r="W896" i="1"/>
  <c r="W885" i="1"/>
  <c r="C885" i="1"/>
  <c r="W884" i="1"/>
  <c r="C884" i="1"/>
  <c r="W883" i="1"/>
  <c r="C883" i="1"/>
  <c r="W882" i="1"/>
  <c r="AG881" i="1"/>
  <c r="AI881" i="1" s="1"/>
  <c r="AD881" i="1"/>
  <c r="W881" i="1"/>
  <c r="Z881" i="1" s="1"/>
  <c r="AF881" i="1"/>
  <c r="C881" i="1"/>
  <c r="W880" i="1"/>
  <c r="C880" i="1"/>
  <c r="W879" i="1"/>
  <c r="W878" i="1"/>
  <c r="C878" i="1"/>
  <c r="W877" i="1"/>
  <c r="C877" i="1"/>
  <c r="W876" i="1"/>
  <c r="C876" i="1"/>
  <c r="W875" i="1"/>
  <c r="AG871" i="1"/>
  <c r="AI871" i="1" s="1"/>
  <c r="AD871" i="1"/>
  <c r="W871" i="1"/>
  <c r="Z871" i="1" s="1"/>
  <c r="AF871" i="1"/>
  <c r="C871" i="1"/>
  <c r="W870" i="1"/>
  <c r="C870" i="1"/>
  <c r="W869" i="1"/>
  <c r="C869" i="1"/>
  <c r="W868" i="1"/>
  <c r="C868" i="1"/>
  <c r="W867" i="1"/>
  <c r="W866" i="1"/>
  <c r="C866" i="1"/>
  <c r="W865" i="1"/>
  <c r="W864" i="1"/>
  <c r="C864" i="1"/>
  <c r="W863" i="1"/>
  <c r="AG862" i="1"/>
  <c r="AI862" i="1" s="1"/>
  <c r="AD862" i="1"/>
  <c r="W862" i="1"/>
  <c r="Z862" i="1" s="1"/>
  <c r="AF862" i="1"/>
  <c r="C862" i="1"/>
  <c r="W861" i="1"/>
  <c r="W860" i="1"/>
  <c r="C860" i="1"/>
  <c r="W859" i="1"/>
  <c r="C859" i="1"/>
  <c r="W858" i="1"/>
  <c r="C858" i="1"/>
  <c r="W857" i="1"/>
  <c r="C857" i="1"/>
  <c r="W856" i="1"/>
  <c r="W855" i="1"/>
  <c r="W854" i="1"/>
  <c r="C854" i="1"/>
  <c r="W853" i="1"/>
  <c r="C853" i="1"/>
  <c r="W852" i="1"/>
  <c r="C852" i="1"/>
  <c r="W851" i="1"/>
  <c r="C851" i="1"/>
  <c r="W850" i="1"/>
  <c r="C850" i="1"/>
  <c r="W849" i="1"/>
  <c r="C849" i="1"/>
  <c r="W848" i="1"/>
  <c r="W847" i="1"/>
  <c r="W846" i="1"/>
  <c r="W845" i="1"/>
  <c r="W844" i="1"/>
  <c r="W843" i="1"/>
  <c r="W842" i="1"/>
  <c r="W841" i="1"/>
  <c r="C841" i="1"/>
  <c r="W840" i="1"/>
  <c r="C840" i="1"/>
  <c r="W839" i="1"/>
  <c r="W838" i="1"/>
  <c r="C838" i="1"/>
  <c r="W837" i="1"/>
  <c r="W836" i="1"/>
  <c r="W835" i="1"/>
  <c r="W834" i="1"/>
  <c r="W833" i="1"/>
  <c r="C833" i="1"/>
  <c r="W832" i="1"/>
  <c r="C832" i="1"/>
  <c r="W831" i="1"/>
  <c r="W830" i="1"/>
  <c r="C830" i="1"/>
  <c r="W829" i="1"/>
  <c r="W828" i="1"/>
  <c r="W827" i="1"/>
  <c r="AD826" i="1"/>
  <c r="W826" i="1"/>
  <c r="C826" i="1"/>
  <c r="W825" i="1"/>
  <c r="W824" i="1"/>
  <c r="C824" i="1"/>
  <c r="W823" i="1"/>
  <c r="W822" i="1"/>
  <c r="C822" i="1"/>
  <c r="W821" i="1"/>
  <c r="W820" i="1"/>
  <c r="C820" i="1"/>
  <c r="W819" i="1"/>
  <c r="C819" i="1"/>
  <c r="W818" i="1"/>
  <c r="W817" i="1"/>
  <c r="C817" i="1"/>
  <c r="W816" i="1"/>
  <c r="AD815" i="1"/>
  <c r="W815" i="1"/>
  <c r="C815" i="1"/>
  <c r="W814" i="1"/>
  <c r="W813" i="1"/>
  <c r="W809" i="1"/>
  <c r="C809" i="1"/>
  <c r="W808" i="1"/>
  <c r="C808" i="1"/>
  <c r="W807" i="1"/>
  <c r="AG806" i="1"/>
  <c r="AI806" i="1" s="1"/>
  <c r="AD806" i="1"/>
  <c r="W806" i="1"/>
  <c r="Y806" i="1" s="1"/>
  <c r="AC806" i="1"/>
  <c r="C806" i="1"/>
  <c r="W805" i="1"/>
  <c r="W804" i="1"/>
  <c r="C804" i="1"/>
  <c r="W803" i="1"/>
  <c r="W802" i="1"/>
  <c r="C802" i="1"/>
  <c r="W801" i="1"/>
  <c r="C801" i="1"/>
  <c r="W800" i="1"/>
  <c r="W799" i="1"/>
  <c r="W798" i="1"/>
  <c r="W797" i="1"/>
  <c r="C797" i="1"/>
  <c r="W796" i="1"/>
  <c r="C796" i="1"/>
  <c r="W795" i="1"/>
  <c r="W794" i="1"/>
  <c r="C794" i="1"/>
  <c r="W793" i="1"/>
  <c r="W792" i="1"/>
  <c r="C792" i="1"/>
  <c r="W791" i="1"/>
  <c r="C791" i="1"/>
  <c r="W790" i="1"/>
  <c r="C790" i="1"/>
  <c r="W789" i="1"/>
  <c r="W788" i="1"/>
  <c r="C788" i="1"/>
  <c r="W787" i="1"/>
  <c r="W786" i="1"/>
  <c r="W785" i="1"/>
  <c r="W784" i="1"/>
  <c r="W783" i="1"/>
  <c r="C783" i="1"/>
  <c r="W782" i="1"/>
  <c r="C782" i="1"/>
  <c r="W781" i="1"/>
  <c r="C781" i="1"/>
  <c r="W780" i="1"/>
  <c r="W779" i="1"/>
  <c r="C779" i="1"/>
  <c r="W778" i="1"/>
  <c r="W777" i="1"/>
  <c r="C777" i="1"/>
  <c r="W776" i="1"/>
  <c r="W775" i="1"/>
  <c r="C775" i="1"/>
  <c r="W773" i="1"/>
  <c r="C773" i="1"/>
  <c r="W772" i="1"/>
  <c r="C772" i="1"/>
  <c r="W771" i="1"/>
  <c r="C771" i="1"/>
  <c r="W770" i="1"/>
  <c r="C770" i="1"/>
  <c r="W769" i="1"/>
  <c r="W768" i="1"/>
  <c r="C768" i="1"/>
  <c r="W767" i="1"/>
  <c r="W766" i="1"/>
  <c r="C766" i="1"/>
  <c r="W765" i="1"/>
  <c r="C765" i="1"/>
  <c r="W764" i="1"/>
  <c r="W763" i="1"/>
  <c r="C763" i="1"/>
  <c r="W762" i="1"/>
  <c r="W761" i="1"/>
  <c r="C761" i="1"/>
  <c r="W760" i="1"/>
  <c r="W759" i="1"/>
  <c r="C759" i="1"/>
  <c r="W758" i="1"/>
  <c r="AD757" i="1"/>
  <c r="W757" i="1"/>
  <c r="C757" i="1"/>
  <c r="W756" i="1"/>
  <c r="C756" i="1"/>
  <c r="W755" i="1"/>
  <c r="W754" i="1"/>
  <c r="C754" i="1"/>
  <c r="W753" i="1"/>
  <c r="W752" i="1"/>
  <c r="W751" i="1"/>
  <c r="C751" i="1"/>
  <c r="W750" i="1"/>
  <c r="C750" i="1"/>
  <c r="W749" i="1"/>
  <c r="C749" i="1"/>
  <c r="W748" i="1"/>
  <c r="C748" i="1"/>
  <c r="W747" i="1"/>
  <c r="C747" i="1"/>
  <c r="W746" i="1"/>
  <c r="C746" i="1"/>
  <c r="W745" i="1"/>
  <c r="C745" i="1"/>
  <c r="W744" i="1"/>
  <c r="C744" i="1"/>
  <c r="W743" i="1"/>
  <c r="C743" i="1"/>
  <c r="W742" i="1"/>
  <c r="W741" i="1"/>
  <c r="W740" i="1"/>
  <c r="W739" i="1"/>
  <c r="C739" i="1"/>
  <c r="W738" i="1"/>
  <c r="W737" i="1"/>
  <c r="C737" i="1"/>
  <c r="W736" i="1"/>
  <c r="W735" i="1"/>
  <c r="C735" i="1"/>
  <c r="W91" i="1"/>
  <c r="W734" i="1"/>
  <c r="W89" i="1"/>
  <c r="C89" i="1"/>
  <c r="W733" i="1"/>
  <c r="C733" i="1"/>
  <c r="W86" i="1"/>
  <c r="C86" i="1"/>
  <c r="W85" i="1"/>
  <c r="W732" i="1"/>
  <c r="W83" i="1"/>
  <c r="C83" i="1"/>
  <c r="W82" i="1"/>
  <c r="W731" i="1"/>
  <c r="W80" i="1"/>
  <c r="W730" i="1"/>
  <c r="C730" i="1"/>
  <c r="W78" i="1"/>
  <c r="W729" i="1"/>
  <c r="W76" i="1"/>
  <c r="C76" i="1"/>
  <c r="W75" i="1"/>
  <c r="W73" i="1"/>
  <c r="C73" i="1"/>
  <c r="W72" i="1"/>
  <c r="C72" i="1"/>
  <c r="W71" i="1"/>
  <c r="W69" i="1"/>
  <c r="C726" i="1"/>
  <c r="W725" i="1"/>
  <c r="C725" i="1"/>
  <c r="W724" i="1"/>
  <c r="W723" i="1"/>
  <c r="W67" i="1"/>
  <c r="W722" i="1"/>
  <c r="C722" i="1"/>
  <c r="W721" i="1"/>
  <c r="C721" i="1"/>
  <c r="W720" i="1"/>
  <c r="W719" i="1"/>
  <c r="W718" i="1"/>
  <c r="C718" i="1"/>
  <c r="W717" i="1"/>
  <c r="C717" i="1"/>
  <c r="W716" i="1"/>
  <c r="W715" i="1"/>
  <c r="C715" i="1"/>
  <c r="W714" i="1"/>
  <c r="W713" i="1"/>
  <c r="W65" i="1"/>
  <c r="C65" i="1"/>
  <c r="W64" i="1"/>
  <c r="C64" i="1"/>
  <c r="W63" i="1"/>
  <c r="C63" i="1"/>
  <c r="W62" i="1"/>
  <c r="C62" i="1"/>
  <c r="W61" i="1"/>
  <c r="C61" i="1"/>
  <c r="W60" i="1"/>
  <c r="W712" i="1"/>
  <c r="W58" i="1"/>
  <c r="C58" i="1"/>
  <c r="W57" i="1"/>
  <c r="W56" i="1"/>
  <c r="C56" i="1"/>
  <c r="W55" i="1"/>
  <c r="W711" i="1"/>
  <c r="C711" i="1"/>
  <c r="W710" i="1"/>
  <c r="C710" i="1"/>
  <c r="W709" i="1"/>
  <c r="W708" i="1"/>
  <c r="C708" i="1"/>
  <c r="W707" i="1"/>
  <c r="C707" i="1"/>
  <c r="W706" i="1"/>
  <c r="W705" i="1"/>
  <c r="W704" i="1"/>
  <c r="W703" i="1"/>
  <c r="W53" i="1"/>
  <c r="W702" i="1"/>
  <c r="W701" i="1"/>
  <c r="W700" i="1"/>
  <c r="C700" i="1"/>
  <c r="W699" i="1"/>
  <c r="W698" i="1"/>
  <c r="C698" i="1"/>
  <c r="W697" i="1"/>
  <c r="C697" i="1"/>
  <c r="W696" i="1"/>
  <c r="W695" i="1"/>
  <c r="W694" i="1"/>
  <c r="W693" i="1"/>
  <c r="C693" i="1"/>
  <c r="W51" i="1"/>
  <c r="W50" i="1"/>
  <c r="W692" i="1"/>
  <c r="C692" i="1"/>
  <c r="W48" i="1"/>
  <c r="W691" i="1"/>
  <c r="C691" i="1"/>
  <c r="W690" i="1"/>
  <c r="W689" i="1"/>
  <c r="C689" i="1"/>
  <c r="W688" i="1"/>
  <c r="W687" i="1"/>
  <c r="C687" i="1"/>
  <c r="W686" i="1"/>
  <c r="C686" i="1"/>
  <c r="W685" i="1"/>
  <c r="C685" i="1"/>
  <c r="W684" i="1"/>
  <c r="W683" i="1"/>
  <c r="W682" i="1"/>
  <c r="C682" i="1"/>
  <c r="W681" i="1"/>
  <c r="AG680" i="1"/>
  <c r="AI680" i="1" s="1"/>
  <c r="AD680" i="1"/>
  <c r="W680" i="1"/>
  <c r="AC680" i="1"/>
  <c r="C680" i="1"/>
  <c r="W679" i="1"/>
  <c r="W677" i="1"/>
  <c r="C677" i="1"/>
  <c r="W46" i="1"/>
  <c r="W45" i="1"/>
  <c r="C45" i="1"/>
  <c r="W44" i="1"/>
  <c r="C44" i="1"/>
  <c r="W43" i="1"/>
  <c r="W42" i="1"/>
  <c r="C42" i="1"/>
  <c r="W41" i="1"/>
  <c r="C41" i="1"/>
  <c r="W40" i="1"/>
  <c r="C40" i="1"/>
  <c r="W39" i="1"/>
  <c r="C39" i="1"/>
  <c r="W38" i="1"/>
  <c r="W676" i="1"/>
  <c r="W36" i="1"/>
  <c r="C36" i="1"/>
  <c r="W35" i="1"/>
  <c r="W34" i="1"/>
  <c r="W675" i="1"/>
  <c r="W32" i="1"/>
  <c r="W31" i="1"/>
  <c r="C31" i="1"/>
  <c r="W30" i="1"/>
  <c r="W674" i="1"/>
  <c r="W673" i="1"/>
  <c r="C673" i="1"/>
  <c r="W672" i="1"/>
  <c r="W671" i="1"/>
  <c r="C671" i="1"/>
  <c r="W670" i="1"/>
  <c r="W669" i="1"/>
  <c r="W668" i="1"/>
  <c r="W667" i="1"/>
  <c r="C667" i="1"/>
  <c r="W666" i="1"/>
  <c r="W665" i="1"/>
  <c r="C665" i="1"/>
  <c r="W661" i="1"/>
  <c r="W660" i="1"/>
  <c r="W659" i="1"/>
  <c r="C659" i="1"/>
  <c r="W658" i="1"/>
  <c r="W649" i="1"/>
  <c r="C649" i="1"/>
  <c r="W648" i="1"/>
  <c r="W647" i="1"/>
  <c r="W646" i="1"/>
  <c r="W645" i="1"/>
  <c r="C645" i="1"/>
  <c r="W644" i="1"/>
  <c r="W643" i="1"/>
  <c r="C643" i="1"/>
  <c r="W642" i="1"/>
  <c r="W641" i="1"/>
  <c r="C641" i="1"/>
  <c r="W640" i="1"/>
  <c r="C640" i="1"/>
  <c r="W639" i="1"/>
  <c r="C639" i="1"/>
  <c r="W638" i="1"/>
  <c r="C638" i="1"/>
  <c r="W637" i="1"/>
  <c r="C637" i="1"/>
  <c r="W636" i="1"/>
  <c r="C636" i="1"/>
  <c r="W635" i="1"/>
  <c r="W634" i="1"/>
  <c r="C634" i="1"/>
  <c r="W633" i="1"/>
  <c r="C633" i="1"/>
  <c r="W632" i="1"/>
  <c r="C632" i="1"/>
  <c r="W631" i="1"/>
  <c r="W630" i="1"/>
  <c r="C630" i="1"/>
  <c r="W629" i="1"/>
  <c r="C629" i="1"/>
  <c r="W628" i="1"/>
  <c r="W657" i="1"/>
  <c r="C657" i="1"/>
  <c r="W656" i="1"/>
  <c r="C656" i="1"/>
  <c r="W655" i="1"/>
  <c r="W654" i="1"/>
  <c r="C654" i="1"/>
  <c r="W653" i="1"/>
  <c r="W627" i="1"/>
  <c r="C627" i="1"/>
  <c r="W626" i="1"/>
  <c r="C626" i="1"/>
  <c r="W625" i="1"/>
  <c r="W623" i="1"/>
  <c r="C623" i="1"/>
  <c r="W620" i="1"/>
  <c r="C620" i="1"/>
  <c r="W618" i="1"/>
  <c r="W617" i="1"/>
  <c r="C617" i="1"/>
  <c r="W616" i="1"/>
  <c r="C616" i="1"/>
  <c r="W615" i="1"/>
  <c r="X615" i="1" s="1"/>
  <c r="W28" i="1"/>
  <c r="C28" i="1"/>
  <c r="W27" i="1"/>
  <c r="X27" i="1" s="1"/>
  <c r="C27" i="1"/>
  <c r="W26" i="1"/>
  <c r="W25" i="1"/>
  <c r="X25" i="1" s="1"/>
  <c r="W24" i="1"/>
  <c r="W651" i="1"/>
  <c r="X651" i="1" s="1"/>
  <c r="W22" i="1"/>
  <c r="C22" i="1"/>
  <c r="W20" i="1"/>
  <c r="X20" i="1" s="1"/>
  <c r="C20" i="1"/>
  <c r="W19" i="1"/>
  <c r="C19" i="1"/>
  <c r="W18" i="1"/>
  <c r="X18" i="1" s="1"/>
  <c r="W17" i="1"/>
  <c r="W16" i="1"/>
  <c r="X16" i="1" s="1"/>
  <c r="W15" i="1"/>
  <c r="C15" i="1"/>
  <c r="W14" i="1"/>
  <c r="X14" i="1" s="1"/>
  <c r="W13" i="1"/>
  <c r="W650" i="1"/>
  <c r="X650" i="1" s="1"/>
  <c r="W11" i="1"/>
  <c r="C11" i="1"/>
  <c r="W10" i="1"/>
  <c r="X10" i="1" s="1"/>
  <c r="W9" i="1"/>
  <c r="W8" i="1"/>
  <c r="X8" i="1" s="1"/>
  <c r="C8" i="1"/>
  <c r="W7" i="1"/>
  <c r="W6" i="1"/>
  <c r="X6" i="1" s="1"/>
  <c r="W5" i="1"/>
  <c r="X5" i="1" s="1"/>
  <c r="C5" i="1"/>
  <c r="W4" i="1"/>
  <c r="C4" i="1"/>
  <c r="W3" i="1"/>
  <c r="X3" i="1" s="1"/>
  <c r="W614" i="1"/>
  <c r="W613" i="1"/>
  <c r="X613" i="1" s="1"/>
  <c r="C613" i="1"/>
  <c r="W612" i="1"/>
  <c r="C612" i="1"/>
  <c r="W611" i="1"/>
  <c r="X611" i="1" s="1"/>
  <c r="C611" i="1"/>
  <c r="W610" i="1"/>
  <c r="W609" i="1"/>
  <c r="X609" i="1" s="1"/>
  <c r="C609" i="1"/>
  <c r="W608" i="1"/>
  <c r="C608" i="1"/>
  <c r="W607" i="1"/>
  <c r="X607" i="1" s="1"/>
  <c r="W606" i="1"/>
  <c r="C606" i="1"/>
  <c r="W605" i="1"/>
  <c r="X605" i="1" s="1"/>
  <c r="W604" i="1"/>
  <c r="W603" i="1"/>
  <c r="X603" i="1" s="1"/>
  <c r="C603" i="1"/>
  <c r="W602" i="1"/>
  <c r="W601" i="1"/>
  <c r="X601" i="1" s="1"/>
  <c r="C601" i="1"/>
  <c r="W600" i="1"/>
  <c r="C600" i="1"/>
  <c r="W599" i="1"/>
  <c r="X599" i="1" s="1"/>
  <c r="C599" i="1"/>
  <c r="W598" i="1"/>
  <c r="W595" i="1"/>
  <c r="X595" i="1" s="1"/>
  <c r="W594" i="1"/>
  <c r="W593" i="1"/>
  <c r="X593" i="1" s="1"/>
  <c r="W592" i="1"/>
  <c r="W591" i="1"/>
  <c r="X591" i="1" s="1"/>
  <c r="W590" i="1"/>
  <c r="W589" i="1"/>
  <c r="X589" i="1" s="1"/>
  <c r="C589" i="1"/>
  <c r="W588" i="1"/>
  <c r="W587" i="1"/>
  <c r="X587" i="1" s="1"/>
  <c r="C587" i="1"/>
  <c r="W586" i="1"/>
  <c r="W585" i="1"/>
  <c r="X585" i="1" s="1"/>
  <c r="W584" i="1"/>
  <c r="C584" i="1"/>
  <c r="W583" i="1"/>
  <c r="X583" i="1" s="1"/>
  <c r="W570" i="1"/>
  <c r="X570" i="1" s="1"/>
  <c r="W569" i="1"/>
  <c r="W568" i="1"/>
  <c r="X568" i="1" s="1"/>
  <c r="W567" i="1"/>
  <c r="W566" i="1"/>
  <c r="X566" i="1" s="1"/>
  <c r="C566" i="1"/>
  <c r="W565" i="1"/>
  <c r="C565" i="1"/>
  <c r="W564" i="1"/>
  <c r="X564" i="1" s="1"/>
  <c r="C564" i="1"/>
  <c r="W563" i="1"/>
  <c r="W562" i="1"/>
  <c r="X562" i="1" s="1"/>
  <c r="C562" i="1"/>
  <c r="W561" i="1"/>
  <c r="W560" i="1"/>
  <c r="X560" i="1" s="1"/>
  <c r="W559" i="1"/>
  <c r="W558" i="1"/>
  <c r="X558" i="1" s="1"/>
  <c r="C558" i="1"/>
  <c r="W557" i="1"/>
  <c r="W556" i="1"/>
  <c r="X556" i="1" s="1"/>
  <c r="W554" i="1"/>
  <c r="W553" i="1"/>
  <c r="X553" i="1" s="1"/>
  <c r="C553" i="1"/>
  <c r="W552" i="1"/>
  <c r="W582" i="1"/>
  <c r="X582" i="1" s="1"/>
  <c r="C582" i="1"/>
  <c r="W581" i="1"/>
  <c r="W580" i="1"/>
  <c r="X580" i="1" s="1"/>
  <c r="W579" i="1"/>
  <c r="W551" i="1"/>
  <c r="X551" i="1" s="1"/>
  <c r="C551" i="1"/>
  <c r="W550" i="1"/>
  <c r="W549" i="1"/>
  <c r="X549" i="1" s="1"/>
  <c r="C549" i="1"/>
  <c r="W548" i="1"/>
  <c r="W547" i="1"/>
  <c r="X547" i="1" s="1"/>
  <c r="C547" i="1"/>
  <c r="W546" i="1"/>
  <c r="W545" i="1"/>
  <c r="X545" i="1" s="1"/>
  <c r="C545" i="1"/>
  <c r="W544" i="1"/>
  <c r="W543" i="1"/>
  <c r="X543" i="1" s="1"/>
  <c r="W542" i="1"/>
  <c r="W541" i="1"/>
  <c r="C541" i="1"/>
  <c r="W540" i="1"/>
  <c r="W539" i="1"/>
  <c r="C539" i="1"/>
  <c r="W538" i="1"/>
  <c r="W537" i="1"/>
  <c r="W536" i="1"/>
  <c r="C536" i="1"/>
  <c r="W535" i="1"/>
  <c r="C535" i="1"/>
  <c r="W534" i="1"/>
  <c r="C533" i="1"/>
  <c r="W532" i="1"/>
  <c r="W530" i="1"/>
  <c r="C530" i="1"/>
  <c r="C479" i="1"/>
  <c r="W477" i="1"/>
  <c r="W472" i="1"/>
  <c r="C472" i="1"/>
  <c r="C471" i="1"/>
  <c r="W468" i="1"/>
  <c r="C468" i="1"/>
  <c r="C467" i="1"/>
  <c r="C466" i="1"/>
  <c r="W465" i="1"/>
  <c r="C465" i="1"/>
  <c r="W464" i="1"/>
  <c r="C464" i="1"/>
  <c r="W463" i="1"/>
  <c r="C463" i="1"/>
  <c r="W461" i="1"/>
  <c r="W459" i="1"/>
  <c r="C459" i="1"/>
  <c r="W458" i="1"/>
  <c r="C458" i="1"/>
  <c r="W457" i="1"/>
  <c r="W456" i="1"/>
  <c r="W455" i="1"/>
  <c r="W454" i="1"/>
  <c r="W453" i="1"/>
  <c r="W452" i="1"/>
  <c r="C452" i="1"/>
  <c r="W451" i="1"/>
  <c r="C451" i="1"/>
  <c r="W450" i="1"/>
  <c r="W449" i="1"/>
  <c r="W447" i="1"/>
  <c r="W446" i="1"/>
  <c r="W445" i="1"/>
  <c r="W444" i="1"/>
  <c r="C444" i="1"/>
  <c r="W443" i="1"/>
  <c r="W442" i="1"/>
  <c r="W441" i="1"/>
  <c r="C441" i="1"/>
  <c r="W440" i="1"/>
  <c r="W439" i="1"/>
  <c r="W438" i="1"/>
  <c r="W437" i="1"/>
  <c r="C437" i="1"/>
  <c r="W346" i="1"/>
  <c r="AD345" i="1"/>
  <c r="C345" i="1"/>
  <c r="AD344" i="1"/>
  <c r="W343" i="1"/>
  <c r="AD342" i="1"/>
  <c r="C342" i="1"/>
  <c r="AD341" i="1"/>
  <c r="AD340" i="1"/>
  <c r="AD339" i="1"/>
  <c r="C339" i="1"/>
  <c r="AD338" i="1"/>
  <c r="AD337" i="1"/>
  <c r="C337" i="1"/>
  <c r="AD336" i="1"/>
  <c r="AD416" i="1"/>
  <c r="AD415" i="1"/>
  <c r="AD414" i="1"/>
  <c r="W413" i="1"/>
  <c r="C413" i="1"/>
  <c r="AD412" i="1"/>
  <c r="AD411" i="1"/>
  <c r="C411" i="1"/>
  <c r="AD410" i="1"/>
  <c r="AD409" i="1"/>
  <c r="C409" i="1"/>
  <c r="AD408" i="1"/>
  <c r="AD406" i="1"/>
  <c r="C406" i="1"/>
  <c r="AD405" i="1"/>
  <c r="AD404" i="1"/>
  <c r="AD403" i="1"/>
  <c r="AD402" i="1"/>
  <c r="W401" i="1"/>
  <c r="C401" i="1"/>
  <c r="AD400" i="1"/>
  <c r="AD399" i="1"/>
  <c r="AD398" i="1"/>
  <c r="AD397" i="1"/>
  <c r="C397" i="1"/>
  <c r="AD396" i="1"/>
  <c r="C396" i="1"/>
  <c r="AD395" i="1"/>
  <c r="AD394" i="1"/>
  <c r="C394" i="1"/>
  <c r="AD393" i="1"/>
  <c r="AD392" i="1"/>
  <c r="AD391" i="1"/>
  <c r="AD390" i="1"/>
  <c r="W389" i="1"/>
  <c r="AD388" i="1"/>
  <c r="AD387" i="1"/>
  <c r="C387" i="1"/>
  <c r="AD386" i="1"/>
  <c r="AD385" i="1"/>
  <c r="C385" i="1"/>
  <c r="AD384" i="1"/>
  <c r="C384" i="1"/>
  <c r="AD383" i="1"/>
  <c r="AD382" i="1"/>
  <c r="C382" i="1"/>
  <c r="AD380" i="1"/>
  <c r="C380" i="1"/>
  <c r="AD379" i="1"/>
  <c r="C379" i="1"/>
  <c r="AD378" i="1"/>
  <c r="C378" i="1"/>
  <c r="AD376" i="1"/>
  <c r="W375" i="1"/>
  <c r="AD374" i="1"/>
  <c r="W373" i="1"/>
  <c r="C373" i="1"/>
  <c r="AD372" i="1"/>
  <c r="AD371" i="1"/>
  <c r="C371" i="1"/>
  <c r="AD370" i="1"/>
  <c r="W369" i="1"/>
  <c r="C369" i="1"/>
  <c r="AD368" i="1"/>
  <c r="C368" i="1"/>
  <c r="AD367" i="1"/>
  <c r="C367" i="1"/>
  <c r="AD366" i="1"/>
  <c r="W365" i="1"/>
  <c r="AD364" i="1"/>
  <c r="C364" i="1"/>
  <c r="AD363" i="1"/>
  <c r="W362" i="1"/>
  <c r="AD360" i="1"/>
  <c r="W359" i="1"/>
  <c r="C359" i="1"/>
  <c r="AD358" i="1"/>
  <c r="W357" i="1"/>
  <c r="C357" i="1"/>
  <c r="AD356" i="1"/>
  <c r="W355" i="1"/>
  <c r="C355" i="1"/>
  <c r="AD354" i="1"/>
  <c r="W335" i="1"/>
  <c r="C335" i="1"/>
  <c r="AD334" i="1"/>
  <c r="AD333" i="1"/>
  <c r="AD332" i="1"/>
  <c r="W331" i="1"/>
  <c r="AD330" i="1"/>
  <c r="C330" i="1"/>
  <c r="AD329" i="1"/>
  <c r="W328" i="1"/>
  <c r="AD327" i="1"/>
  <c r="W326" i="1"/>
  <c r="AD325" i="1"/>
  <c r="C325" i="1"/>
  <c r="AD324" i="1"/>
  <c r="C324" i="1"/>
  <c r="AD323" i="1"/>
  <c r="C323" i="1"/>
  <c r="AD322" i="1"/>
  <c r="C322" i="1"/>
  <c r="AD321" i="1"/>
  <c r="AD320" i="1"/>
  <c r="AD319" i="1"/>
  <c r="C319" i="1"/>
  <c r="AD318" i="1"/>
  <c r="W317" i="1"/>
  <c r="C317" i="1"/>
  <c r="AD309" i="1"/>
  <c r="AD308" i="1"/>
  <c r="C308" i="1"/>
  <c r="AD307" i="1"/>
  <c r="C307" i="1"/>
  <c r="AD306" i="1"/>
  <c r="C306" i="1"/>
  <c r="AD305" i="1"/>
  <c r="AD304" i="1"/>
  <c r="C304" i="1"/>
  <c r="AD303" i="1"/>
  <c r="AD302" i="1"/>
  <c r="AD301" i="1"/>
  <c r="W300" i="1"/>
  <c r="C300" i="1"/>
  <c r="AD299" i="1"/>
  <c r="AD298" i="1"/>
  <c r="AD296" i="1"/>
  <c r="C296" i="1"/>
  <c r="AD295" i="1"/>
  <c r="C295" i="1"/>
  <c r="AD294" i="1"/>
  <c r="AD293" i="1"/>
  <c r="W292" i="1"/>
  <c r="AD291" i="1"/>
  <c r="C291" i="1"/>
  <c r="AD290" i="1"/>
  <c r="C290" i="1"/>
  <c r="AD289" i="1"/>
  <c r="AD288" i="1"/>
  <c r="C288" i="1"/>
  <c r="AD287" i="1"/>
  <c r="C287" i="1"/>
  <c r="AD286" i="1"/>
  <c r="C286" i="1"/>
  <c r="AD285" i="1"/>
  <c r="AD284" i="1"/>
  <c r="C284" i="1"/>
  <c r="AD283" i="1"/>
  <c r="C283" i="1"/>
  <c r="AD282" i="1"/>
  <c r="W281" i="1"/>
  <c r="AD280" i="1"/>
  <c r="C280" i="1"/>
  <c r="AD279" i="1"/>
  <c r="C279" i="1"/>
  <c r="AD278" i="1"/>
  <c r="C278" i="1"/>
  <c r="AD277" i="1"/>
  <c r="AD276" i="1"/>
  <c r="AD275" i="1"/>
  <c r="C275" i="1"/>
  <c r="AD274" i="1"/>
  <c r="C274" i="1"/>
  <c r="AD273" i="1"/>
  <c r="AD272" i="1"/>
  <c r="C272" i="1"/>
  <c r="AD271" i="1"/>
  <c r="C271" i="1"/>
  <c r="AD270" i="1"/>
  <c r="W269" i="1"/>
  <c r="C269" i="1"/>
  <c r="AD268" i="1"/>
  <c r="W267" i="1"/>
  <c r="C267" i="1"/>
  <c r="AD266" i="1"/>
  <c r="W265" i="1"/>
  <c r="C265" i="1"/>
  <c r="AD264" i="1"/>
  <c r="AD263" i="1"/>
  <c r="C263" i="1"/>
  <c r="AD262" i="1"/>
  <c r="C262" i="1"/>
  <c r="AD261" i="1"/>
  <c r="AD260" i="1"/>
  <c r="C260" i="1"/>
  <c r="AD259" i="1"/>
  <c r="W258" i="1"/>
  <c r="C258" i="1"/>
  <c r="AD257" i="1"/>
  <c r="W256" i="1"/>
  <c r="C256" i="1"/>
  <c r="AD255" i="1"/>
  <c r="W223" i="1"/>
  <c r="AD222" i="1"/>
  <c r="C222" i="1"/>
  <c r="AD221" i="1"/>
  <c r="W220" i="1"/>
  <c r="AD219" i="1"/>
  <c r="W218" i="1"/>
  <c r="AD217" i="1"/>
  <c r="C217" i="1"/>
  <c r="AD216" i="1"/>
  <c r="W215" i="1"/>
  <c r="C215" i="1"/>
  <c r="AD214" i="1"/>
  <c r="W211" i="1"/>
  <c r="AD210" i="1"/>
  <c r="W209" i="1"/>
  <c r="C209" i="1"/>
  <c r="W208" i="1"/>
  <c r="C208" i="1"/>
  <c r="W207" i="1"/>
  <c r="C207" i="1"/>
  <c r="W206" i="1"/>
  <c r="C206" i="1"/>
  <c r="W205" i="1"/>
  <c r="W204" i="1"/>
  <c r="C204" i="1"/>
  <c r="W203" i="1"/>
  <c r="C203" i="1"/>
  <c r="W202" i="1"/>
  <c r="W201" i="1"/>
  <c r="C201" i="1"/>
  <c r="W200" i="1"/>
  <c r="W199" i="1"/>
  <c r="C199" i="1"/>
  <c r="W198" i="1"/>
  <c r="C198" i="1"/>
  <c r="W197" i="1"/>
  <c r="W254" i="1"/>
  <c r="C254" i="1"/>
  <c r="W253" i="1"/>
  <c r="C253" i="1"/>
  <c r="W252" i="1"/>
  <c r="W251" i="1"/>
  <c r="W250" i="1"/>
  <c r="AD249" i="1"/>
  <c r="C249" i="1"/>
  <c r="AD248" i="1"/>
  <c r="AD247" i="1"/>
  <c r="C247" i="1"/>
  <c r="AD246" i="1"/>
  <c r="AD225" i="1"/>
  <c r="C225" i="1"/>
  <c r="AD224" i="1"/>
  <c r="AD196" i="1"/>
  <c r="AD195" i="1"/>
  <c r="AD194" i="1"/>
  <c r="AD193" i="1"/>
  <c r="C193" i="1"/>
  <c r="AD192" i="1"/>
  <c r="C192" i="1"/>
  <c r="AD191" i="1"/>
  <c r="AD190" i="1"/>
  <c r="W189" i="1"/>
  <c r="W188" i="1"/>
  <c r="C188" i="1"/>
  <c r="W187" i="1"/>
  <c r="W186" i="1"/>
  <c r="AD185" i="1"/>
  <c r="AD184" i="1"/>
  <c r="AD183" i="1"/>
  <c r="C183" i="1"/>
  <c r="AD182" i="1"/>
  <c r="AD181" i="1"/>
  <c r="C181" i="1"/>
  <c r="AD180" i="1"/>
  <c r="C180" i="1"/>
  <c r="AD179" i="1"/>
  <c r="AD178" i="1"/>
  <c r="AD177" i="1"/>
  <c r="C177" i="1"/>
  <c r="AD176" i="1"/>
  <c r="C176" i="1"/>
  <c r="AD175" i="1"/>
  <c r="W174" i="1"/>
  <c r="C174" i="1"/>
  <c r="W173" i="1"/>
  <c r="C173" i="1"/>
  <c r="W172" i="1"/>
  <c r="W171" i="1"/>
  <c r="C171" i="1"/>
  <c r="W170" i="1"/>
  <c r="W169" i="1"/>
  <c r="C169" i="1"/>
  <c r="W168" i="1"/>
  <c r="C168" i="1"/>
  <c r="W167" i="1"/>
  <c r="C167" i="1"/>
  <c r="W166" i="1"/>
  <c r="W165" i="1"/>
  <c r="W164" i="1"/>
  <c r="W163" i="1"/>
  <c r="C163" i="1"/>
  <c r="AD162" i="1"/>
  <c r="C162" i="1"/>
  <c r="AD161" i="1"/>
  <c r="C161" i="1"/>
  <c r="AD160" i="1"/>
  <c r="C160" i="1"/>
  <c r="AD159" i="1"/>
  <c r="AD158" i="1"/>
  <c r="AD157" i="1"/>
  <c r="C157" i="1"/>
  <c r="AD156" i="1"/>
  <c r="W155" i="1"/>
  <c r="W154" i="1"/>
  <c r="W153" i="1"/>
  <c r="AD152" i="1"/>
  <c r="W146" i="1"/>
  <c r="C146" i="1"/>
  <c r="W145" i="1"/>
  <c r="W144" i="1"/>
  <c r="C144" i="1"/>
  <c r="W143" i="1"/>
  <c r="W142" i="1"/>
  <c r="C142" i="1"/>
  <c r="W141" i="1"/>
  <c r="AD140" i="1"/>
  <c r="C140" i="1"/>
  <c r="AD139" i="1"/>
  <c r="AD133" i="1"/>
  <c r="C133" i="1"/>
  <c r="AD132" i="1"/>
  <c r="W131" i="1"/>
  <c r="C131" i="1"/>
  <c r="W130" i="1"/>
  <c r="AD129" i="1"/>
  <c r="W129" i="1"/>
  <c r="W128" i="1"/>
  <c r="W127" i="1"/>
  <c r="W126" i="1"/>
  <c r="C126" i="1"/>
  <c r="W125" i="1"/>
  <c r="W124" i="1"/>
  <c r="W123" i="1"/>
  <c r="W114" i="1"/>
  <c r="W113" i="1"/>
  <c r="W112" i="1"/>
  <c r="C112" i="1"/>
  <c r="W111" i="1"/>
  <c r="C111" i="1"/>
  <c r="W110" i="1"/>
  <c r="W109" i="1"/>
  <c r="C109" i="1"/>
  <c r="W108" i="1"/>
  <c r="C108" i="1"/>
  <c r="W107" i="1"/>
  <c r="C107" i="1"/>
  <c r="W106" i="1"/>
  <c r="W105" i="1"/>
  <c r="W104" i="1"/>
  <c r="C104" i="1"/>
  <c r="W103" i="1"/>
  <c r="W102" i="1"/>
  <c r="C102" i="1"/>
  <c r="W101" i="1"/>
  <c r="W100" i="1"/>
  <c r="W99" i="1"/>
  <c r="W98" i="1"/>
  <c r="AD97" i="1"/>
  <c r="C97" i="1"/>
  <c r="AD96" i="1"/>
  <c r="C96" i="1"/>
  <c r="AD95" i="1"/>
  <c r="C95" i="1"/>
  <c r="AD94" i="1"/>
  <c r="C94" i="1"/>
  <c r="AD93" i="1"/>
  <c r="AD92" i="1"/>
  <c r="H1" i="1"/>
  <c r="AD413" i="1" l="1"/>
  <c r="AD258" i="1"/>
  <c r="W96" i="1"/>
  <c r="AD687" i="1"/>
  <c r="AD641" i="1"/>
  <c r="E1" i="12"/>
  <c r="B7" i="12" s="1"/>
  <c r="AD13" i="1"/>
  <c r="AD22" i="1"/>
  <c r="AD587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3" i="1"/>
  <c r="AD754" i="1"/>
  <c r="AD756" i="1"/>
  <c r="AD777" i="1"/>
  <c r="AD784" i="1"/>
  <c r="AD916" i="1"/>
  <c r="AD939" i="1"/>
  <c r="C1" i="10"/>
  <c r="D1" i="10" s="1"/>
  <c r="D1" i="11"/>
  <c r="E1" i="11" s="1"/>
  <c r="AD911" i="1"/>
  <c r="AD921" i="1"/>
  <c r="AD937" i="1"/>
  <c r="AD961" i="1"/>
  <c r="AD885" i="1"/>
  <c r="AD897" i="1"/>
  <c r="AD913" i="1"/>
  <c r="AD918" i="1"/>
  <c r="AD924" i="1"/>
  <c r="AD873" i="1"/>
  <c r="AD938" i="1"/>
  <c r="AD959" i="1"/>
  <c r="AD963" i="1"/>
  <c r="AD960" i="1"/>
  <c r="AD955" i="1"/>
  <c r="AD953" i="1"/>
  <c r="AD952" i="1"/>
  <c r="AD951" i="1"/>
  <c r="AD947" i="1"/>
  <c r="AD945" i="1"/>
  <c r="AD944" i="1"/>
  <c r="AD943" i="1"/>
  <c r="AD942" i="1"/>
  <c r="AD941" i="1"/>
  <c r="AD935" i="1"/>
  <c r="AD34" i="1"/>
  <c r="AD689" i="1"/>
  <c r="AD910" i="1"/>
  <c r="AD912" i="1"/>
  <c r="AD914" i="1"/>
  <c r="AD917" i="1"/>
  <c r="AD919" i="1"/>
  <c r="AD923" i="1"/>
  <c r="AD925" i="1"/>
  <c r="AD872" i="1"/>
  <c r="AD930" i="1"/>
  <c r="AD933" i="1"/>
  <c r="AD931" i="1"/>
  <c r="AD929" i="1"/>
  <c r="AD928" i="1"/>
  <c r="AD908" i="1"/>
  <c r="AD906" i="1"/>
  <c r="AD903" i="1"/>
  <c r="AD902" i="1"/>
  <c r="AD901" i="1"/>
  <c r="AD880" i="1"/>
  <c r="AD878" i="1"/>
  <c r="AD875" i="1"/>
  <c r="AD867" i="1"/>
  <c r="AD863" i="1"/>
  <c r="AD759" i="1"/>
  <c r="AD761" i="1"/>
  <c r="AD763" i="1"/>
  <c r="AD766" i="1"/>
  <c r="AD854" i="1"/>
  <c r="AD847" i="1"/>
  <c r="AD835" i="1"/>
  <c r="AD804" i="1"/>
  <c r="AD797" i="1"/>
  <c r="AD794" i="1"/>
  <c r="AD792" i="1"/>
  <c r="AD788" i="1"/>
  <c r="AD739" i="1"/>
  <c r="AD735" i="1"/>
  <c r="AD609" i="1"/>
  <c r="AD590" i="1"/>
  <c r="AD665" i="1"/>
  <c r="AD31" i="1"/>
  <c r="AD42" i="1"/>
  <c r="AD45" i="1"/>
  <c r="AD701" i="1"/>
  <c r="AD80" i="1"/>
  <c r="AD723" i="1"/>
  <c r="AD718" i="1"/>
  <c r="AD65" i="1"/>
  <c r="AD56" i="1"/>
  <c r="AD58" i="1"/>
  <c r="AD703" i="1"/>
  <c r="AD695" i="1"/>
  <c r="AD50" i="1"/>
  <c r="AD676" i="1"/>
  <c r="AD660" i="1"/>
  <c r="AD647" i="1"/>
  <c r="AD645" i="1"/>
  <c r="AD593" i="1"/>
  <c r="AD595" i="1"/>
  <c r="AD603" i="1"/>
  <c r="AD16" i="1"/>
  <c r="AD25" i="1"/>
  <c r="AD657" i="1"/>
  <c r="AD638" i="1"/>
  <c r="AD8" i="1"/>
  <c r="AD614" i="1"/>
  <c r="AD437" i="1"/>
  <c r="AD585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09" i="1"/>
  <c r="AD907" i="1"/>
  <c r="AD905" i="1"/>
  <c r="AD904" i="1"/>
  <c r="AD801" i="1"/>
  <c r="AD865" i="1"/>
  <c r="AD869" i="1"/>
  <c r="AD877" i="1"/>
  <c r="AD883" i="1"/>
  <c r="AD796" i="1"/>
  <c r="AD807" i="1"/>
  <c r="AD839" i="1"/>
  <c r="AD851" i="1"/>
  <c r="AD864" i="1"/>
  <c r="AD866" i="1"/>
  <c r="AD868" i="1"/>
  <c r="AD870" i="1"/>
  <c r="AD876" i="1"/>
  <c r="AD879" i="1"/>
  <c r="AD882" i="1"/>
  <c r="AD884" i="1"/>
  <c r="AD900" i="1"/>
  <c r="AD899" i="1"/>
  <c r="AD898" i="1"/>
  <c r="AD896" i="1"/>
  <c r="AD720" i="1"/>
  <c r="AD781" i="1"/>
  <c r="AD799" i="1"/>
  <c r="AD803" i="1"/>
  <c r="AD820" i="1"/>
  <c r="AD845" i="1"/>
  <c r="AD858" i="1"/>
  <c r="AD62" i="1"/>
  <c r="AD738" i="1"/>
  <c r="AD771" i="1"/>
  <c r="AD786" i="1"/>
  <c r="AD798" i="1"/>
  <c r="AD800" i="1"/>
  <c r="AD802" i="1"/>
  <c r="AD805" i="1"/>
  <c r="AD809" i="1"/>
  <c r="AD816" i="1"/>
  <c r="AD843" i="1"/>
  <c r="AD849" i="1"/>
  <c r="AD855" i="1"/>
  <c r="AD861" i="1"/>
  <c r="AD860" i="1"/>
  <c r="AD857" i="1"/>
  <c r="AD859" i="1"/>
  <c r="AD856" i="1"/>
  <c r="AD853" i="1"/>
  <c r="AD852" i="1"/>
  <c r="AD850" i="1"/>
  <c r="AD848" i="1"/>
  <c r="AD846" i="1"/>
  <c r="AD844" i="1"/>
  <c r="AD842" i="1"/>
  <c r="AD841" i="1"/>
  <c r="AD840" i="1"/>
  <c r="AD838" i="1"/>
  <c r="AD837" i="1"/>
  <c r="AD836" i="1"/>
  <c r="AD834" i="1"/>
  <c r="AD833" i="1"/>
  <c r="AD832" i="1"/>
  <c r="AD831" i="1"/>
  <c r="AD830" i="1"/>
  <c r="AD829" i="1"/>
  <c r="AD828" i="1"/>
  <c r="AD827" i="1"/>
  <c r="AD825" i="1"/>
  <c r="AD824" i="1"/>
  <c r="AD823" i="1"/>
  <c r="AD822" i="1"/>
  <c r="AD821" i="1"/>
  <c r="AD819" i="1"/>
  <c r="AD818" i="1"/>
  <c r="AD817" i="1"/>
  <c r="AD814" i="1"/>
  <c r="AD813" i="1"/>
  <c r="AD808" i="1"/>
  <c r="AD795" i="1"/>
  <c r="AD793" i="1"/>
  <c r="AD791" i="1"/>
  <c r="AD790" i="1"/>
  <c r="AD789" i="1"/>
  <c r="AD787" i="1"/>
  <c r="AD785" i="1"/>
  <c r="AD779" i="1"/>
  <c r="AD783" i="1"/>
  <c r="AD780" i="1"/>
  <c r="AD782" i="1"/>
  <c r="AD778" i="1"/>
  <c r="AD704" i="1"/>
  <c r="AD714" i="1"/>
  <c r="AD75" i="1"/>
  <c r="AD749" i="1"/>
  <c r="AD765" i="1"/>
  <c r="AD776" i="1"/>
  <c r="AD769" i="1"/>
  <c r="AD773" i="1"/>
  <c r="AD768" i="1"/>
  <c r="AD770" i="1"/>
  <c r="AD772" i="1"/>
  <c r="AD775" i="1"/>
  <c r="AD767" i="1"/>
  <c r="AD764" i="1"/>
  <c r="AD762" i="1"/>
  <c r="AD682" i="1"/>
  <c r="AD57" i="1"/>
  <c r="AD60" i="1"/>
  <c r="AD64" i="1"/>
  <c r="AD716" i="1"/>
  <c r="AD89" i="1"/>
  <c r="AD745" i="1"/>
  <c r="AD755" i="1"/>
  <c r="AD760" i="1"/>
  <c r="AD758" i="1"/>
  <c r="AD696" i="1"/>
  <c r="AD707" i="1"/>
  <c r="AD712" i="1"/>
  <c r="AD61" i="1"/>
  <c r="AD63" i="1"/>
  <c r="AD713" i="1"/>
  <c r="AD715" i="1"/>
  <c r="AD717" i="1"/>
  <c r="AD725" i="1"/>
  <c r="AD732" i="1"/>
  <c r="AD736" i="1"/>
  <c r="AD740" i="1"/>
  <c r="AD747" i="1"/>
  <c r="AD752" i="1"/>
  <c r="AD750" i="1"/>
  <c r="AD751" i="1"/>
  <c r="AD753" i="1"/>
  <c r="AD746" i="1"/>
  <c r="AD748" i="1"/>
  <c r="AD744" i="1"/>
  <c r="AD742" i="1"/>
  <c r="AD741" i="1"/>
  <c r="AD743" i="1"/>
  <c r="AD737" i="1"/>
  <c r="AD82" i="1"/>
  <c r="AD86" i="1"/>
  <c r="AD91" i="1"/>
  <c r="AD83" i="1"/>
  <c r="AD85" i="1"/>
  <c r="AD733" i="1"/>
  <c r="AD734" i="1"/>
  <c r="AD731" i="1"/>
  <c r="AD71" i="1"/>
  <c r="AD730" i="1"/>
  <c r="AD69" i="1"/>
  <c r="AD73" i="1"/>
  <c r="AD729" i="1"/>
  <c r="AD72" i="1"/>
  <c r="AD76" i="1"/>
  <c r="AD78" i="1"/>
  <c r="AD726" i="1"/>
  <c r="AD724" i="1"/>
  <c r="AD67" i="1"/>
  <c r="AD722" i="1"/>
  <c r="AD721" i="1"/>
  <c r="AD719" i="1"/>
  <c r="AD48" i="1"/>
  <c r="AD700" i="1"/>
  <c r="AD706" i="1"/>
  <c r="AD710" i="1"/>
  <c r="AD55" i="1"/>
  <c r="AD711" i="1"/>
  <c r="AD709" i="1"/>
  <c r="AD708" i="1"/>
  <c r="AD705" i="1"/>
  <c r="AD53" i="1"/>
  <c r="AD702" i="1"/>
  <c r="AD699" i="1"/>
  <c r="AD698" i="1"/>
  <c r="AD697" i="1"/>
  <c r="AD694" i="1"/>
  <c r="AD693" i="1"/>
  <c r="AD51" i="1"/>
  <c r="AD648" i="1"/>
  <c r="AD686" i="1"/>
  <c r="AD679" i="1"/>
  <c r="AD684" i="1"/>
  <c r="AD690" i="1"/>
  <c r="AD43" i="1"/>
  <c r="AD681" i="1"/>
  <c r="AD683" i="1"/>
  <c r="AD685" i="1"/>
  <c r="AD688" i="1"/>
  <c r="AD691" i="1"/>
  <c r="AD692" i="1"/>
  <c r="AD35" i="1"/>
  <c r="AD46" i="1"/>
  <c r="AD677" i="1"/>
  <c r="AD44" i="1"/>
  <c r="AD630" i="1"/>
  <c r="AD667" i="1"/>
  <c r="AD640" i="1"/>
  <c r="AD658" i="1"/>
  <c r="AD673" i="1"/>
  <c r="AD38" i="1"/>
  <c r="AD15" i="1"/>
  <c r="AD633" i="1"/>
  <c r="AD642" i="1"/>
  <c r="AD649" i="1"/>
  <c r="AD661" i="1"/>
  <c r="AD671" i="1"/>
  <c r="AD30" i="1"/>
  <c r="AD36" i="1"/>
  <c r="AD40" i="1"/>
  <c r="AD41" i="1"/>
  <c r="AD39" i="1"/>
  <c r="E1" i="9"/>
  <c r="B22" i="9" s="1"/>
  <c r="J22" i="9" s="1"/>
  <c r="AD675" i="1"/>
  <c r="AD32" i="1"/>
  <c r="AD674" i="1"/>
  <c r="AD669" i="1"/>
  <c r="AD672" i="1"/>
  <c r="AD670" i="1"/>
  <c r="AD668" i="1"/>
  <c r="AD666" i="1"/>
  <c r="AD659" i="1"/>
  <c r="AD646" i="1"/>
  <c r="X644" i="1"/>
  <c r="AD644" i="1"/>
  <c r="AD639" i="1"/>
  <c r="AD637" i="1"/>
  <c r="AD636" i="1"/>
  <c r="AD635" i="1"/>
  <c r="AD634" i="1"/>
  <c r="AD632" i="1"/>
  <c r="AD628" i="1"/>
  <c r="AD5" i="1"/>
  <c r="AD607" i="1"/>
  <c r="AD612" i="1"/>
  <c r="AD618" i="1"/>
  <c r="AD629" i="1"/>
  <c r="AD631" i="1"/>
  <c r="AD655" i="1"/>
  <c r="AD626" i="1"/>
  <c r="AD616" i="1"/>
  <c r="AD623" i="1"/>
  <c r="AD653" i="1"/>
  <c r="AD615" i="1"/>
  <c r="AD617" i="1"/>
  <c r="AD620" i="1"/>
  <c r="AD625" i="1"/>
  <c r="AD627" i="1"/>
  <c r="AD654" i="1"/>
  <c r="AD656" i="1"/>
  <c r="AD28" i="1"/>
  <c r="AD27" i="1"/>
  <c r="AD26" i="1"/>
  <c r="AD24" i="1"/>
  <c r="AD651" i="1"/>
  <c r="AD20" i="1"/>
  <c r="AD19" i="1"/>
  <c r="AD18" i="1"/>
  <c r="AD17" i="1"/>
  <c r="AD14" i="1"/>
  <c r="AD610" i="1"/>
  <c r="AD3" i="1"/>
  <c r="AD6" i="1"/>
  <c r="AD594" i="1"/>
  <c r="AD608" i="1"/>
  <c r="AD611" i="1"/>
  <c r="AD613" i="1"/>
  <c r="AD4" i="1"/>
  <c r="AD9" i="1"/>
  <c r="AD650" i="1"/>
  <c r="AD11" i="1"/>
  <c r="AD10" i="1"/>
  <c r="AD7" i="1"/>
  <c r="AD606" i="1"/>
  <c r="AD605" i="1"/>
  <c r="AD604" i="1"/>
  <c r="AD586" i="1"/>
  <c r="AD600" i="1"/>
  <c r="AD602" i="1"/>
  <c r="AD601" i="1"/>
  <c r="AD599" i="1"/>
  <c r="AD598" i="1"/>
  <c r="AD592" i="1"/>
  <c r="AD591" i="1"/>
  <c r="AD589" i="1"/>
  <c r="AD588" i="1"/>
  <c r="AD584" i="1"/>
  <c r="AD567" i="1"/>
  <c r="AD559" i="1"/>
  <c r="AD551" i="1"/>
  <c r="AD565" i="1"/>
  <c r="AD570" i="1"/>
  <c r="AD583" i="1"/>
  <c r="AD561" i="1"/>
  <c r="AD582" i="1"/>
  <c r="AD558" i="1"/>
  <c r="AD563" i="1"/>
  <c r="AD568" i="1"/>
  <c r="AD550" i="1"/>
  <c r="AD560" i="1"/>
  <c r="AD562" i="1"/>
  <c r="AD564" i="1"/>
  <c r="AD566" i="1"/>
  <c r="AD569" i="1"/>
  <c r="AD580" i="1"/>
  <c r="AD553" i="1"/>
  <c r="AD557" i="1"/>
  <c r="AD579" i="1"/>
  <c r="AD581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80" i="1"/>
  <c r="AB988" i="1"/>
  <c r="AF991" i="1"/>
  <c r="AB992" i="1"/>
  <c r="AF995" i="1"/>
  <c r="AB996" i="1"/>
  <c r="AF999" i="1"/>
  <c r="AB1000" i="1"/>
  <c r="AF1003" i="1"/>
  <c r="AB1004" i="1"/>
  <c r="AF1008" i="1"/>
  <c r="AB1009" i="1"/>
  <c r="AF1012" i="1"/>
  <c r="AB1013" i="1"/>
  <c r="AF1016" i="1"/>
  <c r="AB1017" i="1"/>
  <c r="AF1020" i="1"/>
  <c r="AB1021" i="1"/>
  <c r="AF1024" i="1"/>
  <c r="AB1025" i="1"/>
  <c r="AF932" i="1"/>
  <c r="AF934" i="1"/>
  <c r="AF936" i="1"/>
  <c r="AF940" i="1"/>
  <c r="AF946" i="1"/>
  <c r="AF950" i="1"/>
  <c r="AF954" i="1"/>
  <c r="AF958" i="1"/>
  <c r="AF962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8" i="1"/>
  <c r="AF989" i="1"/>
  <c r="AB990" i="1"/>
  <c r="AB991" i="1"/>
  <c r="AF992" i="1"/>
  <c r="AF993" i="1"/>
  <c r="AB994" i="1"/>
  <c r="AB995" i="1"/>
  <c r="AF996" i="1"/>
  <c r="AF997" i="1"/>
  <c r="AB998" i="1"/>
  <c r="AB999" i="1"/>
  <c r="AF1000" i="1"/>
  <c r="AF1001" i="1"/>
  <c r="AB1002" i="1"/>
  <c r="AB1003" i="1"/>
  <c r="AF1004" i="1"/>
  <c r="AF1005" i="1"/>
  <c r="AF1006" i="1"/>
  <c r="AB1007" i="1"/>
  <c r="AB1008" i="1"/>
  <c r="AF1009" i="1"/>
  <c r="AF1010" i="1"/>
  <c r="AB1011" i="1"/>
  <c r="AB1012" i="1"/>
  <c r="AF1013" i="1"/>
  <c r="AF1014" i="1"/>
  <c r="AB1015" i="1"/>
  <c r="AB1016" i="1"/>
  <c r="AF1017" i="1"/>
  <c r="AF1018" i="1"/>
  <c r="AB1019" i="1"/>
  <c r="AB1020" i="1"/>
  <c r="AF1021" i="1"/>
  <c r="AF1022" i="1"/>
  <c r="AB1023" i="1"/>
  <c r="AB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B680" i="1"/>
  <c r="AB932" i="1"/>
  <c r="AB934" i="1"/>
  <c r="AB936" i="1"/>
  <c r="AB940" i="1"/>
  <c r="AB946" i="1"/>
  <c r="AB950" i="1"/>
  <c r="AB954" i="1"/>
  <c r="AB958" i="1"/>
  <c r="AB962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F987" i="1"/>
  <c r="AB989" i="1"/>
  <c r="AF990" i="1"/>
  <c r="AB993" i="1"/>
  <c r="AF994" i="1"/>
  <c r="AB997" i="1"/>
  <c r="AF998" i="1"/>
  <c r="AB1001" i="1"/>
  <c r="AF1002" i="1"/>
  <c r="AB1005" i="1"/>
  <c r="AB1006" i="1"/>
  <c r="AF1007" i="1"/>
  <c r="AB1010" i="1"/>
  <c r="AF1011" i="1"/>
  <c r="AB1014" i="1"/>
  <c r="AF1015" i="1"/>
  <c r="AB1018" i="1"/>
  <c r="AF1019" i="1"/>
  <c r="AB1022" i="1"/>
  <c r="AF1023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6" i="1"/>
  <c r="X617" i="1"/>
  <c r="X618" i="1"/>
  <c r="X620" i="1"/>
  <c r="X623" i="1"/>
  <c r="X625" i="1"/>
  <c r="X626" i="1"/>
  <c r="X627" i="1"/>
  <c r="X653" i="1"/>
  <c r="X654" i="1"/>
  <c r="X655" i="1"/>
  <c r="X656" i="1"/>
  <c r="X657" i="1"/>
  <c r="Y65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5" i="1"/>
  <c r="Y645" i="1" s="1"/>
  <c r="X646" i="1"/>
  <c r="X647" i="1"/>
  <c r="Y647" i="1" s="1"/>
  <c r="X648" i="1"/>
  <c r="Y648" i="1" s="1"/>
  <c r="X649" i="1"/>
  <c r="Y649" i="1" s="1"/>
  <c r="X658" i="1"/>
  <c r="Y658" i="1" s="1"/>
  <c r="X659" i="1"/>
  <c r="Y659" i="1" s="1"/>
  <c r="X660" i="1"/>
  <c r="Y660" i="1" s="1"/>
  <c r="X661" i="1"/>
  <c r="Y661" i="1" s="1"/>
  <c r="X665" i="1"/>
  <c r="X666" i="1"/>
  <c r="X667" i="1"/>
  <c r="Y667" i="1" s="1"/>
  <c r="X668" i="1"/>
  <c r="Y668" i="1" s="1"/>
  <c r="X669" i="1"/>
  <c r="X670" i="1"/>
  <c r="X671" i="1"/>
  <c r="Y671" i="1" s="1"/>
  <c r="X672" i="1"/>
  <c r="Y672" i="1" s="1"/>
  <c r="X673" i="1"/>
  <c r="X674" i="1"/>
  <c r="X30" i="1"/>
  <c r="Y30" i="1" s="1"/>
  <c r="X31" i="1"/>
  <c r="Y31" i="1" s="1"/>
  <c r="X32" i="1"/>
  <c r="X675" i="1"/>
  <c r="Y675" i="1" s="1"/>
  <c r="X34" i="1"/>
  <c r="Y34" i="1" s="1"/>
  <c r="X35" i="1"/>
  <c r="Y35" i="1" s="1"/>
  <c r="X36" i="1"/>
  <c r="Y36" i="1" s="1"/>
  <c r="X676" i="1"/>
  <c r="Y676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7" i="1"/>
  <c r="Y677" i="1" s="1"/>
  <c r="X679" i="1"/>
  <c r="Y679" i="1" s="1"/>
  <c r="Z680" i="1"/>
  <c r="X680" i="1"/>
  <c r="AA680" i="1"/>
  <c r="Y680" i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48" i="1"/>
  <c r="Y48" i="1" s="1"/>
  <c r="X692" i="1"/>
  <c r="Y692" i="1" s="1"/>
  <c r="X50" i="1"/>
  <c r="X51" i="1"/>
  <c r="Y51" i="1" s="1"/>
  <c r="X693" i="1"/>
  <c r="Y693" i="1" s="1"/>
  <c r="X694" i="1"/>
  <c r="Y694" i="1" s="1"/>
  <c r="X695" i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53" i="1"/>
  <c r="Y53" i="1" s="1"/>
  <c r="X703" i="1"/>
  <c r="X704" i="1"/>
  <c r="Y704" i="1" s="1"/>
  <c r="X705" i="1"/>
  <c r="Y705" i="1" s="1"/>
  <c r="X706" i="1"/>
  <c r="Y706" i="1" s="1"/>
  <c r="X707" i="1"/>
  <c r="Y707" i="1" s="1"/>
  <c r="X708" i="1"/>
  <c r="X709" i="1"/>
  <c r="X710" i="1"/>
  <c r="X711" i="1"/>
  <c r="X55" i="1"/>
  <c r="Y55" i="1" s="1"/>
  <c r="X56" i="1"/>
  <c r="Y56" i="1" s="1"/>
  <c r="X57" i="1"/>
  <c r="Y57" i="1" s="1"/>
  <c r="X58" i="1"/>
  <c r="Y58" i="1" s="1"/>
  <c r="Z58" i="1" s="1"/>
  <c r="AA58" i="1" s="1"/>
  <c r="X712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3" i="1"/>
  <c r="Y713" i="1" s="1"/>
  <c r="X714" i="1"/>
  <c r="Y714" i="1" s="1"/>
  <c r="X715" i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X722" i="1"/>
  <c r="X67" i="1"/>
  <c r="Y67" i="1" s="1"/>
  <c r="X723" i="1"/>
  <c r="Y723" i="1" s="1"/>
  <c r="X724" i="1"/>
  <c r="Y724" i="1" s="1"/>
  <c r="X725" i="1"/>
  <c r="Y725" i="1" s="1"/>
  <c r="X726" i="1"/>
  <c r="Y726" i="1" s="1"/>
  <c r="X69" i="1"/>
  <c r="Y69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Y583" i="1"/>
  <c r="Z583" i="1" s="1"/>
  <c r="AA583" i="1" s="1"/>
  <c r="X584" i="1"/>
  <c r="Y585" i="1"/>
  <c r="Z585" i="1" s="1"/>
  <c r="AA585" i="1" s="1"/>
  <c r="X586" i="1"/>
  <c r="Y587" i="1"/>
  <c r="Z587" i="1" s="1"/>
  <c r="AA587" i="1" s="1"/>
  <c r="X588" i="1"/>
  <c r="Y588" i="1" s="1"/>
  <c r="Y589" i="1"/>
  <c r="Z589" i="1" s="1"/>
  <c r="AA589" i="1" s="1"/>
  <c r="X590" i="1"/>
  <c r="Y590" i="1" s="1"/>
  <c r="Z590" i="1" s="1"/>
  <c r="AA590" i="1" s="1"/>
  <c r="Y591" i="1"/>
  <c r="Z591" i="1" s="1"/>
  <c r="AA591" i="1" s="1"/>
  <c r="X592" i="1"/>
  <c r="Y593" i="1"/>
  <c r="Z593" i="1" s="1"/>
  <c r="AA593" i="1" s="1"/>
  <c r="X594" i="1"/>
  <c r="Y595" i="1"/>
  <c r="Z595" i="1" s="1"/>
  <c r="AA595" i="1" s="1"/>
  <c r="X598" i="1"/>
  <c r="Y598" i="1" s="1"/>
  <c r="Y599" i="1"/>
  <c r="Z599" i="1" s="1"/>
  <c r="AA599" i="1" s="1"/>
  <c r="X600" i="1"/>
  <c r="Y600" i="1" s="1"/>
  <c r="Z600" i="1" s="1"/>
  <c r="AA600" i="1" s="1"/>
  <c r="Y601" i="1"/>
  <c r="Z601" i="1" s="1"/>
  <c r="AA601" i="1" s="1"/>
  <c r="X602" i="1"/>
  <c r="Y603" i="1"/>
  <c r="Z603" i="1" s="1"/>
  <c r="AA603" i="1" s="1"/>
  <c r="X604" i="1"/>
  <c r="Y604" i="1" s="1"/>
  <c r="Y605" i="1"/>
  <c r="Z605" i="1" s="1"/>
  <c r="AA605" i="1" s="1"/>
  <c r="X606" i="1"/>
  <c r="Y607" i="1"/>
  <c r="Z607" i="1" s="1"/>
  <c r="AA607" i="1" s="1"/>
  <c r="X608" i="1"/>
  <c r="Y608" i="1" s="1"/>
  <c r="Y609" i="1"/>
  <c r="Z609" i="1" s="1"/>
  <c r="AA609" i="1" s="1"/>
  <c r="X610" i="1"/>
  <c r="Y611" i="1"/>
  <c r="Z611" i="1" s="1"/>
  <c r="AA611" i="1" s="1"/>
  <c r="X612" i="1"/>
  <c r="Y613" i="1"/>
  <c r="Z613" i="1" s="1"/>
  <c r="AA613" i="1" s="1"/>
  <c r="X614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50" i="1"/>
  <c r="Z650" i="1" s="1"/>
  <c r="AA650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51" i="1"/>
  <c r="Z651" i="1" s="1"/>
  <c r="AA651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5" i="1"/>
  <c r="Z615" i="1" s="1"/>
  <c r="AA615" i="1" s="1"/>
  <c r="X930" i="1"/>
  <c r="X931" i="1"/>
  <c r="Z932" i="1"/>
  <c r="X932" i="1"/>
  <c r="AA932" i="1"/>
  <c r="Y932" i="1"/>
  <c r="X933" i="1"/>
  <c r="Z934" i="1"/>
  <c r="X934" i="1"/>
  <c r="AA934" i="1"/>
  <c r="Y934" i="1"/>
  <c r="X935" i="1"/>
  <c r="Y935" i="1" s="1"/>
  <c r="Z936" i="1"/>
  <c r="X936" i="1"/>
  <c r="AA936" i="1"/>
  <c r="Y936" i="1"/>
  <c r="X937" i="1"/>
  <c r="Y937" i="1" s="1"/>
  <c r="X938" i="1"/>
  <c r="Y938" i="1" s="1"/>
  <c r="X939" i="1"/>
  <c r="Y939" i="1" s="1"/>
  <c r="Z940" i="1"/>
  <c r="X940" i="1"/>
  <c r="AA940" i="1"/>
  <c r="Y940" i="1"/>
  <c r="X941" i="1"/>
  <c r="Z941" i="1" s="1"/>
  <c r="AA941" i="1" s="1"/>
  <c r="Y941" i="1"/>
  <c r="X942" i="1"/>
  <c r="Y942" i="1" s="1"/>
  <c r="X943" i="1"/>
  <c r="Y943" i="1" s="1"/>
  <c r="X944" i="1"/>
  <c r="Y944" i="1" s="1"/>
  <c r="X945" i="1"/>
  <c r="Y945" i="1" s="1"/>
  <c r="Z946" i="1"/>
  <c r="X946" i="1"/>
  <c r="AA946" i="1"/>
  <c r="Y946" i="1"/>
  <c r="X947" i="1"/>
  <c r="Y947" i="1" s="1"/>
  <c r="Z950" i="1"/>
  <c r="X950" i="1"/>
  <c r="AA950" i="1"/>
  <c r="Y950" i="1"/>
  <c r="X951" i="1"/>
  <c r="Y951" i="1" s="1"/>
  <c r="X952" i="1"/>
  <c r="Y952" i="1" s="1"/>
  <c r="X953" i="1"/>
  <c r="Y953" i="1" s="1"/>
  <c r="Z954" i="1"/>
  <c r="X954" i="1"/>
  <c r="AA954" i="1"/>
  <c r="Y954" i="1"/>
  <c r="X955" i="1"/>
  <c r="Z958" i="1"/>
  <c r="X958" i="1"/>
  <c r="AA958" i="1"/>
  <c r="Y958" i="1"/>
  <c r="X959" i="1"/>
  <c r="Y959" i="1" s="1"/>
  <c r="X960" i="1"/>
  <c r="Y960" i="1" s="1"/>
  <c r="X961" i="1"/>
  <c r="Y961" i="1" s="1"/>
  <c r="Z962" i="1"/>
  <c r="X962" i="1"/>
  <c r="AA962" i="1"/>
  <c r="Y962" i="1"/>
  <c r="X963" i="1"/>
  <c r="Z964" i="1"/>
  <c r="X964" i="1"/>
  <c r="AA964" i="1"/>
  <c r="Y964" i="1"/>
  <c r="Z965" i="1"/>
  <c r="X965" i="1"/>
  <c r="AA965" i="1"/>
  <c r="Y965" i="1"/>
  <c r="Z966" i="1"/>
  <c r="X966" i="1"/>
  <c r="AA966" i="1"/>
  <c r="Y966" i="1"/>
  <c r="Z967" i="1"/>
  <c r="X967" i="1"/>
  <c r="AA967" i="1"/>
  <c r="Y967" i="1"/>
  <c r="Z968" i="1"/>
  <c r="X968" i="1"/>
  <c r="AA968" i="1"/>
  <c r="Y968" i="1"/>
  <c r="Z969" i="1"/>
  <c r="X969" i="1"/>
  <c r="AA969" i="1"/>
  <c r="Y969" i="1"/>
  <c r="Z970" i="1"/>
  <c r="X970" i="1"/>
  <c r="AA970" i="1"/>
  <c r="Y970" i="1"/>
  <c r="Z971" i="1"/>
  <c r="X971" i="1"/>
  <c r="AA971" i="1"/>
  <c r="Y971" i="1"/>
  <c r="Z972" i="1"/>
  <c r="X972" i="1"/>
  <c r="AA972" i="1"/>
  <c r="Y972" i="1"/>
  <c r="Z973" i="1"/>
  <c r="X973" i="1"/>
  <c r="AA973" i="1"/>
  <c r="Y973" i="1"/>
  <c r="Z974" i="1"/>
  <c r="X974" i="1"/>
  <c r="AA974" i="1"/>
  <c r="Y974" i="1"/>
  <c r="Z975" i="1"/>
  <c r="X975" i="1"/>
  <c r="AA975" i="1"/>
  <c r="Y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AA987" i="1"/>
  <c r="Z987" i="1"/>
  <c r="X987" i="1"/>
  <c r="Y987" i="1"/>
  <c r="X75" i="1"/>
  <c r="X76" i="1"/>
  <c r="X729" i="1"/>
  <c r="X78" i="1"/>
  <c r="X730" i="1"/>
  <c r="X80" i="1"/>
  <c r="X731" i="1"/>
  <c r="X82" i="1"/>
  <c r="X83" i="1"/>
  <c r="X732" i="1"/>
  <c r="X85" i="1"/>
  <c r="Y85" i="1" s="1"/>
  <c r="X86" i="1"/>
  <c r="X733" i="1"/>
  <c r="X89" i="1"/>
  <c r="Y89" i="1" s="1"/>
  <c r="Z89" i="1" s="1"/>
  <c r="AA89" i="1" s="1"/>
  <c r="X734" i="1"/>
  <c r="X91" i="1"/>
  <c r="Y91" i="1" s="1"/>
  <c r="Z91" i="1" s="1"/>
  <c r="AA91" i="1" s="1"/>
  <c r="X735" i="1"/>
  <c r="Y735" i="1" s="1"/>
  <c r="X736" i="1"/>
  <c r="Y736" i="1" s="1"/>
  <c r="X737" i="1"/>
  <c r="Y737" i="1" s="1"/>
  <c r="X738" i="1"/>
  <c r="Y738" i="1" s="1"/>
  <c r="Z738" i="1" s="1"/>
  <c r="AA738" i="1" s="1"/>
  <c r="X739" i="1"/>
  <c r="Y739" i="1" s="1"/>
  <c r="X740" i="1"/>
  <c r="Y740" i="1" s="1"/>
  <c r="Z740" i="1" s="1"/>
  <c r="AA740" i="1" s="1"/>
  <c r="X741" i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X752" i="1"/>
  <c r="Y752" i="1" s="1"/>
  <c r="X753" i="1"/>
  <c r="Y753" i="1" s="1"/>
  <c r="Z753" i="1" s="1"/>
  <c r="AA753" i="1" s="1"/>
  <c r="X754" i="1"/>
  <c r="Y754" i="1" s="1"/>
  <c r="Z754" i="1" s="1"/>
  <c r="AA754" i="1" s="1"/>
  <c r="X755" i="1"/>
  <c r="X756" i="1"/>
  <c r="Y756" i="1" s="1"/>
  <c r="X757" i="1"/>
  <c r="Y757" i="1" s="1"/>
  <c r="Z757" i="1" s="1"/>
  <c r="AA757" i="1" s="1"/>
  <c r="X758" i="1"/>
  <c r="Y758" i="1" s="1"/>
  <c r="Z758" i="1" s="1"/>
  <c r="AA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X763" i="1"/>
  <c r="Y763" i="1" s="1"/>
  <c r="Z763" i="1" s="1"/>
  <c r="AA763" i="1" s="1"/>
  <c r="X764" i="1"/>
  <c r="Y764" i="1" s="1"/>
  <c r="X765" i="1"/>
  <c r="Y765" i="1" s="1"/>
  <c r="Z765" i="1" s="1"/>
  <c r="AA765" i="1" s="1"/>
  <c r="X766" i="1"/>
  <c r="Y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2" i="1"/>
  <c r="Y772" i="1" s="1"/>
  <c r="Z772" i="1" s="1"/>
  <c r="AA772" i="1" s="1"/>
  <c r="X773" i="1"/>
  <c r="Y773" i="1" s="1"/>
  <c r="X775" i="1"/>
  <c r="Y775" i="1" s="1"/>
  <c r="Z775" i="1" s="1"/>
  <c r="AA775" i="1" s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Z784" i="1" s="1"/>
  <c r="AA784" i="1" s="1"/>
  <c r="X785" i="1"/>
  <c r="Y785" i="1" s="1"/>
  <c r="X786" i="1"/>
  <c r="Y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X790" i="1"/>
  <c r="Y790" i="1" s="1"/>
  <c r="Z790" i="1" s="1"/>
  <c r="AA790" i="1" s="1"/>
  <c r="X791" i="1"/>
  <c r="Y791" i="1" s="1"/>
  <c r="Z791" i="1" s="1"/>
  <c r="AA791" i="1" s="1"/>
  <c r="X792" i="1"/>
  <c r="Y792" i="1" s="1"/>
  <c r="X793" i="1"/>
  <c r="Y793" i="1" s="1"/>
  <c r="X794" i="1"/>
  <c r="Y794" i="1" s="1"/>
  <c r="Z794" i="1" s="1"/>
  <c r="AA794" i="1" s="1"/>
  <c r="X795" i="1"/>
  <c r="Y795" i="1" s="1"/>
  <c r="X796" i="1"/>
  <c r="Y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Z799" i="1" s="1"/>
  <c r="AA799" i="1" s="1"/>
  <c r="X800" i="1"/>
  <c r="Y800" i="1" s="1"/>
  <c r="Z800" i="1" s="1"/>
  <c r="AA800" i="1" s="1"/>
  <c r="X801" i="1"/>
  <c r="Y801" i="1" s="1"/>
  <c r="X802" i="1"/>
  <c r="Y802" i="1" s="1"/>
  <c r="Z802" i="1" s="1"/>
  <c r="AA802" i="1" s="1"/>
  <c r="X803" i="1"/>
  <c r="Y803" i="1" s="1"/>
  <c r="X804" i="1"/>
  <c r="Y804" i="1" s="1"/>
  <c r="Z804" i="1" s="1"/>
  <c r="AA804" i="1" s="1"/>
  <c r="X805" i="1"/>
  <c r="Y805" i="1" s="1"/>
  <c r="Z805" i="1" s="1"/>
  <c r="AA805" i="1" s="1"/>
  <c r="AF806" i="1"/>
  <c r="AB806" i="1"/>
  <c r="Z806" i="1"/>
  <c r="X806" i="1"/>
  <c r="AA806" i="1"/>
  <c r="X807" i="1"/>
  <c r="Y807" i="1" s="1"/>
  <c r="X808" i="1"/>
  <c r="Y808" i="1" s="1"/>
  <c r="X809" i="1"/>
  <c r="Y809" i="1" s="1"/>
  <c r="Z809" i="1" s="1"/>
  <c r="AA809" i="1" s="1"/>
  <c r="Y862" i="1"/>
  <c r="AA862" i="1"/>
  <c r="AC862" i="1"/>
  <c r="Y871" i="1"/>
  <c r="AA871" i="1"/>
  <c r="AC871" i="1"/>
  <c r="Y881" i="1"/>
  <c r="AA881" i="1"/>
  <c r="AC881" i="1"/>
  <c r="Y915" i="1"/>
  <c r="AA915" i="1"/>
  <c r="AC915" i="1"/>
  <c r="Y920" i="1"/>
  <c r="AA920" i="1"/>
  <c r="AC920" i="1"/>
  <c r="Y922" i="1"/>
  <c r="AA922" i="1"/>
  <c r="AC922" i="1"/>
  <c r="Y927" i="1"/>
  <c r="AA927" i="1"/>
  <c r="AC927" i="1"/>
  <c r="Y874" i="1"/>
  <c r="AA874" i="1"/>
  <c r="AC874" i="1"/>
  <c r="AB987" i="1"/>
  <c r="AA988" i="1"/>
  <c r="Y988" i="1"/>
  <c r="Z988" i="1"/>
  <c r="AA990" i="1"/>
  <c r="Y990" i="1"/>
  <c r="Z990" i="1"/>
  <c r="AA992" i="1"/>
  <c r="Y992" i="1"/>
  <c r="Z992" i="1"/>
  <c r="AA994" i="1"/>
  <c r="Y994" i="1"/>
  <c r="Z994" i="1"/>
  <c r="AA996" i="1"/>
  <c r="Y996" i="1"/>
  <c r="Z996" i="1"/>
  <c r="AA998" i="1"/>
  <c r="Y998" i="1"/>
  <c r="Z998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Z1027" i="1"/>
  <c r="X1027" i="1"/>
  <c r="AA1027" i="1"/>
  <c r="Y1027" i="1"/>
  <c r="Z1028" i="1"/>
  <c r="X1028" i="1"/>
  <c r="AA1028" i="1"/>
  <c r="Y1028" i="1"/>
  <c r="Z1029" i="1"/>
  <c r="X1029" i="1"/>
  <c r="AA1029" i="1"/>
  <c r="Y1029" i="1"/>
  <c r="Z1030" i="1"/>
  <c r="X1030" i="1"/>
  <c r="AA1030" i="1"/>
  <c r="Y1030" i="1"/>
  <c r="Z1031" i="1"/>
  <c r="X1031" i="1"/>
  <c r="AA1031" i="1"/>
  <c r="Y1031" i="1"/>
  <c r="Z1032" i="1"/>
  <c r="X1032" i="1"/>
  <c r="AA1032" i="1"/>
  <c r="Y1032" i="1"/>
  <c r="Z1033" i="1"/>
  <c r="X1033" i="1"/>
  <c r="AA1033" i="1"/>
  <c r="Y1033" i="1"/>
  <c r="Z1034" i="1"/>
  <c r="X1034" i="1"/>
  <c r="AA1034" i="1"/>
  <c r="Y1034" i="1"/>
  <c r="Z1035" i="1"/>
  <c r="X1035" i="1"/>
  <c r="AA1035" i="1"/>
  <c r="Y1035" i="1"/>
  <c r="Z1036" i="1"/>
  <c r="X1036" i="1"/>
  <c r="AA1036" i="1"/>
  <c r="Y1036" i="1"/>
  <c r="Z1037" i="1"/>
  <c r="X1037" i="1"/>
  <c r="AA1037" i="1"/>
  <c r="Y1037" i="1"/>
  <c r="Z1038" i="1"/>
  <c r="X1038" i="1"/>
  <c r="AA1038" i="1"/>
  <c r="Y1038" i="1"/>
  <c r="Z1039" i="1"/>
  <c r="X1039" i="1"/>
  <c r="AA1039" i="1"/>
  <c r="Y1039" i="1"/>
  <c r="X813" i="1"/>
  <c r="X814" i="1"/>
  <c r="X815" i="1"/>
  <c r="X816" i="1"/>
  <c r="X817" i="1"/>
  <c r="X818" i="1"/>
  <c r="Y818" i="1" s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Y857" i="1" s="1"/>
  <c r="X858" i="1"/>
  <c r="X859" i="1"/>
  <c r="X860" i="1"/>
  <c r="X861" i="1"/>
  <c r="X862" i="1"/>
  <c r="AB862" i="1"/>
  <c r="X863" i="1"/>
  <c r="X864" i="1"/>
  <c r="X865" i="1"/>
  <c r="X866" i="1"/>
  <c r="X867" i="1"/>
  <c r="X868" i="1"/>
  <c r="X869" i="1"/>
  <c r="X870" i="1"/>
  <c r="X871" i="1"/>
  <c r="AB871" i="1"/>
  <c r="X875" i="1"/>
  <c r="X876" i="1"/>
  <c r="X877" i="1"/>
  <c r="X878" i="1"/>
  <c r="X879" i="1"/>
  <c r="X880" i="1"/>
  <c r="X881" i="1"/>
  <c r="AB881" i="1"/>
  <c r="X882" i="1"/>
  <c r="X883" i="1"/>
  <c r="X884" i="1"/>
  <c r="X885" i="1"/>
  <c r="X896" i="1"/>
  <c r="X897" i="1"/>
  <c r="X898" i="1"/>
  <c r="Y898" i="1" s="1"/>
  <c r="X899" i="1"/>
  <c r="X900" i="1"/>
  <c r="Y900" i="1" s="1"/>
  <c r="X901" i="1"/>
  <c r="X902" i="1"/>
  <c r="X903" i="1"/>
  <c r="X904" i="1"/>
  <c r="X905" i="1"/>
  <c r="Y905" i="1" s="1"/>
  <c r="Z905" i="1" s="1"/>
  <c r="AA905" i="1" s="1"/>
  <c r="X906" i="1"/>
  <c r="Y906" i="1" s="1"/>
  <c r="X907" i="1"/>
  <c r="X908" i="1"/>
  <c r="X909" i="1"/>
  <c r="X910" i="1"/>
  <c r="X911" i="1"/>
  <c r="X912" i="1"/>
  <c r="X913" i="1"/>
  <c r="X914" i="1"/>
  <c r="X915" i="1"/>
  <c r="AB915" i="1"/>
  <c r="X916" i="1"/>
  <c r="X917" i="1"/>
  <c r="X918" i="1"/>
  <c r="X919" i="1"/>
  <c r="X920" i="1"/>
  <c r="AB920" i="1"/>
  <c r="X921" i="1"/>
  <c r="X922" i="1"/>
  <c r="AB922" i="1"/>
  <c r="X923" i="1"/>
  <c r="X924" i="1"/>
  <c r="X925" i="1"/>
  <c r="X926" i="1"/>
  <c r="X927" i="1"/>
  <c r="AB927" i="1"/>
  <c r="X872" i="1"/>
  <c r="X873" i="1"/>
  <c r="X874" i="1"/>
  <c r="AB874" i="1"/>
  <c r="X928" i="1"/>
  <c r="X929" i="1"/>
  <c r="Y929" i="1" s="1"/>
  <c r="AA989" i="1"/>
  <c r="Y989" i="1"/>
  <c r="Z989" i="1"/>
  <c r="AA991" i="1"/>
  <c r="Y991" i="1"/>
  <c r="Z991" i="1"/>
  <c r="AA993" i="1"/>
  <c r="Y993" i="1"/>
  <c r="Z993" i="1"/>
  <c r="AA995" i="1"/>
  <c r="Y995" i="1"/>
  <c r="Z995" i="1"/>
  <c r="AA997" i="1"/>
  <c r="Y997" i="1"/>
  <c r="Z997" i="1"/>
  <c r="AA999" i="1"/>
  <c r="Y999" i="1"/>
  <c r="Z999" i="1"/>
  <c r="AA1001" i="1"/>
  <c r="Y1001" i="1"/>
  <c r="Z1001" i="1"/>
  <c r="AA1003" i="1"/>
  <c r="Y1003" i="1"/>
  <c r="Z1003" i="1"/>
  <c r="AA1005" i="1"/>
  <c r="Y1005" i="1"/>
  <c r="Z1005" i="1"/>
  <c r="X1006" i="1"/>
  <c r="AA1007" i="1"/>
  <c r="Y1007" i="1"/>
  <c r="Z1007" i="1"/>
  <c r="X1008" i="1"/>
  <c r="AA1009" i="1"/>
  <c r="Y1009" i="1"/>
  <c r="Z1009" i="1"/>
  <c r="X1010" i="1"/>
  <c r="AA1011" i="1"/>
  <c r="Y1011" i="1"/>
  <c r="Z1011" i="1"/>
  <c r="X1012" i="1"/>
  <c r="AA1013" i="1"/>
  <c r="Y1013" i="1"/>
  <c r="Z1013" i="1"/>
  <c r="X1014" i="1"/>
  <c r="AA1015" i="1"/>
  <c r="Y1015" i="1"/>
  <c r="Z1015" i="1"/>
  <c r="X1016" i="1"/>
  <c r="AA1017" i="1"/>
  <c r="Y1017" i="1"/>
  <c r="Z1017" i="1"/>
  <c r="X1018" i="1"/>
  <c r="AA1019" i="1"/>
  <c r="Y1019" i="1"/>
  <c r="Z1019" i="1"/>
  <c r="X1020" i="1"/>
  <c r="AA1021" i="1"/>
  <c r="Y1021" i="1"/>
  <c r="Z1021" i="1"/>
  <c r="X1022" i="1"/>
  <c r="AA1023" i="1"/>
  <c r="Y1023" i="1"/>
  <c r="Z1023" i="1"/>
  <c r="X1024" i="1"/>
  <c r="AA1025" i="1"/>
  <c r="Y1025" i="1"/>
  <c r="Z1025" i="1"/>
  <c r="X1026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6" i="1" l="1"/>
  <c r="Z826" i="1" s="1"/>
  <c r="AA826" i="1" s="1"/>
  <c r="Y815" i="1"/>
  <c r="Z815" i="1" s="1"/>
  <c r="AA815" i="1" s="1"/>
  <c r="Y413" i="1"/>
  <c r="Z413" i="1" s="1"/>
  <c r="AA413" i="1" s="1"/>
  <c r="Y258" i="1"/>
  <c r="Z258" i="1" s="1"/>
  <c r="AA258" i="1" s="1"/>
  <c r="Z689" i="1"/>
  <c r="AA689" i="1" s="1"/>
  <c r="Z687" i="1"/>
  <c r="AA687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41" i="1"/>
  <c r="AA641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61" i="1"/>
  <c r="AA961" i="1" s="1"/>
  <c r="Z960" i="1"/>
  <c r="AA960" i="1" s="1"/>
  <c r="Z938" i="1"/>
  <c r="AA938" i="1" s="1"/>
  <c r="B5" i="11"/>
  <c r="B4" i="11"/>
  <c r="B6" i="11"/>
  <c r="Y931" i="1"/>
  <c r="Z931" i="1" s="1"/>
  <c r="AA931" i="1" s="1"/>
  <c r="Z953" i="1"/>
  <c r="AA953" i="1" s="1"/>
  <c r="Z959" i="1"/>
  <c r="AA959" i="1" s="1"/>
  <c r="Z951" i="1"/>
  <c r="AA951" i="1" s="1"/>
  <c r="Z947" i="1"/>
  <c r="AA947" i="1" s="1"/>
  <c r="Z945" i="1"/>
  <c r="AA945" i="1" s="1"/>
  <c r="Z944" i="1"/>
  <c r="AA944" i="1" s="1"/>
  <c r="Z943" i="1"/>
  <c r="AA943" i="1" s="1"/>
  <c r="Z942" i="1"/>
  <c r="AA942" i="1" s="1"/>
  <c r="Y963" i="1"/>
  <c r="Z963" i="1" s="1"/>
  <c r="AA963" i="1" s="1"/>
  <c r="Y955" i="1"/>
  <c r="Z955" i="1" s="1"/>
  <c r="AA955" i="1" s="1"/>
  <c r="Z952" i="1"/>
  <c r="AA952" i="1" s="1"/>
  <c r="Z939" i="1"/>
  <c r="AA939" i="1" s="1"/>
  <c r="Z937" i="1"/>
  <c r="AA937" i="1" s="1"/>
  <c r="Z935" i="1"/>
  <c r="AA935" i="1" s="1"/>
  <c r="Z929" i="1"/>
  <c r="AA929" i="1" s="1"/>
  <c r="Y928" i="1"/>
  <c r="Z928" i="1" s="1"/>
  <c r="AA928" i="1" s="1"/>
  <c r="Y933" i="1"/>
  <c r="Z933" i="1" s="1"/>
  <c r="AA933" i="1" s="1"/>
  <c r="Y930" i="1"/>
  <c r="Z930" i="1" s="1"/>
  <c r="AA930" i="1" s="1"/>
  <c r="Y873" i="1"/>
  <c r="Z873" i="1" s="1"/>
  <c r="AA873" i="1" s="1"/>
  <c r="Y872" i="1"/>
  <c r="Z872" i="1" s="1"/>
  <c r="AA872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1" i="1"/>
  <c r="Z921" i="1" s="1"/>
  <c r="AA921" i="1" s="1"/>
  <c r="Y919" i="1"/>
  <c r="Z919" i="1" s="1"/>
  <c r="AA919" i="1" s="1"/>
  <c r="Y918" i="1"/>
  <c r="Z918" i="1" s="1"/>
  <c r="AA918" i="1" s="1"/>
  <c r="Y917" i="1"/>
  <c r="Z917" i="1" s="1"/>
  <c r="AA917" i="1" s="1"/>
  <c r="Y916" i="1"/>
  <c r="Z916" i="1" s="1"/>
  <c r="AA916" i="1" s="1"/>
  <c r="Y914" i="1"/>
  <c r="Z914" i="1" s="1"/>
  <c r="AA914" i="1" s="1"/>
  <c r="Y913" i="1"/>
  <c r="Z913" i="1" s="1"/>
  <c r="AA913" i="1" s="1"/>
  <c r="Y912" i="1"/>
  <c r="Z912" i="1" s="1"/>
  <c r="AA912" i="1" s="1"/>
  <c r="Y911" i="1"/>
  <c r="Z911" i="1" s="1"/>
  <c r="AA911" i="1" s="1"/>
  <c r="Y910" i="1"/>
  <c r="Z910" i="1" s="1"/>
  <c r="AA910" i="1" s="1"/>
  <c r="Y908" i="1"/>
  <c r="Z908" i="1" s="1"/>
  <c r="AA908" i="1" s="1"/>
  <c r="Y907" i="1"/>
  <c r="Z907" i="1" s="1"/>
  <c r="AA907" i="1" s="1"/>
  <c r="Z906" i="1"/>
  <c r="AA906" i="1" s="1"/>
  <c r="Y903" i="1"/>
  <c r="Z903" i="1" s="1"/>
  <c r="AA903" i="1" s="1"/>
  <c r="Y901" i="1"/>
  <c r="Z901" i="1" s="1"/>
  <c r="AA901" i="1" s="1"/>
  <c r="Y885" i="1"/>
  <c r="Z885" i="1" s="1"/>
  <c r="AA885" i="1" s="1"/>
  <c r="Y878" i="1"/>
  <c r="Z878" i="1" s="1"/>
  <c r="AA878" i="1" s="1"/>
  <c r="Y854" i="1"/>
  <c r="Z854" i="1" s="1"/>
  <c r="AA854" i="1" s="1"/>
  <c r="Y847" i="1"/>
  <c r="Z847" i="1" s="1"/>
  <c r="AA847" i="1" s="1"/>
  <c r="Y835" i="1"/>
  <c r="Z835" i="1" s="1"/>
  <c r="AA835" i="1" s="1"/>
  <c r="Z792" i="1"/>
  <c r="AA792" i="1" s="1"/>
  <c r="Z766" i="1"/>
  <c r="AA766" i="1" s="1"/>
  <c r="Z761" i="1"/>
  <c r="AA761" i="1" s="1"/>
  <c r="Z759" i="1"/>
  <c r="AA759" i="1" s="1"/>
  <c r="Z739" i="1"/>
  <c r="AA739" i="1" s="1"/>
  <c r="Y45" i="1"/>
  <c r="Z45" i="1" s="1"/>
  <c r="AA45" i="1" s="1"/>
  <c r="Y665" i="1"/>
  <c r="Z665" i="1" s="1"/>
  <c r="AA665" i="1" s="1"/>
  <c r="Z735" i="1"/>
  <c r="AA735" i="1" s="1"/>
  <c r="Y695" i="1"/>
  <c r="Z695" i="1" s="1"/>
  <c r="AA695" i="1" s="1"/>
  <c r="Z679" i="1"/>
  <c r="AA679" i="1" s="1"/>
  <c r="Z677" i="1"/>
  <c r="AA677" i="1" s="1"/>
  <c r="Z34" i="1"/>
  <c r="AA34" i="1" s="1"/>
  <c r="Y703" i="1"/>
  <c r="Z703" i="1" s="1"/>
  <c r="AA703" i="1" s="1"/>
  <c r="Y50" i="1"/>
  <c r="Z50" i="1" s="1"/>
  <c r="AA50" i="1" s="1"/>
  <c r="Z660" i="1"/>
  <c r="AA660" i="1" s="1"/>
  <c r="Z723" i="1"/>
  <c r="AA723" i="1" s="1"/>
  <c r="Z701" i="1"/>
  <c r="AA701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6" i="1"/>
  <c r="AA676" i="1" s="1"/>
  <c r="Z36" i="1"/>
  <c r="AA36" i="1" s="1"/>
  <c r="Z35" i="1"/>
  <c r="AA35" i="1" s="1"/>
  <c r="Z31" i="1"/>
  <c r="AA31" i="1" s="1"/>
  <c r="Z645" i="1"/>
  <c r="AA645" i="1" s="1"/>
  <c r="Z643" i="1"/>
  <c r="AA643" i="1" s="1"/>
  <c r="Z718" i="1"/>
  <c r="AA718" i="1" s="1"/>
  <c r="Z65" i="1"/>
  <c r="AA65" i="1" s="1"/>
  <c r="Z56" i="1"/>
  <c r="AA56" i="1" s="1"/>
  <c r="Z647" i="1"/>
  <c r="AA647" i="1" s="1"/>
  <c r="Z638" i="1"/>
  <c r="AA638" i="1" s="1"/>
  <c r="Z657" i="1"/>
  <c r="AA657" i="1" s="1"/>
  <c r="Y614" i="1"/>
  <c r="Z614" i="1" s="1"/>
  <c r="AA614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09" i="1"/>
  <c r="Z909" i="1" s="1"/>
  <c r="AA909" i="1" s="1"/>
  <c r="Y904" i="1"/>
  <c r="Z904" i="1" s="1"/>
  <c r="AA904" i="1" s="1"/>
  <c r="Y902" i="1"/>
  <c r="Z902" i="1" s="1"/>
  <c r="AA902" i="1" s="1"/>
  <c r="Z900" i="1"/>
  <c r="AA900" i="1" s="1"/>
  <c r="Y899" i="1"/>
  <c r="Z899" i="1" s="1"/>
  <c r="AA899" i="1" s="1"/>
  <c r="Z898" i="1"/>
  <c r="AA898" i="1" s="1"/>
  <c r="Y897" i="1"/>
  <c r="Z897" i="1" s="1"/>
  <c r="AA897" i="1" s="1"/>
  <c r="Y896" i="1"/>
  <c r="Z896" i="1" s="1"/>
  <c r="AA896" i="1" s="1"/>
  <c r="Y884" i="1"/>
  <c r="Z884" i="1" s="1"/>
  <c r="AA884" i="1" s="1"/>
  <c r="Y883" i="1"/>
  <c r="Z883" i="1" s="1"/>
  <c r="AA883" i="1" s="1"/>
  <c r="Y882" i="1"/>
  <c r="Z882" i="1" s="1"/>
  <c r="AA882" i="1" s="1"/>
  <c r="Y880" i="1"/>
  <c r="Z880" i="1" s="1"/>
  <c r="AA880" i="1" s="1"/>
  <c r="Y879" i="1"/>
  <c r="Z879" i="1" s="1"/>
  <c r="AA879" i="1" s="1"/>
  <c r="Y877" i="1"/>
  <c r="Z877" i="1" s="1"/>
  <c r="AA877" i="1" s="1"/>
  <c r="Y876" i="1"/>
  <c r="Z876" i="1" s="1"/>
  <c r="AA876" i="1" s="1"/>
  <c r="Y875" i="1"/>
  <c r="Z875" i="1" s="1"/>
  <c r="AA875" i="1" s="1"/>
  <c r="Y870" i="1"/>
  <c r="Z870" i="1" s="1"/>
  <c r="AA870" i="1" s="1"/>
  <c r="Y869" i="1"/>
  <c r="Z869" i="1" s="1"/>
  <c r="AA869" i="1" s="1"/>
  <c r="Y868" i="1"/>
  <c r="Z868" i="1" s="1"/>
  <c r="AA868" i="1" s="1"/>
  <c r="Y867" i="1"/>
  <c r="Z867" i="1" s="1"/>
  <c r="AA867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X158" i="1"/>
  <c r="X132" i="1"/>
  <c r="Y132" i="1" s="1"/>
  <c r="Z132" i="1" s="1"/>
  <c r="AA132" i="1" s="1"/>
  <c r="Y722" i="1"/>
  <c r="Z722" i="1" s="1"/>
  <c r="AA722" i="1" s="1"/>
  <c r="Y861" i="1"/>
  <c r="Z861" i="1" s="1"/>
  <c r="AA861" i="1" s="1"/>
  <c r="Y860" i="1"/>
  <c r="Z860" i="1" s="1"/>
  <c r="AA860" i="1" s="1"/>
  <c r="Z857" i="1"/>
  <c r="AA857" i="1" s="1"/>
  <c r="Y859" i="1"/>
  <c r="Z859" i="1" s="1"/>
  <c r="AA859" i="1" s="1"/>
  <c r="Y858" i="1"/>
  <c r="Z858" i="1" s="1"/>
  <c r="AA858" i="1" s="1"/>
  <c r="Y856" i="1"/>
  <c r="Z856" i="1" s="1"/>
  <c r="AA856" i="1" s="1"/>
  <c r="Y855" i="1"/>
  <c r="Z855" i="1" s="1"/>
  <c r="AA855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Z818" i="1"/>
  <c r="AA818" i="1" s="1"/>
  <c r="Y817" i="1"/>
  <c r="Z817" i="1" s="1"/>
  <c r="AA817" i="1" s="1"/>
  <c r="Y816" i="1"/>
  <c r="Z816" i="1" s="1"/>
  <c r="AA816" i="1" s="1"/>
  <c r="Y814" i="1"/>
  <c r="Z814" i="1" s="1"/>
  <c r="AA814" i="1" s="1"/>
  <c r="Y813" i="1"/>
  <c r="Z813" i="1" s="1"/>
  <c r="AA813" i="1" s="1"/>
  <c r="Z808" i="1"/>
  <c r="AA808" i="1" s="1"/>
  <c r="Z807" i="1"/>
  <c r="AA807" i="1" s="1"/>
  <c r="Z803" i="1"/>
  <c r="AA803" i="1" s="1"/>
  <c r="Z801" i="1"/>
  <c r="AA801" i="1" s="1"/>
  <c r="Z796" i="1"/>
  <c r="AA796" i="1" s="1"/>
  <c r="Z795" i="1"/>
  <c r="AA795" i="1" s="1"/>
  <c r="Z793" i="1"/>
  <c r="AA793" i="1" s="1"/>
  <c r="Z786" i="1"/>
  <c r="AA786" i="1" s="1"/>
  <c r="Z785" i="1"/>
  <c r="AA785" i="1" s="1"/>
  <c r="Z782" i="1"/>
  <c r="AA782" i="1" s="1"/>
  <c r="Z780" i="1"/>
  <c r="AA780" i="1" s="1"/>
  <c r="Z778" i="1"/>
  <c r="AA778" i="1" s="1"/>
  <c r="Z776" i="1"/>
  <c r="AA776" i="1" s="1"/>
  <c r="Z773" i="1"/>
  <c r="AA773" i="1" s="1"/>
  <c r="Z771" i="1"/>
  <c r="AA771" i="1" s="1"/>
  <c r="Z769" i="1"/>
  <c r="AA769" i="1" s="1"/>
  <c r="Z767" i="1"/>
  <c r="AA767" i="1" s="1"/>
  <c r="Z764" i="1"/>
  <c r="AA764" i="1" s="1"/>
  <c r="Z762" i="1"/>
  <c r="AA762" i="1" s="1"/>
  <c r="Z720" i="1"/>
  <c r="AA720" i="1" s="1"/>
  <c r="Y711" i="1"/>
  <c r="Z711" i="1" s="1"/>
  <c r="AA711" i="1" s="1"/>
  <c r="Z696" i="1"/>
  <c r="AA696" i="1" s="1"/>
  <c r="Z756" i="1"/>
  <c r="AA756" i="1" s="1"/>
  <c r="Y755" i="1"/>
  <c r="Z755" i="1" s="1"/>
  <c r="AA755" i="1" s="1"/>
  <c r="Y731" i="1"/>
  <c r="Z731" i="1" s="1"/>
  <c r="AA731" i="1" s="1"/>
  <c r="Y709" i="1"/>
  <c r="Z709" i="1" s="1"/>
  <c r="AA709" i="1" s="1"/>
  <c r="Z661" i="1"/>
  <c r="AA661" i="1" s="1"/>
  <c r="Z752" i="1"/>
  <c r="AA752" i="1" s="1"/>
  <c r="Z750" i="1"/>
  <c r="AA750" i="1" s="1"/>
  <c r="Z747" i="1"/>
  <c r="AA747" i="1" s="1"/>
  <c r="Z745" i="1"/>
  <c r="AA745" i="1" s="1"/>
  <c r="Y741" i="1"/>
  <c r="Z741" i="1" s="1"/>
  <c r="AA741" i="1" s="1"/>
  <c r="Z743" i="1"/>
  <c r="AA743" i="1" s="1"/>
  <c r="Z737" i="1"/>
  <c r="AA737" i="1" s="1"/>
  <c r="Z736" i="1"/>
  <c r="AA736" i="1" s="1"/>
  <c r="Z85" i="1"/>
  <c r="AA85" i="1" s="1"/>
  <c r="Y734" i="1"/>
  <c r="Z734" i="1" s="1"/>
  <c r="AA734" i="1" s="1"/>
  <c r="Y733" i="1"/>
  <c r="Z733" i="1" s="1"/>
  <c r="AA733" i="1" s="1"/>
  <c r="Y86" i="1"/>
  <c r="Z86" i="1" s="1"/>
  <c r="AA86" i="1" s="1"/>
  <c r="Y732" i="1"/>
  <c r="Z732" i="1" s="1"/>
  <c r="AA732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69" i="1"/>
  <c r="AA69" i="1" s="1"/>
  <c r="Y730" i="1"/>
  <c r="Z730" i="1" s="1"/>
  <c r="AA730" i="1" s="1"/>
  <c r="Y78" i="1"/>
  <c r="Z78" i="1" s="1"/>
  <c r="AA78" i="1" s="1"/>
  <c r="Y729" i="1"/>
  <c r="Z729" i="1" s="1"/>
  <c r="AA729" i="1" s="1"/>
  <c r="Y76" i="1"/>
  <c r="Z76" i="1" s="1"/>
  <c r="AA76" i="1" s="1"/>
  <c r="Y75" i="1"/>
  <c r="Z75" i="1" s="1"/>
  <c r="AA75" i="1" s="1"/>
  <c r="Z726" i="1"/>
  <c r="AA726" i="1" s="1"/>
  <c r="Z725" i="1"/>
  <c r="AA725" i="1" s="1"/>
  <c r="Z724" i="1"/>
  <c r="AA724" i="1" s="1"/>
  <c r="Z67" i="1"/>
  <c r="AA67" i="1" s="1"/>
  <c r="Y721" i="1"/>
  <c r="Z721" i="1" s="1"/>
  <c r="AA721" i="1" s="1"/>
  <c r="Z719" i="1"/>
  <c r="AA719" i="1" s="1"/>
  <c r="Z717" i="1"/>
  <c r="AA717" i="1" s="1"/>
  <c r="Z716" i="1"/>
  <c r="AA716" i="1" s="1"/>
  <c r="Y715" i="1"/>
  <c r="Z715" i="1" s="1"/>
  <c r="AA715" i="1" s="1"/>
  <c r="Z714" i="1"/>
  <c r="AA714" i="1" s="1"/>
  <c r="Z713" i="1"/>
  <c r="AA713" i="1" s="1"/>
  <c r="Z64" i="1"/>
  <c r="AA64" i="1" s="1"/>
  <c r="Z63" i="1"/>
  <c r="AA63" i="1" s="1"/>
  <c r="Z62" i="1"/>
  <c r="AA62" i="1" s="1"/>
  <c r="Z61" i="1"/>
  <c r="AA61" i="1" s="1"/>
  <c r="Z60" i="1"/>
  <c r="AA60" i="1" s="1"/>
  <c r="Z693" i="1"/>
  <c r="AA693" i="1" s="1"/>
  <c r="Y712" i="1"/>
  <c r="Z712" i="1" s="1"/>
  <c r="AA712" i="1" s="1"/>
  <c r="Z57" i="1"/>
  <c r="AA57" i="1" s="1"/>
  <c r="Z55" i="1"/>
  <c r="AA55" i="1" s="1"/>
  <c r="Y710" i="1"/>
  <c r="Z710" i="1" s="1"/>
  <c r="AA710" i="1" s="1"/>
  <c r="Y708" i="1"/>
  <c r="Z708" i="1" s="1"/>
  <c r="AA708" i="1" s="1"/>
  <c r="Z707" i="1"/>
  <c r="AA707" i="1" s="1"/>
  <c r="Z706" i="1"/>
  <c r="AA706" i="1" s="1"/>
  <c r="Z705" i="1"/>
  <c r="AA705" i="1" s="1"/>
  <c r="Z704" i="1"/>
  <c r="AA704" i="1" s="1"/>
  <c r="Z53" i="1"/>
  <c r="AA53" i="1" s="1"/>
  <c r="Z702" i="1"/>
  <c r="AA702" i="1" s="1"/>
  <c r="Z700" i="1"/>
  <c r="AA700" i="1" s="1"/>
  <c r="Z699" i="1"/>
  <c r="AA699" i="1" s="1"/>
  <c r="Z698" i="1"/>
  <c r="AA698" i="1" s="1"/>
  <c r="Z697" i="1"/>
  <c r="AA697" i="1" s="1"/>
  <c r="Z694" i="1"/>
  <c r="AA694" i="1" s="1"/>
  <c r="Z51" i="1"/>
  <c r="AA51" i="1" s="1"/>
  <c r="Z692" i="1"/>
  <c r="AA692" i="1" s="1"/>
  <c r="Z48" i="1"/>
  <c r="AA48" i="1" s="1"/>
  <c r="Z691" i="1"/>
  <c r="AA691" i="1" s="1"/>
  <c r="Z686" i="1"/>
  <c r="AA686" i="1" s="1"/>
  <c r="Z685" i="1"/>
  <c r="AA685" i="1" s="1"/>
  <c r="Z684" i="1"/>
  <c r="AA684" i="1" s="1"/>
  <c r="Z683" i="1"/>
  <c r="AA683" i="1" s="1"/>
  <c r="Z682" i="1"/>
  <c r="AA682" i="1" s="1"/>
  <c r="Z681" i="1"/>
  <c r="AA681" i="1" s="1"/>
  <c r="X249" i="1"/>
  <c r="Y249" i="1" s="1"/>
  <c r="Z249" i="1" s="1"/>
  <c r="AA249" i="1" s="1"/>
  <c r="X159" i="1"/>
  <c r="Z690" i="1"/>
  <c r="AA690" i="1" s="1"/>
  <c r="Z688" i="1"/>
  <c r="AA688" i="1" s="1"/>
  <c r="B24" i="9"/>
  <c r="Y44" i="1"/>
  <c r="Z44" i="1" s="1"/>
  <c r="AA44" i="1" s="1"/>
  <c r="Y40" i="1"/>
  <c r="Z40" i="1" s="1"/>
  <c r="AA40" i="1" s="1"/>
  <c r="Z30" i="1"/>
  <c r="AA30" i="1" s="1"/>
  <c r="Z672" i="1"/>
  <c r="AA672" i="1" s="1"/>
  <c r="Z671" i="1"/>
  <c r="AA671" i="1" s="1"/>
  <c r="Z668" i="1"/>
  <c r="AA668" i="1" s="1"/>
  <c r="Z667" i="1"/>
  <c r="AA667" i="1" s="1"/>
  <c r="B19" i="9"/>
  <c r="B17" i="9"/>
  <c r="Z43" i="1"/>
  <c r="AA43" i="1" s="1"/>
  <c r="B10" i="9"/>
  <c r="B7" i="9"/>
  <c r="B16" i="9"/>
  <c r="B8" i="9"/>
  <c r="B12" i="9"/>
  <c r="B11" i="9"/>
  <c r="B25" i="9"/>
  <c r="B20" i="9"/>
  <c r="Z675" i="1"/>
  <c r="AA675" i="1" s="1"/>
  <c r="Z659" i="1"/>
  <c r="AA659" i="1" s="1"/>
  <c r="Z642" i="1"/>
  <c r="AA642" i="1" s="1"/>
  <c r="Z639" i="1"/>
  <c r="AA639" i="1" s="1"/>
  <c r="Z637" i="1"/>
  <c r="AA637" i="1" s="1"/>
  <c r="Z636" i="1"/>
  <c r="AA636" i="1" s="1"/>
  <c r="Z635" i="1"/>
  <c r="AA635" i="1" s="1"/>
  <c r="Z633" i="1"/>
  <c r="AA633" i="1" s="1"/>
  <c r="Z632" i="1"/>
  <c r="AA632" i="1" s="1"/>
  <c r="Z631" i="1"/>
  <c r="AA631" i="1" s="1"/>
  <c r="Z630" i="1"/>
  <c r="AA630" i="1" s="1"/>
  <c r="Z629" i="1"/>
  <c r="AA629" i="1" s="1"/>
  <c r="Z628" i="1"/>
  <c r="AA628" i="1" s="1"/>
  <c r="Y38" i="1"/>
  <c r="Z38" i="1" s="1"/>
  <c r="AA38" i="1" s="1"/>
  <c r="Y32" i="1"/>
  <c r="Z32" i="1" s="1"/>
  <c r="AA32" i="1" s="1"/>
  <c r="Y674" i="1"/>
  <c r="Z674" i="1" s="1"/>
  <c r="AA674" i="1" s="1"/>
  <c r="Y673" i="1"/>
  <c r="Z673" i="1" s="1"/>
  <c r="AA673" i="1" s="1"/>
  <c r="Y670" i="1"/>
  <c r="Z670" i="1" s="1"/>
  <c r="AA670" i="1" s="1"/>
  <c r="Y669" i="1"/>
  <c r="Z669" i="1" s="1"/>
  <c r="AA669" i="1" s="1"/>
  <c r="Y666" i="1"/>
  <c r="Z666" i="1" s="1"/>
  <c r="AA666" i="1" s="1"/>
  <c r="Z640" i="1"/>
  <c r="AA640" i="1" s="1"/>
  <c r="B6" i="9"/>
  <c r="B15" i="9"/>
  <c r="B23" i="9"/>
  <c r="B5" i="9"/>
  <c r="B9" i="9"/>
  <c r="B13" i="9"/>
  <c r="B21" i="9"/>
  <c r="B14" i="9"/>
  <c r="B18" i="9"/>
  <c r="J18" i="9" s="1"/>
  <c r="Z658" i="1"/>
  <c r="AA658" i="1" s="1"/>
  <c r="Z649" i="1"/>
  <c r="AA649" i="1" s="1"/>
  <c r="Z648" i="1"/>
  <c r="AA648" i="1" s="1"/>
  <c r="Y646" i="1"/>
  <c r="Z646" i="1" s="1"/>
  <c r="AA646" i="1" s="1"/>
  <c r="Y644" i="1"/>
  <c r="Z644" i="1" s="1"/>
  <c r="AA644" i="1" s="1"/>
  <c r="Z634" i="1"/>
  <c r="AA634" i="1" s="1"/>
  <c r="Y26" i="1"/>
  <c r="Z26" i="1" s="1"/>
  <c r="AA26" i="1" s="1"/>
  <c r="A7" i="10"/>
  <c r="H7" i="10" s="1"/>
  <c r="A9" i="10"/>
  <c r="H9" i="10" s="1"/>
  <c r="A11" i="10"/>
  <c r="H11" i="10" s="1"/>
  <c r="A8" i="10"/>
  <c r="H8" i="10" s="1"/>
  <c r="A10" i="10"/>
  <c r="H10" i="10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27" i="1"/>
  <c r="Z627" i="1" s="1"/>
  <c r="AA627" i="1" s="1"/>
  <c r="Y626" i="1"/>
  <c r="Z626" i="1" s="1"/>
  <c r="AA626" i="1" s="1"/>
  <c r="Y625" i="1"/>
  <c r="Z625" i="1" s="1"/>
  <c r="AA625" i="1" s="1"/>
  <c r="Y623" i="1"/>
  <c r="Z623" i="1" s="1"/>
  <c r="AA623" i="1" s="1"/>
  <c r="Y620" i="1"/>
  <c r="Z620" i="1" s="1"/>
  <c r="AA620" i="1" s="1"/>
  <c r="Y618" i="1"/>
  <c r="Z618" i="1" s="1"/>
  <c r="AA618" i="1" s="1"/>
  <c r="Y617" i="1"/>
  <c r="Z617" i="1" s="1"/>
  <c r="AA617" i="1" s="1"/>
  <c r="Y616" i="1"/>
  <c r="Z616" i="1" s="1"/>
  <c r="AA616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2" i="1"/>
  <c r="Z612" i="1" s="1"/>
  <c r="AA612" i="1" s="1"/>
  <c r="Y610" i="1"/>
  <c r="Z610" i="1" s="1"/>
  <c r="AA610" i="1" s="1"/>
  <c r="Z608" i="1"/>
  <c r="AA608" i="1" s="1"/>
  <c r="Y606" i="1"/>
  <c r="Z606" i="1" s="1"/>
  <c r="AA606" i="1" s="1"/>
  <c r="Z604" i="1"/>
  <c r="AA604" i="1" s="1"/>
  <c r="Y602" i="1"/>
  <c r="Z602" i="1" s="1"/>
  <c r="AA602" i="1" s="1"/>
  <c r="Z598" i="1"/>
  <c r="AA598" i="1" s="1"/>
  <c r="Y584" i="1"/>
  <c r="Z584" i="1" s="1"/>
  <c r="AA584" i="1" s="1"/>
  <c r="Y594" i="1"/>
  <c r="Z594" i="1" s="1"/>
  <c r="AA594" i="1" s="1"/>
  <c r="Y592" i="1"/>
  <c r="Z592" i="1" s="1"/>
  <c r="AA592" i="1" s="1"/>
  <c r="Z588" i="1"/>
  <c r="AA588" i="1" s="1"/>
  <c r="Y586" i="1"/>
  <c r="Z586" i="1" s="1"/>
  <c r="AA586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79" i="1"/>
  <c r="Z579" i="1" s="1"/>
  <c r="AA579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B43" i="4"/>
  <c r="B51" i="4"/>
  <c r="B41" i="4"/>
  <c r="B45" i="4"/>
  <c r="B49" i="4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B42" i="4"/>
  <c r="B44" i="4"/>
  <c r="B46" i="4"/>
  <c r="B48" i="4"/>
  <c r="B50" i="4"/>
  <c r="B52" i="4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J9" i="10"/>
  <c r="J7" i="10"/>
  <c r="J11" i="10"/>
  <c r="J8" i="10"/>
  <c r="J10" i="10"/>
  <c r="G21" i="9" l="1"/>
  <c r="J21" i="9"/>
  <c r="H9" i="9"/>
  <c r="J9" i="9"/>
  <c r="G23" i="9"/>
  <c r="J23" i="9"/>
  <c r="G6" i="9"/>
  <c r="J6" i="9"/>
  <c r="H20" i="9"/>
  <c r="J20" i="9"/>
  <c r="H11" i="9"/>
  <c r="J11" i="9"/>
  <c r="I8" i="9"/>
  <c r="J8" i="9"/>
  <c r="H7" i="9"/>
  <c r="J7" i="9"/>
  <c r="G19" i="9"/>
  <c r="J19" i="9"/>
  <c r="H24" i="9"/>
  <c r="J24" i="9"/>
  <c r="H14" i="9"/>
  <c r="J14" i="9"/>
  <c r="G13" i="9"/>
  <c r="J13" i="9"/>
  <c r="H5" i="9"/>
  <c r="J5" i="9"/>
  <c r="I15" i="9"/>
  <c r="J15" i="9"/>
  <c r="I25" i="9"/>
  <c r="J25" i="9"/>
  <c r="G12" i="9"/>
  <c r="J12" i="9"/>
  <c r="H16" i="9"/>
  <c r="J16" i="9"/>
  <c r="G10" i="9"/>
  <c r="J10" i="9"/>
  <c r="G17" i="9"/>
  <c r="J17" i="9"/>
  <c r="I52" i="4"/>
  <c r="J52" i="4"/>
  <c r="I48" i="4"/>
  <c r="J48" i="4"/>
  <c r="I44" i="4"/>
  <c r="J44" i="4"/>
  <c r="I40" i="4"/>
  <c r="J40" i="4"/>
  <c r="I49" i="4"/>
  <c r="J49" i="4"/>
  <c r="I41" i="4"/>
  <c r="J41" i="4"/>
  <c r="I43" i="4"/>
  <c r="J43" i="4"/>
  <c r="G50" i="4"/>
  <c r="J50" i="4"/>
  <c r="G46" i="4"/>
  <c r="J46" i="4"/>
  <c r="G42" i="4"/>
  <c r="J42" i="4"/>
  <c r="I45" i="4"/>
  <c r="J45" i="4"/>
  <c r="I51" i="4"/>
  <c r="J51" i="4"/>
  <c r="G47" i="4"/>
  <c r="J47" i="4"/>
  <c r="K10" i="10"/>
  <c r="K11" i="10"/>
  <c r="K7" i="10"/>
  <c r="K8" i="10"/>
  <c r="K9" i="10"/>
  <c r="C5" i="12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I10" i="9"/>
  <c r="C18" i="9"/>
  <c r="F25" i="9"/>
  <c r="G7" i="9"/>
  <c r="H17" i="9"/>
  <c r="E17" i="9"/>
  <c r="G24" i="9"/>
  <c r="I19" i="9"/>
  <c r="F8" i="9"/>
  <c r="I24" i="9"/>
  <c r="F24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G20" i="9"/>
  <c r="I16" i="9"/>
  <c r="F16" i="9"/>
  <c r="D17" i="9"/>
  <c r="F17" i="9"/>
  <c r="C17" i="9"/>
  <c r="I11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I5" i="9"/>
  <c r="F15" i="9"/>
  <c r="I20" i="9"/>
  <c r="F20" i="9"/>
  <c r="E16" i="9"/>
  <c r="C16" i="9"/>
  <c r="D16" i="9"/>
  <c r="E11" i="9"/>
  <c r="F11" i="9"/>
  <c r="F12" i="9"/>
  <c r="E12" i="9"/>
  <c r="D10" i="9"/>
  <c r="H10" i="9"/>
  <c r="C10" i="9"/>
  <c r="D18" i="9"/>
  <c r="I9" i="9"/>
  <c r="K9" i="9" s="1"/>
  <c r="L9" i="9" s="1"/>
  <c r="M9" i="9" s="1"/>
  <c r="H23" i="9"/>
  <c r="H6" i="9"/>
  <c r="H25" i="9"/>
  <c r="E25" i="9"/>
  <c r="H8" i="9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E23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H15" i="9"/>
  <c r="E15" i="9"/>
  <c r="K17" i="8"/>
  <c r="L17" i="8" s="1"/>
  <c r="M17" i="8" s="1"/>
  <c r="K15" i="8"/>
  <c r="L15" i="8" s="1"/>
  <c r="M15" i="8" s="1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E43" i="4"/>
  <c r="F51" i="4"/>
  <c r="E51" i="4"/>
  <c r="F49" i="4"/>
  <c r="E49" i="4"/>
  <c r="F41" i="4"/>
  <c r="E41" i="4"/>
  <c r="C52" i="4"/>
  <c r="C48" i="4"/>
  <c r="C44" i="4"/>
  <c r="C40" i="4"/>
  <c r="F45" i="4"/>
  <c r="E45" i="4"/>
  <c r="F50" i="4"/>
  <c r="F42" i="4"/>
  <c r="E50" i="4"/>
  <c r="E46" i="4"/>
  <c r="E42" i="4"/>
  <c r="I50" i="4"/>
  <c r="I46" i="4"/>
  <c r="I42" i="4"/>
  <c r="H52" i="4"/>
  <c r="G52" i="4"/>
  <c r="H48" i="4"/>
  <c r="G48" i="4"/>
  <c r="H44" i="4"/>
  <c r="G44" i="4"/>
  <c r="H40" i="4"/>
  <c r="G40" i="4"/>
  <c r="F52" i="4"/>
  <c r="E52" i="4"/>
  <c r="F48" i="4"/>
  <c r="K48" i="4"/>
  <c r="E48" i="4"/>
  <c r="F44" i="4"/>
  <c r="E44" i="4"/>
  <c r="F40" i="4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8" i="9" l="1"/>
  <c r="L8" i="9" s="1"/>
  <c r="M8" i="9" s="1"/>
  <c r="K49" i="4"/>
  <c r="L49" i="4" s="1"/>
  <c r="M49" i="4" s="1"/>
  <c r="K45" i="4"/>
  <c r="K43" i="4"/>
  <c r="L43" i="4" s="1"/>
  <c r="M43" i="4" s="1"/>
  <c r="K40" i="4"/>
  <c r="L40" i="4" s="1"/>
  <c r="M40" i="4" s="1"/>
  <c r="K51" i="4"/>
  <c r="L51" i="4" s="1"/>
  <c r="M51" i="4" s="1"/>
  <c r="K41" i="4"/>
  <c r="L41" i="4" s="1"/>
  <c r="M41" i="4" s="1"/>
  <c r="K44" i="4"/>
  <c r="K52" i="4"/>
  <c r="K25" i="9"/>
  <c r="L25" i="9" s="1"/>
  <c r="M25" i="9" s="1"/>
  <c r="K15" i="9"/>
  <c r="L15" i="9" s="1"/>
  <c r="M15" i="9" s="1"/>
  <c r="K20" i="9"/>
  <c r="L20" i="9" s="1"/>
  <c r="M20" i="9" s="1"/>
  <c r="K4" i="1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18" i="8"/>
  <c r="M18" i="8" s="1"/>
  <c r="L10" i="6"/>
  <c r="M10" i="6" s="1"/>
  <c r="L20" i="7"/>
  <c r="M20" i="7" s="1"/>
  <c r="L21" i="6"/>
  <c r="M21" i="6" s="1"/>
  <c r="L16" i="7"/>
  <c r="M16" i="7" s="1"/>
  <c r="L48" i="4"/>
  <c r="M48" i="4" s="1"/>
  <c r="L10" i="8"/>
  <c r="M10" i="8" s="1"/>
  <c r="L20" i="8"/>
  <c r="M20" i="8" s="1"/>
  <c r="L6" i="6"/>
  <c r="M6" i="6" s="1"/>
  <c r="L15" i="6"/>
  <c r="M15" i="6" s="1"/>
  <c r="L22" i="7"/>
  <c r="M22" i="7" s="1"/>
  <c r="L45" i="4"/>
  <c r="M45" i="4" s="1"/>
  <c r="AA415" i="1"/>
  <c r="AA378" i="1"/>
  <c r="AA294" i="1"/>
  <c r="AA259" i="1"/>
  <c r="L11" i="10" l="1"/>
  <c r="L10" i="10"/>
  <c r="L9" i="10"/>
  <c r="L8" i="10"/>
  <c r="L7" i="10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582" i="1"/>
  <c r="AI582" i="1" s="1"/>
  <c r="D582" i="1"/>
  <c r="AF582" i="1" l="1"/>
  <c r="AC582" i="1" l="1"/>
  <c r="AB582" i="1"/>
  <c r="C560" i="1" l="1"/>
  <c r="C556" i="1"/>
  <c r="D325" i="1" l="1"/>
  <c r="AG325" i="1"/>
  <c r="AI325" i="1" s="1"/>
  <c r="D374" i="1"/>
  <c r="AG374" i="1"/>
  <c r="AI374" i="1" s="1"/>
  <c r="AG820" i="1"/>
  <c r="AI820" i="1" s="1"/>
  <c r="D820" i="1"/>
  <c r="AG838" i="1"/>
  <c r="AI838" i="1" s="1"/>
  <c r="D838" i="1"/>
  <c r="AG855" i="1"/>
  <c r="AI855" i="1" s="1"/>
  <c r="D855" i="1"/>
  <c r="D860" i="1"/>
  <c r="AG860" i="1"/>
  <c r="AI860" i="1" s="1"/>
  <c r="AG864" i="1"/>
  <c r="AI864" i="1" s="1"/>
  <c r="D864" i="1"/>
  <c r="AG866" i="1"/>
  <c r="AI866" i="1" s="1"/>
  <c r="D866" i="1"/>
  <c r="AG892" i="1"/>
  <c r="AI892" i="1" s="1"/>
  <c r="D892" i="1"/>
  <c r="AG904" i="1"/>
  <c r="AI904" i="1" s="1"/>
  <c r="D904" i="1" l="1"/>
  <c r="AF325" i="1"/>
  <c r="AF892" i="1"/>
  <c r="AF866" i="1"/>
  <c r="AF864" i="1"/>
  <c r="AF860" i="1"/>
  <c r="AF855" i="1"/>
  <c r="AF838" i="1"/>
  <c r="AF820" i="1"/>
  <c r="AF374" i="1"/>
  <c r="AF904" i="1" l="1"/>
  <c r="D92" i="1"/>
  <c r="AG92" i="1"/>
  <c r="AI92" i="1" l="1"/>
  <c r="AF92" i="1"/>
  <c r="AI93" i="1" l="1"/>
  <c r="D909" i="1"/>
  <c r="AG909" i="1" l="1"/>
  <c r="AI909" i="1" s="1"/>
  <c r="AB909" i="1" l="1"/>
  <c r="AC892" i="1"/>
  <c r="AB904" i="1"/>
  <c r="AC374" i="1"/>
  <c r="AC909" i="1"/>
  <c r="AC864" i="1"/>
  <c r="AC325" i="1"/>
  <c r="AB838" i="1"/>
  <c r="AF909" i="1"/>
  <c r="AB374" i="1"/>
  <c r="AC855" i="1"/>
  <c r="AC820" i="1"/>
  <c r="AC866" i="1"/>
  <c r="AB860" i="1"/>
  <c r="AB820" i="1"/>
  <c r="AB864" i="1"/>
  <c r="AC904" i="1"/>
  <c r="AB892" i="1"/>
  <c r="AC860" i="1"/>
  <c r="AB855" i="1"/>
  <c r="AB866" i="1"/>
  <c r="AC838" i="1"/>
  <c r="AB325" i="1"/>
  <c r="C909" i="1" l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J38" i="4" s="1"/>
  <c r="G38" i="4" l="1"/>
  <c r="F38" i="4"/>
  <c r="E38" i="4"/>
  <c r="I38" i="4"/>
  <c r="B39" i="4"/>
  <c r="J39" i="4" s="1"/>
  <c r="D38" i="4"/>
  <c r="C38" i="4"/>
  <c r="H38" i="4"/>
  <c r="I39" i="4" l="1"/>
  <c r="D39" i="4"/>
  <c r="E39" i="4"/>
  <c r="C39" i="4"/>
  <c r="G39" i="4"/>
  <c r="F39" i="4"/>
  <c r="H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C741" i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4" i="1"/>
  <c r="AI604" i="1" s="1"/>
  <c r="D604" i="1"/>
  <c r="AG671" i="1"/>
  <c r="AI671" i="1" s="1"/>
  <c r="D671" i="1"/>
  <c r="D675" i="1"/>
  <c r="AG675" i="1"/>
  <c r="AI675" i="1" s="1"/>
  <c r="D700" i="1"/>
  <c r="AG700" i="1"/>
  <c r="AI700" i="1" s="1"/>
  <c r="D703" i="1"/>
  <c r="AG703" i="1"/>
  <c r="AI703" i="1" s="1"/>
  <c r="D711" i="1"/>
  <c r="AG711" i="1"/>
  <c r="AI711" i="1" s="1"/>
  <c r="AG722" i="1"/>
  <c r="AI722" i="1" s="1"/>
  <c r="D722" i="1"/>
  <c r="D726" i="1"/>
  <c r="AG726" i="1"/>
  <c r="AI726" i="1" s="1"/>
  <c r="D733" i="1"/>
  <c r="AG733" i="1"/>
  <c r="AI733" i="1" s="1"/>
  <c r="D739" i="1"/>
  <c r="AG739" i="1"/>
  <c r="AI739" i="1" s="1"/>
  <c r="D751" i="1"/>
  <c r="AG751" i="1"/>
  <c r="AI751" i="1" s="1"/>
  <c r="AG763" i="1"/>
  <c r="AI763" i="1" s="1"/>
  <c r="D763" i="1"/>
  <c r="AG775" i="1"/>
  <c r="AI775" i="1" s="1"/>
  <c r="D775" i="1"/>
  <c r="AG786" i="1"/>
  <c r="AI786" i="1" s="1"/>
  <c r="D786" i="1"/>
  <c r="AG799" i="1"/>
  <c r="AI799" i="1" s="1"/>
  <c r="D799" i="1"/>
  <c r="D817" i="1"/>
  <c r="AG817" i="1"/>
  <c r="AI817" i="1" s="1"/>
  <c r="AG827" i="1"/>
  <c r="AI827" i="1" s="1"/>
  <c r="D827" i="1"/>
  <c r="AG834" i="1"/>
  <c r="AI834" i="1" s="1"/>
  <c r="D834" i="1"/>
  <c r="D836" i="1"/>
  <c r="AG836" i="1"/>
  <c r="AI836" i="1" s="1"/>
  <c r="D842" i="1"/>
  <c r="AG842" i="1"/>
  <c r="AI842" i="1" s="1"/>
  <c r="D844" i="1"/>
  <c r="AG844" i="1"/>
  <c r="AI844" i="1" s="1"/>
  <c r="D849" i="1"/>
  <c r="AG849" i="1"/>
  <c r="AI849" i="1" s="1"/>
  <c r="AG850" i="1"/>
  <c r="AI850" i="1" s="1"/>
  <c r="D850" i="1"/>
  <c r="AG851" i="1"/>
  <c r="AI851" i="1" s="1"/>
  <c r="D851" i="1"/>
  <c r="AG852" i="1"/>
  <c r="AI852" i="1" s="1"/>
  <c r="D852" i="1"/>
  <c r="D853" i="1"/>
  <c r="AG853" i="1"/>
  <c r="AI853" i="1" s="1"/>
  <c r="AG854" i="1"/>
  <c r="AI854" i="1" s="1"/>
  <c r="D854" i="1"/>
  <c r="AG856" i="1"/>
  <c r="AI856" i="1" s="1"/>
  <c r="D856" i="1"/>
  <c r="AG857" i="1"/>
  <c r="AI857" i="1" s="1"/>
  <c r="D857" i="1"/>
  <c r="AG858" i="1"/>
  <c r="AI858" i="1" s="1"/>
  <c r="D858" i="1"/>
  <c r="D859" i="1"/>
  <c r="AG859" i="1"/>
  <c r="AI859" i="1" s="1"/>
  <c r="D861" i="1"/>
  <c r="AG861" i="1"/>
  <c r="AI861" i="1" s="1"/>
  <c r="D863" i="1"/>
  <c r="AG863" i="1"/>
  <c r="AI863" i="1" s="1"/>
  <c r="D865" i="1"/>
  <c r="AG865" i="1"/>
  <c r="AI865" i="1" s="1"/>
  <c r="AG867" i="1"/>
  <c r="AI867" i="1" s="1"/>
  <c r="D867" i="1"/>
  <c r="AG868" i="1"/>
  <c r="AI868" i="1" s="1"/>
  <c r="D868" i="1"/>
  <c r="D869" i="1"/>
  <c r="AG869" i="1"/>
  <c r="AI869" i="1" s="1"/>
  <c r="AG870" i="1"/>
  <c r="AI870" i="1" s="1"/>
  <c r="D870" i="1"/>
  <c r="AG872" i="1"/>
  <c r="AI872" i="1" s="1"/>
  <c r="D872" i="1"/>
  <c r="AG873" i="1"/>
  <c r="AI873" i="1" s="1"/>
  <c r="D873" i="1"/>
  <c r="AG875" i="1"/>
  <c r="AI875" i="1" s="1"/>
  <c r="D875" i="1"/>
  <c r="D876" i="1"/>
  <c r="AG876" i="1"/>
  <c r="AI876" i="1" s="1"/>
  <c r="D877" i="1"/>
  <c r="AG877" i="1"/>
  <c r="AI877" i="1" s="1"/>
  <c r="D878" i="1"/>
  <c r="AG878" i="1"/>
  <c r="AI878" i="1" s="1"/>
  <c r="D879" i="1"/>
  <c r="AG879" i="1"/>
  <c r="AI879" i="1" s="1"/>
  <c r="D880" i="1"/>
  <c r="AG880" i="1"/>
  <c r="AI880" i="1" s="1"/>
  <c r="D882" i="1"/>
  <c r="AG882" i="1"/>
  <c r="AI882" i="1" s="1"/>
  <c r="D883" i="1"/>
  <c r="AG883" i="1"/>
  <c r="AI883" i="1" s="1"/>
  <c r="D884" i="1"/>
  <c r="AG884" i="1"/>
  <c r="AI884" i="1" s="1"/>
  <c r="AG885" i="1"/>
  <c r="AI885" i="1" s="1"/>
  <c r="D885" i="1"/>
  <c r="D886" i="1"/>
  <c r="AG886" i="1"/>
  <c r="AI886" i="1" s="1"/>
  <c r="D887" i="1"/>
  <c r="AG887" i="1"/>
  <c r="AI887" i="1" s="1"/>
  <c r="D888" i="1"/>
  <c r="AG888" i="1"/>
  <c r="AI888" i="1" s="1"/>
  <c r="D889" i="1"/>
  <c r="AG889" i="1"/>
  <c r="AI889" i="1" s="1"/>
  <c r="D890" i="1"/>
  <c r="AG890" i="1"/>
  <c r="AI890" i="1" s="1"/>
  <c r="D891" i="1"/>
  <c r="AG891" i="1"/>
  <c r="AI891" i="1" s="1"/>
  <c r="D893" i="1"/>
  <c r="AG893" i="1"/>
  <c r="AI893" i="1" s="1"/>
  <c r="AG894" i="1"/>
  <c r="AI894" i="1" s="1"/>
  <c r="D894" i="1"/>
  <c r="D895" i="1"/>
  <c r="AG895" i="1"/>
  <c r="AI895" i="1" s="1"/>
  <c r="D896" i="1"/>
  <c r="AG896" i="1"/>
  <c r="AI896" i="1" s="1"/>
  <c r="D897" i="1"/>
  <c r="AG897" i="1"/>
  <c r="AI897" i="1" s="1"/>
  <c r="D898" i="1"/>
  <c r="AG898" i="1"/>
  <c r="AI898" i="1" s="1"/>
  <c r="D899" i="1"/>
  <c r="AG899" i="1"/>
  <c r="AI899" i="1" s="1"/>
  <c r="AG900" i="1"/>
  <c r="AI900" i="1" s="1"/>
  <c r="D900" i="1"/>
  <c r="AG901" i="1"/>
  <c r="AI901" i="1" s="1"/>
  <c r="D901" i="1"/>
  <c r="AG902" i="1"/>
  <c r="AI902" i="1" s="1"/>
  <c r="D902" i="1"/>
  <c r="D903" i="1"/>
  <c r="AG903" i="1"/>
  <c r="AI903" i="1" s="1"/>
  <c r="AG905" i="1"/>
  <c r="AI905" i="1" s="1"/>
  <c r="D905" i="1"/>
  <c r="D906" i="1"/>
  <c r="AG906" i="1"/>
  <c r="AI906" i="1" s="1"/>
  <c r="D907" i="1"/>
  <c r="AG907" i="1"/>
  <c r="AI907" i="1" s="1"/>
  <c r="D908" i="1"/>
  <c r="AG908" i="1"/>
  <c r="AI908" i="1" s="1"/>
  <c r="D910" i="1"/>
  <c r="AG910" i="1"/>
  <c r="AI910" i="1" s="1"/>
  <c r="AG911" i="1"/>
  <c r="AI911" i="1" s="1"/>
  <c r="D911" i="1"/>
  <c r="D912" i="1"/>
  <c r="AG912" i="1"/>
  <c r="AI912" i="1" s="1"/>
  <c r="AG913" i="1"/>
  <c r="AI913" i="1" s="1"/>
  <c r="D913" i="1"/>
  <c r="AG914" i="1"/>
  <c r="AI914" i="1" s="1"/>
  <c r="D914" i="1"/>
  <c r="AG916" i="1"/>
  <c r="AI916" i="1" s="1"/>
  <c r="D916" i="1"/>
  <c r="AG917" i="1"/>
  <c r="AI917" i="1" s="1"/>
  <c r="D917" i="1"/>
  <c r="AG918" i="1"/>
  <c r="AI918" i="1" s="1"/>
  <c r="D918" i="1"/>
  <c r="D919" i="1"/>
  <c r="AG919" i="1"/>
  <c r="AI919" i="1" s="1"/>
  <c r="D921" i="1"/>
  <c r="AG921" i="1"/>
  <c r="AI921" i="1" s="1"/>
  <c r="AG923" i="1"/>
  <c r="AI923" i="1" s="1"/>
  <c r="D923" i="1"/>
  <c r="D924" i="1"/>
  <c r="AG924" i="1"/>
  <c r="AI924" i="1" s="1"/>
  <c r="D925" i="1"/>
  <c r="AG925" i="1"/>
  <c r="AI925" i="1" s="1"/>
  <c r="AG926" i="1"/>
  <c r="AI926" i="1" s="1"/>
  <c r="D926" i="1"/>
  <c r="D928" i="1"/>
  <c r="AG928" i="1"/>
  <c r="AI928" i="1" s="1"/>
  <c r="D929" i="1"/>
  <c r="AG929" i="1"/>
  <c r="AI929" i="1" s="1"/>
  <c r="AG930" i="1"/>
  <c r="AI930" i="1" s="1"/>
  <c r="D930" i="1"/>
  <c r="D931" i="1"/>
  <c r="AG931" i="1"/>
  <c r="AI931" i="1" s="1"/>
  <c r="D933" i="1"/>
  <c r="AG933" i="1"/>
  <c r="AI933" i="1" s="1"/>
  <c r="D935" i="1"/>
  <c r="AG935" i="1"/>
  <c r="AI935" i="1" s="1"/>
  <c r="D937" i="1"/>
  <c r="AG937" i="1"/>
  <c r="AI937" i="1" s="1"/>
  <c r="D938" i="1"/>
  <c r="AG938" i="1"/>
  <c r="AI938" i="1" s="1"/>
  <c r="D939" i="1"/>
  <c r="AG939" i="1"/>
  <c r="AI939" i="1" s="1"/>
  <c r="D941" i="1"/>
  <c r="AG941" i="1"/>
  <c r="AI941" i="1" s="1"/>
  <c r="AG942" i="1"/>
  <c r="AI942" i="1" s="1"/>
  <c r="D942" i="1"/>
  <c r="AG943" i="1"/>
  <c r="AI943" i="1" s="1"/>
  <c r="D943" i="1"/>
  <c r="AG944" i="1"/>
  <c r="AI944" i="1" s="1"/>
  <c r="D944" i="1"/>
  <c r="D945" i="1"/>
  <c r="AG945" i="1"/>
  <c r="AI945" i="1" s="1"/>
  <c r="D947" i="1"/>
  <c r="AG947" i="1"/>
  <c r="AI947" i="1" s="1"/>
  <c r="D949" i="1"/>
  <c r="AG949" i="1"/>
  <c r="AI949" i="1" s="1"/>
  <c r="D951" i="1"/>
  <c r="AG951" i="1"/>
  <c r="AI951" i="1" s="1"/>
  <c r="D952" i="1"/>
  <c r="AG952" i="1"/>
  <c r="AI952" i="1" s="1"/>
  <c r="D953" i="1"/>
  <c r="AG953" i="1"/>
  <c r="AI953" i="1" s="1"/>
  <c r="AG955" i="1"/>
  <c r="AI955" i="1" s="1"/>
  <c r="D955" i="1"/>
  <c r="D957" i="1"/>
  <c r="AG957" i="1"/>
  <c r="AI957" i="1" s="1"/>
  <c r="D959" i="1"/>
  <c r="AG959" i="1"/>
  <c r="AI959" i="1" s="1"/>
  <c r="D960" i="1"/>
  <c r="AG960" i="1"/>
  <c r="AI960" i="1" s="1"/>
  <c r="D961" i="1"/>
  <c r="AG961" i="1"/>
  <c r="AI961" i="1" s="1"/>
  <c r="D963" i="1"/>
  <c r="AG963" i="1"/>
  <c r="AI963" i="1" s="1"/>
  <c r="AC129" i="1" l="1"/>
  <c r="AB129" i="1"/>
  <c r="AB963" i="1"/>
  <c r="AC963" i="1"/>
  <c r="AB961" i="1"/>
  <c r="AF960" i="1"/>
  <c r="AB959" i="1"/>
  <c r="AB957" i="1"/>
  <c r="AC957" i="1"/>
  <c r="AF955" i="1"/>
  <c r="AC953" i="1"/>
  <c r="AB953" i="1"/>
  <c r="AB952" i="1"/>
  <c r="AF952" i="1"/>
  <c r="AC951" i="1"/>
  <c r="AF951" i="1"/>
  <c r="AF949" i="1"/>
  <c r="AB947" i="1"/>
  <c r="AF947" i="1"/>
  <c r="AF945" i="1"/>
  <c r="AB944" i="1"/>
  <c r="AF943" i="1"/>
  <c r="AC942" i="1"/>
  <c r="AC941" i="1"/>
  <c r="AC939" i="1"/>
  <c r="AB939" i="1"/>
  <c r="AF938" i="1"/>
  <c r="AC938" i="1"/>
  <c r="AF937" i="1"/>
  <c r="AB937" i="1"/>
  <c r="AB935" i="1"/>
  <c r="AB933" i="1"/>
  <c r="AF933" i="1"/>
  <c r="AF931" i="1"/>
  <c r="AC930" i="1"/>
  <c r="AC929" i="1"/>
  <c r="AB928" i="1"/>
  <c r="AC926" i="1"/>
  <c r="AF926" i="1"/>
  <c r="AB925" i="1"/>
  <c r="AC925" i="1"/>
  <c r="AB924" i="1"/>
  <c r="AF924" i="1"/>
  <c r="AB923" i="1"/>
  <c r="AC923" i="1"/>
  <c r="AC921" i="1"/>
  <c r="AF919" i="1"/>
  <c r="AB919" i="1"/>
  <c r="AC918" i="1"/>
  <c r="AF918" i="1"/>
  <c r="AF917" i="1"/>
  <c r="AC917" i="1"/>
  <c r="AB916" i="1"/>
  <c r="AC916" i="1"/>
  <c r="AC914" i="1"/>
  <c r="AC913" i="1"/>
  <c r="AC912" i="1"/>
  <c r="AC911" i="1"/>
  <c r="AF910" i="1"/>
  <c r="AF908" i="1"/>
  <c r="AB908" i="1"/>
  <c r="AB907" i="1"/>
  <c r="AC907" i="1"/>
  <c r="AB906" i="1"/>
  <c r="AF906" i="1"/>
  <c r="AC905" i="1"/>
  <c r="AF905" i="1"/>
  <c r="AC903" i="1"/>
  <c r="AC902" i="1"/>
  <c r="AF901" i="1"/>
  <c r="AB900" i="1"/>
  <c r="AF899" i="1"/>
  <c r="AB898" i="1"/>
  <c r="AC897" i="1"/>
  <c r="AC896" i="1"/>
  <c r="AB895" i="1"/>
  <c r="AF894" i="1"/>
  <c r="AF893" i="1"/>
  <c r="AF891" i="1"/>
  <c r="AB891" i="1"/>
  <c r="AC890" i="1"/>
  <c r="AF890" i="1"/>
  <c r="AC889" i="1"/>
  <c r="AF889" i="1"/>
  <c r="AC888" i="1"/>
  <c r="AB888" i="1"/>
  <c r="AB887" i="1"/>
  <c r="AF887" i="1"/>
  <c r="AF886" i="1"/>
  <c r="AC886" i="1"/>
  <c r="AC885" i="1"/>
  <c r="AF885" i="1"/>
  <c r="AB884" i="1"/>
  <c r="AF884" i="1"/>
  <c r="AB883" i="1"/>
  <c r="AF883" i="1"/>
  <c r="AB882" i="1"/>
  <c r="AC882" i="1"/>
  <c r="AC880" i="1"/>
  <c r="AC879" i="1"/>
  <c r="AB878" i="1"/>
  <c r="AF877" i="1"/>
  <c r="AB876" i="1"/>
  <c r="AF875" i="1"/>
  <c r="AF873" i="1"/>
  <c r="AC873" i="1"/>
  <c r="AC872" i="1"/>
  <c r="AB872" i="1"/>
  <c r="AF870" i="1"/>
  <c r="AC869" i="1"/>
  <c r="AF868" i="1"/>
  <c r="AC867" i="1"/>
  <c r="AC865" i="1"/>
  <c r="AF865" i="1"/>
  <c r="AC863" i="1"/>
  <c r="AF861" i="1"/>
  <c r="AB861" i="1"/>
  <c r="AF859" i="1"/>
  <c r="AB858" i="1"/>
  <c r="AB857" i="1"/>
  <c r="AC856" i="1"/>
  <c r="AF854" i="1"/>
  <c r="AB854" i="1"/>
  <c r="AC853" i="1"/>
  <c r="AB853" i="1"/>
  <c r="AC852" i="1"/>
  <c r="AF852" i="1"/>
  <c r="AB851" i="1"/>
  <c r="AC851" i="1"/>
  <c r="AC850" i="1"/>
  <c r="AF850" i="1"/>
  <c r="AC849" i="1"/>
  <c r="AB849" i="1"/>
  <c r="AF844" i="1"/>
  <c r="AF842" i="1"/>
  <c r="AB842" i="1"/>
  <c r="AF836" i="1"/>
  <c r="AC836" i="1"/>
  <c r="AC834" i="1"/>
  <c r="AF834" i="1"/>
  <c r="AB827" i="1"/>
  <c r="AF817" i="1"/>
  <c r="AF799" i="1"/>
  <c r="AC799" i="1"/>
  <c r="AB786" i="1"/>
  <c r="AC775" i="1"/>
  <c r="AF775" i="1"/>
  <c r="AC763" i="1"/>
  <c r="AC751" i="1"/>
  <c r="AC739" i="1"/>
  <c r="AF739" i="1"/>
  <c r="AC733" i="1"/>
  <c r="AF726" i="1"/>
  <c r="AC726" i="1"/>
  <c r="AB722" i="1"/>
  <c r="AC711" i="1"/>
  <c r="AC703" i="1"/>
  <c r="AB703" i="1"/>
  <c r="AC700" i="1"/>
  <c r="AF675" i="1"/>
  <c r="AC671" i="1"/>
  <c r="AF671" i="1"/>
  <c r="AC604" i="1"/>
  <c r="AB604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63" i="1"/>
  <c r="AC961" i="1"/>
  <c r="AF961" i="1"/>
  <c r="AC960" i="1"/>
  <c r="AB960" i="1"/>
  <c r="AF959" i="1"/>
  <c r="AC959" i="1"/>
  <c r="AF957" i="1"/>
  <c r="AB955" i="1"/>
  <c r="AC955" i="1"/>
  <c r="AF953" i="1"/>
  <c r="AC952" i="1"/>
  <c r="AB951" i="1"/>
  <c r="AB949" i="1"/>
  <c r="AC949" i="1"/>
  <c r="AC947" i="1"/>
  <c r="AB945" i="1"/>
  <c r="AC945" i="1"/>
  <c r="AF944" i="1"/>
  <c r="AC944" i="1"/>
  <c r="AC943" i="1"/>
  <c r="AB943" i="1"/>
  <c r="AF942" i="1"/>
  <c r="AB942" i="1"/>
  <c r="AB941" i="1"/>
  <c r="AF941" i="1"/>
  <c r="AF939" i="1"/>
  <c r="AB938" i="1"/>
  <c r="AC937" i="1"/>
  <c r="AF935" i="1"/>
  <c r="AC935" i="1"/>
  <c r="AC933" i="1"/>
  <c r="AB931" i="1"/>
  <c r="AC931" i="1"/>
  <c r="AF930" i="1"/>
  <c r="AB930" i="1"/>
  <c r="AF929" i="1"/>
  <c r="AB929" i="1"/>
  <c r="AF928" i="1"/>
  <c r="AC928" i="1"/>
  <c r="AB926" i="1"/>
  <c r="AF925" i="1"/>
  <c r="AC924" i="1"/>
  <c r="AF923" i="1"/>
  <c r="AF921" i="1"/>
  <c r="AB921" i="1"/>
  <c r="AC919" i="1"/>
  <c r="AB918" i="1"/>
  <c r="AB917" i="1"/>
  <c r="AF916" i="1"/>
  <c r="AF914" i="1"/>
  <c r="AB914" i="1"/>
  <c r="AB913" i="1"/>
  <c r="AF913" i="1"/>
  <c r="AF912" i="1"/>
  <c r="AB912" i="1"/>
  <c r="AF911" i="1"/>
  <c r="AB911" i="1"/>
  <c r="AC910" i="1"/>
  <c r="AB910" i="1"/>
  <c r="AC908" i="1"/>
  <c r="AF907" i="1"/>
  <c r="AC906" i="1"/>
  <c r="AB905" i="1"/>
  <c r="AF903" i="1"/>
  <c r="AB903" i="1"/>
  <c r="AF902" i="1"/>
  <c r="AB902" i="1"/>
  <c r="AC901" i="1"/>
  <c r="AB901" i="1"/>
  <c r="AC900" i="1"/>
  <c r="AF900" i="1"/>
  <c r="AC899" i="1"/>
  <c r="AB899" i="1"/>
  <c r="AF898" i="1"/>
  <c r="AC898" i="1"/>
  <c r="AF897" i="1"/>
  <c r="AB897" i="1"/>
  <c r="AB896" i="1"/>
  <c r="AF896" i="1"/>
  <c r="AF895" i="1"/>
  <c r="AC895" i="1"/>
  <c r="AB894" i="1"/>
  <c r="AC894" i="1"/>
  <c r="AC893" i="1"/>
  <c r="AB893" i="1"/>
  <c r="AC891" i="1"/>
  <c r="AB890" i="1"/>
  <c r="AB889" i="1"/>
  <c r="AF888" i="1"/>
  <c r="AC887" i="1"/>
  <c r="AB886" i="1"/>
  <c r="AB885" i="1"/>
  <c r="AC884" i="1"/>
  <c r="AC883" i="1"/>
  <c r="AF882" i="1"/>
  <c r="AF880" i="1"/>
  <c r="AB880" i="1"/>
  <c r="AF879" i="1"/>
  <c r="AB879" i="1"/>
  <c r="AC878" i="1"/>
  <c r="AF878" i="1"/>
  <c r="AB877" i="1"/>
  <c r="AC877" i="1"/>
  <c r="AC876" i="1"/>
  <c r="AF876" i="1"/>
  <c r="AC875" i="1"/>
  <c r="AB875" i="1"/>
  <c r="AB873" i="1"/>
  <c r="AF872" i="1"/>
  <c r="AB870" i="1"/>
  <c r="AC870" i="1"/>
  <c r="AF869" i="1"/>
  <c r="AB869" i="1"/>
  <c r="AB868" i="1"/>
  <c r="AC868" i="1"/>
  <c r="AB867" i="1"/>
  <c r="AF867" i="1"/>
  <c r="AB865" i="1"/>
  <c r="AB863" i="1"/>
  <c r="AF863" i="1"/>
  <c r="AC861" i="1"/>
  <c r="AB859" i="1"/>
  <c r="AC859" i="1"/>
  <c r="AC858" i="1"/>
  <c r="AF858" i="1"/>
  <c r="AC857" i="1"/>
  <c r="AF857" i="1"/>
  <c r="AB856" i="1"/>
  <c r="AF856" i="1"/>
  <c r="AC854" i="1"/>
  <c r="AF853" i="1"/>
  <c r="AB852" i="1"/>
  <c r="AF851" i="1"/>
  <c r="AB850" i="1"/>
  <c r="AF849" i="1"/>
  <c r="AC844" i="1"/>
  <c r="AB844" i="1"/>
  <c r="AC842" i="1"/>
  <c r="AB836" i="1"/>
  <c r="AB834" i="1"/>
  <c r="AC827" i="1"/>
  <c r="AF827" i="1"/>
  <c r="AB817" i="1"/>
  <c r="AC817" i="1"/>
  <c r="AB799" i="1"/>
  <c r="AC786" i="1"/>
  <c r="AF786" i="1"/>
  <c r="AB775" i="1"/>
  <c r="AB763" i="1"/>
  <c r="AF763" i="1"/>
  <c r="AB751" i="1"/>
  <c r="AF751" i="1"/>
  <c r="AB739" i="1"/>
  <c r="AB733" i="1"/>
  <c r="AF733" i="1"/>
  <c r="AB726" i="1"/>
  <c r="AC722" i="1"/>
  <c r="AF722" i="1"/>
  <c r="AB711" i="1"/>
  <c r="AF711" i="1"/>
  <c r="AF703" i="1"/>
  <c r="AF700" i="1"/>
  <c r="AB700" i="1"/>
  <c r="AB675" i="1"/>
  <c r="AC675" i="1"/>
  <c r="AB671" i="1"/>
  <c r="AF604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C457" i="1" l="1"/>
  <c r="C537" i="1"/>
  <c r="C585" i="1"/>
  <c r="C588" i="1"/>
  <c r="C590" i="1"/>
  <c r="C607" i="1"/>
  <c r="C7" i="1"/>
  <c r="C14" i="1"/>
  <c r="C642" i="1"/>
  <c r="C683" i="1"/>
  <c r="C695" i="1"/>
  <c r="C703" i="1"/>
  <c r="C705" i="1"/>
  <c r="C716" i="1"/>
  <c r="C732" i="1"/>
  <c r="C738" i="1"/>
  <c r="C742" i="1"/>
  <c r="C780" i="1"/>
  <c r="C786" i="1"/>
  <c r="C803" i="1"/>
  <c r="C814" i="1"/>
  <c r="C816" i="1"/>
  <c r="C827" i="1"/>
  <c r="C856" i="1"/>
  <c r="C863" i="1"/>
  <c r="C867" i="1"/>
  <c r="C872" i="1"/>
  <c r="C882" i="1"/>
  <c r="C916" i="1"/>
  <c r="C921" i="1"/>
  <c r="C923" i="1"/>
  <c r="C928" i="1"/>
  <c r="C935" i="1"/>
  <c r="C941" i="1"/>
  <c r="C957" i="1"/>
  <c r="C959" i="1"/>
  <c r="C963" i="1"/>
  <c r="C351" i="1"/>
  <c r="C439" i="1"/>
  <c r="C446" i="1"/>
  <c r="C455" i="1"/>
  <c r="C542" i="1"/>
  <c r="C581" i="1"/>
  <c r="C10" i="1"/>
  <c r="C650" i="1"/>
  <c r="C16" i="1"/>
  <c r="C18" i="1"/>
  <c r="C651" i="1"/>
  <c r="C25" i="1"/>
  <c r="C655" i="1"/>
  <c r="C662" i="1"/>
  <c r="C675" i="1"/>
  <c r="C688" i="1"/>
  <c r="C753" i="1"/>
  <c r="C758" i="1"/>
  <c r="C769" i="1"/>
  <c r="C784" i="1"/>
  <c r="C799" i="1"/>
  <c r="C823" i="1"/>
  <c r="C825" i="1"/>
  <c r="C829" i="1"/>
  <c r="C831" i="1"/>
  <c r="C834" i="1"/>
  <c r="C842" i="1"/>
  <c r="C844" i="1"/>
  <c r="C846" i="1"/>
  <c r="C861" i="1"/>
  <c r="C865" i="1"/>
  <c r="C875" i="1"/>
  <c r="C893" i="1"/>
  <c r="C905" i="1"/>
  <c r="C910" i="1"/>
  <c r="C933" i="1"/>
  <c r="C937" i="1"/>
  <c r="C947" i="1"/>
  <c r="C949" i="1"/>
  <c r="C951" i="1"/>
  <c r="C955" i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7" i="4" s="1"/>
  <c r="J3" i="11" l="1"/>
  <c r="J3" i="6"/>
  <c r="J5" i="6"/>
  <c r="J4" i="6"/>
  <c r="K4" i="8"/>
  <c r="L4" i="8" s="1"/>
  <c r="M4" i="8" s="1"/>
  <c r="I3" i="6"/>
  <c r="I4" i="6"/>
  <c r="I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C965" i="1" l="1"/>
  <c r="C907" i="1"/>
  <c r="C904" i="1"/>
  <c r="C902" i="1"/>
  <c r="C896" i="1"/>
  <c r="C886" i="1"/>
  <c r="C879" i="1"/>
  <c r="C855" i="1"/>
  <c r="C836" i="1"/>
  <c r="C805" i="1"/>
  <c r="C798" i="1"/>
  <c r="C795" i="1"/>
  <c r="C793" i="1"/>
  <c r="C789" i="1"/>
  <c r="C785" i="1"/>
  <c r="C778" i="1"/>
  <c r="C767" i="1"/>
  <c r="C762" i="1"/>
  <c r="C760" i="1"/>
  <c r="C755" i="1"/>
  <c r="C736" i="1"/>
  <c r="C731" i="1"/>
  <c r="C719" i="1"/>
  <c r="C713" i="1"/>
  <c r="C57" i="1"/>
  <c r="C702" i="1"/>
  <c r="C51" i="1"/>
  <c r="C690" i="1"/>
  <c r="C46" i="1"/>
  <c r="C43" i="1"/>
  <c r="C35" i="1"/>
  <c r="C32" i="1"/>
  <c r="C666" i="1"/>
  <c r="C661" i="1" l="1"/>
  <c r="C648" i="1"/>
  <c r="C646" i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C26" i="1"/>
  <c r="C17" i="1"/>
  <c r="C9" i="1"/>
  <c r="C6" i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AI583" i="1" l="1"/>
  <c r="D592" i="1"/>
  <c r="AG592" i="1"/>
  <c r="AI592" i="1" l="1"/>
  <c r="AF592" i="1"/>
  <c r="AI593" i="1" l="1"/>
  <c r="D601" i="1" l="1"/>
  <c r="AG601" i="1"/>
  <c r="AI605" i="1" l="1"/>
  <c r="AF601" i="1"/>
  <c r="D613" i="1"/>
  <c r="AG613" i="1"/>
  <c r="AF613" i="1" l="1"/>
  <c r="D634" i="1" l="1"/>
  <c r="AG634" i="1"/>
  <c r="AG646" i="1"/>
  <c r="D646" i="1"/>
  <c r="AG667" i="1"/>
  <c r="D667" i="1"/>
  <c r="D669" i="1"/>
  <c r="AG669" i="1"/>
  <c r="D673" i="1"/>
  <c r="AG673" i="1"/>
  <c r="AG695" i="1"/>
  <c r="D695" i="1"/>
  <c r="AG698" i="1"/>
  <c r="D698" i="1"/>
  <c r="D719" i="1"/>
  <c r="AG719" i="1"/>
  <c r="AG196" i="1"/>
  <c r="AG332" i="1"/>
  <c r="AG343" i="1"/>
  <c r="AI343" i="1" l="1"/>
  <c r="AI332" i="1"/>
  <c r="AI316" i="1"/>
  <c r="AI196" i="1"/>
  <c r="AI179" i="1"/>
  <c r="AI704" i="1"/>
  <c r="AI701" i="1"/>
  <c r="AI681" i="1"/>
  <c r="AI679" i="1"/>
  <c r="AI672" i="1"/>
  <c r="AI669" i="1"/>
  <c r="AI653" i="1"/>
  <c r="AI695" i="1"/>
  <c r="AI696" i="1" s="1"/>
  <c r="AI673" i="1"/>
  <c r="AI670" i="1"/>
  <c r="AF698" i="1"/>
  <c r="AF667" i="1"/>
  <c r="AF719" i="1"/>
  <c r="AF695" i="1"/>
  <c r="AF673" i="1"/>
  <c r="AF669" i="1"/>
  <c r="AF646" i="1"/>
  <c r="AF634" i="1"/>
  <c r="A3" i="1"/>
  <c r="AC442" i="1" l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2" i="1"/>
  <c r="AC719" i="1"/>
  <c r="AC698" i="1"/>
  <c r="AB673" i="1"/>
  <c r="AB669" i="1"/>
  <c r="AB667" i="1"/>
  <c r="AC646" i="1"/>
  <c r="AC634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C592" i="1"/>
  <c r="AB695" i="1"/>
  <c r="AC673" i="1"/>
  <c r="AC667" i="1"/>
  <c r="AB634" i="1"/>
  <c r="AC613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695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B719" i="1"/>
  <c r="AB698" i="1"/>
  <c r="AC669" i="1"/>
  <c r="AB646" i="1"/>
  <c r="AB601" i="1"/>
  <c r="AB613" i="1"/>
  <c r="AC601" i="1"/>
  <c r="B3" i="8"/>
  <c r="A4" i="1"/>
  <c r="D3" i="1"/>
  <c r="AG4" i="1"/>
  <c r="A5" i="1"/>
  <c r="D5" i="1"/>
  <c r="D4" i="1"/>
  <c r="AG3" i="1"/>
  <c r="A5" i="12" l="1"/>
  <c r="A24" i="7"/>
  <c r="A20" i="7"/>
  <c r="A25" i="7"/>
  <c r="A47" i="5"/>
  <c r="A47" i="4"/>
  <c r="A43" i="4"/>
  <c r="A12" i="8"/>
  <c r="A16" i="9"/>
  <c r="A42" i="4"/>
  <c r="A19" i="7"/>
  <c r="A44" i="4"/>
  <c r="A51" i="4"/>
  <c r="A12" i="9"/>
  <c r="A15" i="8"/>
  <c r="A43" i="5"/>
  <c r="A20" i="8"/>
  <c r="A22" i="8"/>
  <c r="A23" i="9"/>
  <c r="A11" i="6"/>
  <c r="A6" i="12"/>
  <c r="A44" i="5"/>
  <c r="A7" i="7"/>
  <c r="A19" i="9"/>
  <c r="A15" i="9"/>
  <c r="A10" i="9"/>
  <c r="A49" i="4"/>
  <c r="A6" i="6"/>
  <c r="A12" i="7"/>
  <c r="A8" i="6"/>
  <c r="A39" i="4"/>
  <c r="A3" i="11"/>
  <c r="A37" i="4"/>
  <c r="A10" i="6"/>
  <c r="A14" i="9"/>
  <c r="A46" i="4"/>
  <c r="A27" i="7"/>
  <c r="A40" i="5"/>
  <c r="A15" i="7"/>
  <c r="A6" i="8"/>
  <c r="A16" i="6"/>
  <c r="A11" i="7"/>
  <c r="A23" i="7"/>
  <c r="A17" i="9"/>
  <c r="A18" i="7"/>
  <c r="A28" i="7"/>
  <c r="A12" i="6"/>
  <c r="A52" i="4"/>
  <c r="A17" i="8"/>
  <c r="A8" i="7"/>
  <c r="A7" i="9"/>
  <c r="A4" i="12"/>
  <c r="A31" i="7"/>
  <c r="A41" i="4"/>
  <c r="A17" i="7"/>
  <c r="A16" i="7"/>
  <c r="A13" i="7"/>
  <c r="A14" i="6"/>
  <c r="A17" i="6"/>
  <c r="A16" i="8"/>
  <c r="A45" i="5"/>
  <c r="A38" i="4"/>
  <c r="A6" i="11"/>
  <c r="A3" i="6"/>
  <c r="AH4" i="1"/>
  <c r="A29" i="7"/>
  <c r="A40" i="4"/>
  <c r="A20" i="6"/>
  <c r="A22" i="7"/>
  <c r="A20" i="9"/>
  <c r="A26" i="7"/>
  <c r="A13" i="9"/>
  <c r="A32" i="7"/>
  <c r="A18" i="9"/>
  <c r="A21" i="7"/>
  <c r="A8" i="9"/>
  <c r="A7" i="8"/>
  <c r="A50" i="4"/>
  <c r="A18" i="8"/>
  <c r="A48" i="4"/>
  <c r="A14" i="8"/>
  <c r="A13" i="8"/>
  <c r="A22" i="6"/>
  <c r="A7" i="6"/>
  <c r="A46" i="5"/>
  <c r="A18" i="6"/>
  <c r="A23" i="8"/>
  <c r="A14" i="7"/>
  <c r="A38" i="5"/>
  <c r="A9" i="8"/>
  <c r="A19" i="8"/>
  <c r="A9" i="9"/>
  <c r="A9" i="7"/>
  <c r="A10" i="7"/>
  <c r="A10" i="8"/>
  <c r="A5" i="11"/>
  <c r="A4" i="8"/>
  <c r="A7" i="12"/>
  <c r="A37" i="5"/>
  <c r="A24" i="8"/>
  <c r="A5" i="9"/>
  <c r="A24" i="9"/>
  <c r="A22" i="9"/>
  <c r="A11" i="9"/>
  <c r="A21" i="6"/>
  <c r="A9" i="6"/>
  <c r="A25" i="9"/>
  <c r="A19" i="6"/>
  <c r="A39" i="5"/>
  <c r="A42" i="5"/>
  <c r="A5" i="8"/>
  <c r="A30" i="7"/>
  <c r="A6" i="9"/>
  <c r="A21" i="9"/>
  <c r="A13" i="6"/>
  <c r="A49" i="5"/>
  <c r="A8" i="12"/>
  <c r="A50" i="5"/>
  <c r="A8" i="8"/>
  <c r="A15" i="6"/>
  <c r="A41" i="5"/>
  <c r="A11" i="8"/>
  <c r="A21" i="8"/>
  <c r="A25" i="8"/>
  <c r="A45" i="4"/>
  <c r="A48" i="5"/>
  <c r="A4" i="11"/>
  <c r="A4" i="6"/>
  <c r="A5" i="6"/>
  <c r="AI4" i="1"/>
  <c r="AH5" i="1"/>
  <c r="C3" i="8"/>
  <c r="E3" i="8"/>
  <c r="H3" i="8"/>
  <c r="G3" i="8"/>
  <c r="J3" i="8"/>
  <c r="D3" i="8"/>
  <c r="F3" i="8"/>
  <c r="I3" i="8"/>
  <c r="B3" i="12"/>
  <c r="AG5" i="1"/>
  <c r="AF3" i="1"/>
  <c r="AF4" i="1"/>
  <c r="AF5" i="1"/>
  <c r="A6" i="1"/>
  <c r="D6" i="1"/>
  <c r="AG6" i="1"/>
  <c r="AI5" i="1" l="1"/>
  <c r="AH6" i="1"/>
  <c r="AI6" i="1"/>
  <c r="K3" i="8"/>
  <c r="L3" i="8" s="1"/>
  <c r="M3" i="8" s="1"/>
  <c r="A3" i="8"/>
  <c r="H3" i="12"/>
  <c r="E3" i="12"/>
  <c r="G3" i="12"/>
  <c r="F3" i="12"/>
  <c r="D3" i="12"/>
  <c r="C3" i="12"/>
  <c r="A7" i="1"/>
  <c r="AF6" i="1"/>
  <c r="A8" i="1"/>
  <c r="A9" i="1" s="1"/>
  <c r="AG8" i="1"/>
  <c r="D9" i="1"/>
  <c r="D8" i="1"/>
  <c r="AG9" i="1"/>
  <c r="AG7" i="1"/>
  <c r="D7" i="1"/>
  <c r="AH8" i="1" l="1"/>
  <c r="AI7" i="1"/>
  <c r="AH7" i="1"/>
  <c r="AI8" i="1"/>
  <c r="AI9" i="1" s="1"/>
  <c r="AH9" i="1"/>
  <c r="J3" i="12"/>
  <c r="A3" i="12"/>
  <c r="A10" i="1"/>
  <c r="AF7" i="1"/>
  <c r="D10" i="1"/>
  <c r="A11" i="1"/>
  <c r="D11" i="1" s="1"/>
  <c r="AG10" i="1"/>
  <c r="AF9" i="1"/>
  <c r="AG11" i="1"/>
  <c r="A12" i="1"/>
  <c r="AF8" i="1"/>
  <c r="AH10" i="1" l="1"/>
  <c r="AH11" i="1"/>
  <c r="AI10" i="1"/>
  <c r="AI11" i="1" s="1"/>
  <c r="AH12" i="1"/>
  <c r="I3" i="12"/>
  <c r="K3" i="12" s="1"/>
  <c r="L3" i="12" s="1"/>
  <c r="M3" i="12" s="1"/>
  <c r="AF10" i="1"/>
  <c r="A13" i="1"/>
  <c r="A14" i="1" s="1"/>
  <c r="AG13" i="1"/>
  <c r="AF11" i="1"/>
  <c r="D13" i="1"/>
  <c r="AH14" i="1" l="1"/>
  <c r="AF13" i="1"/>
  <c r="A15" i="1"/>
  <c r="D14" i="1"/>
  <c r="AG14" i="1"/>
  <c r="D15" i="1"/>
  <c r="AG15" i="1"/>
  <c r="A16" i="1"/>
  <c r="AH15" i="1" l="1"/>
  <c r="AI14" i="1"/>
  <c r="AI15" i="1" s="1"/>
  <c r="AH16" i="1"/>
  <c r="AF15" i="1"/>
  <c r="AF14" i="1"/>
  <c r="A17" i="1"/>
  <c r="A18" i="1"/>
  <c r="D16" i="1"/>
  <c r="AG16" i="1"/>
  <c r="A2" i="2"/>
  <c r="AG17" i="1"/>
  <c r="AH17" i="1" l="1"/>
  <c r="AI16" i="1"/>
  <c r="AI17" i="1" s="1"/>
  <c r="AH18" i="1"/>
  <c r="G2" i="2"/>
  <c r="T2" i="2"/>
  <c r="D17" i="1"/>
  <c r="A19" i="1"/>
  <c r="AG18" i="1"/>
  <c r="B2" i="2"/>
  <c r="D18" i="1"/>
  <c r="AF16" i="1"/>
  <c r="H2" i="2"/>
  <c r="D19" i="1"/>
  <c r="AG19" i="1"/>
  <c r="J2" i="2"/>
  <c r="I2" i="2"/>
  <c r="F2" i="2"/>
  <c r="AH19" i="1" l="1"/>
  <c r="AI18" i="1"/>
  <c r="AI19" i="1" s="1"/>
  <c r="AF17" i="1"/>
  <c r="B3" i="4"/>
  <c r="AF19" i="1"/>
  <c r="A20" i="1"/>
  <c r="D20" i="1"/>
  <c r="AF18" i="1"/>
  <c r="AG20" i="1"/>
  <c r="A21" i="1"/>
  <c r="AG21" i="1"/>
  <c r="D21" i="1"/>
  <c r="AH20" i="1" l="1"/>
  <c r="AI20" i="1"/>
  <c r="AI21" i="1" s="1"/>
  <c r="AH21" i="1"/>
  <c r="B35" i="4"/>
  <c r="J35" i="4" s="1"/>
  <c r="E3" i="4"/>
  <c r="AF20" i="1"/>
  <c r="C3" i="4"/>
  <c r="F3" i="4"/>
  <c r="G3" i="4"/>
  <c r="H3" i="4"/>
  <c r="D3" i="4"/>
  <c r="A22" i="1"/>
  <c r="D22" i="1"/>
  <c r="AF21" i="1"/>
  <c r="AG22" i="1"/>
  <c r="A23" i="1"/>
  <c r="AH22" i="1" l="1"/>
  <c r="AI22" i="1"/>
  <c r="AH23" i="1"/>
  <c r="A3" i="4"/>
  <c r="B36" i="4"/>
  <c r="J36" i="4" s="1"/>
  <c r="H35" i="4"/>
  <c r="C35" i="4"/>
  <c r="E35" i="4"/>
  <c r="G35" i="4"/>
  <c r="F35" i="4"/>
  <c r="D35" i="4"/>
  <c r="I35" i="4"/>
  <c r="AF22" i="1"/>
  <c r="A24" i="1"/>
  <c r="A25" i="1"/>
  <c r="A26" i="1" s="1"/>
  <c r="AG25" i="1"/>
  <c r="D25" i="1"/>
  <c r="AG24" i="1"/>
  <c r="D24" i="1"/>
  <c r="AH26" i="1" l="1"/>
  <c r="AI25" i="1"/>
  <c r="AH25" i="1"/>
  <c r="K35" i="4"/>
  <c r="L35" i="4" s="1"/>
  <c r="M35" i="4" s="1"/>
  <c r="A35" i="4"/>
  <c r="H36" i="4"/>
  <c r="D36" i="4"/>
  <c r="G36" i="4"/>
  <c r="C36" i="4"/>
  <c r="E36" i="4"/>
  <c r="I36" i="4"/>
  <c r="F36" i="4"/>
  <c r="D26" i="1"/>
  <c r="A27" i="1"/>
  <c r="AG26" i="1"/>
  <c r="AF24" i="1"/>
  <c r="AF25" i="1"/>
  <c r="AG27" i="1"/>
  <c r="AI26" i="1" l="1"/>
  <c r="AI27" i="1" s="1"/>
  <c r="AH27" i="1"/>
  <c r="K36" i="4"/>
  <c r="L36" i="4" s="1"/>
  <c r="M36" i="4" s="1"/>
  <c r="A36" i="4"/>
  <c r="A28" i="1"/>
  <c r="A29" i="1"/>
  <c r="D27" i="1"/>
  <c r="A30" i="1"/>
  <c r="A31" i="1"/>
  <c r="AG31" i="1"/>
  <c r="D30" i="1"/>
  <c r="AG30" i="1"/>
  <c r="D28" i="1"/>
  <c r="AF26" i="1"/>
  <c r="AG28" i="1"/>
  <c r="D31" i="1"/>
  <c r="AH28" i="1" l="1"/>
  <c r="AI28" i="1"/>
  <c r="AH31" i="1"/>
  <c r="AH29" i="1"/>
  <c r="AI31" i="1"/>
  <c r="A32" i="1"/>
  <c r="AG32" i="1"/>
  <c r="A33" i="1"/>
  <c r="D32" i="1"/>
  <c r="A34" i="1"/>
  <c r="AF28" i="1"/>
  <c r="AF27" i="1"/>
  <c r="AF31" i="1"/>
  <c r="AF30" i="1"/>
  <c r="A35" i="1"/>
  <c r="AH32" i="1" l="1"/>
  <c r="AI32" i="1"/>
  <c r="AH33" i="1"/>
  <c r="AH35" i="1"/>
  <c r="D34" i="1"/>
  <c r="A36" i="1"/>
  <c r="AG34" i="1"/>
  <c r="AF32" i="1"/>
  <c r="D35" i="1"/>
  <c r="AG35" i="1"/>
  <c r="AH36" i="1" l="1"/>
  <c r="AI35" i="1"/>
  <c r="AF34" i="1"/>
  <c r="D36" i="1"/>
  <c r="AF35" i="1"/>
  <c r="A37" i="1"/>
  <c r="A38" i="1" s="1"/>
  <c r="AG36" i="1"/>
  <c r="AH37" i="1" l="1"/>
  <c r="AI36" i="1"/>
  <c r="A39" i="1"/>
  <c r="D39" i="1"/>
  <c r="AG39" i="1"/>
  <c r="AF36" i="1"/>
  <c r="AG38" i="1"/>
  <c r="A40" i="1"/>
  <c r="A41" i="1"/>
  <c r="D38" i="1"/>
  <c r="AG40" i="1"/>
  <c r="AH39" i="1" l="1"/>
  <c r="AI39" i="1"/>
  <c r="AI40" i="1" s="1"/>
  <c r="AH40" i="1"/>
  <c r="AH41" i="1"/>
  <c r="D40" i="1"/>
  <c r="AF39" i="1"/>
  <c r="AF38" i="1"/>
  <c r="AG41" i="1"/>
  <c r="D41" i="1"/>
  <c r="A42" i="1"/>
  <c r="A43" i="1"/>
  <c r="AH42" i="1" l="1"/>
  <c r="AI41" i="1"/>
  <c r="AH43" i="1"/>
  <c r="D42" i="1"/>
  <c r="AF40" i="1"/>
  <c r="AF41" i="1"/>
  <c r="A44" i="1"/>
  <c r="AG43" i="1"/>
  <c r="AG42" i="1"/>
  <c r="D43" i="1"/>
  <c r="AI42" i="1" l="1"/>
  <c r="AI43" i="1" s="1"/>
  <c r="AH44" i="1"/>
  <c r="AF42" i="1"/>
  <c r="AF43" i="1"/>
  <c r="D44" i="1"/>
  <c r="AG44" i="1"/>
  <c r="A45" i="1"/>
  <c r="A46" i="1"/>
  <c r="D45" i="1"/>
  <c r="AG45" i="1"/>
  <c r="AI44" i="1" l="1"/>
  <c r="AI45" i="1" s="1"/>
  <c r="AH45" i="1"/>
  <c r="AH46" i="1"/>
  <c r="D46" i="1"/>
  <c r="AG46" i="1"/>
  <c r="AF44" i="1"/>
  <c r="A47" i="1"/>
  <c r="AF45" i="1"/>
  <c r="AI46" i="1" l="1"/>
  <c r="AH47" i="1"/>
  <c r="AF46" i="1"/>
  <c r="A48" i="1"/>
  <c r="AG48" i="1" s="1"/>
  <c r="A49" i="1"/>
  <c r="D48" i="1"/>
  <c r="AH49" i="1" l="1"/>
  <c r="AI147" i="1"/>
  <c r="AF48" i="1"/>
  <c r="A50" i="1"/>
  <c r="A51" i="1"/>
  <c r="D50" i="1"/>
  <c r="AH51" i="1" l="1"/>
  <c r="AF50" i="1"/>
  <c r="A52" i="1"/>
  <c r="A53" i="1"/>
  <c r="D53" i="1"/>
  <c r="AG50" i="1"/>
  <c r="AG51" i="1"/>
  <c r="D51" i="1"/>
  <c r="AG53" i="1"/>
  <c r="AI51" i="1" l="1"/>
  <c r="AH52" i="1"/>
  <c r="A54" i="1"/>
  <c r="AF51" i="1"/>
  <c r="AF53" i="1"/>
  <c r="A55" i="1"/>
  <c r="D55" i="1" s="1"/>
  <c r="AG55" i="1"/>
  <c r="AH54" i="1" l="1"/>
  <c r="A56" i="1"/>
  <c r="A57" i="1"/>
  <c r="AG57" i="1"/>
  <c r="AG56" i="1"/>
  <c r="AF55" i="1"/>
  <c r="D56" i="1"/>
  <c r="A58" i="1"/>
  <c r="D57" i="1"/>
  <c r="AH57" i="1" l="1"/>
  <c r="AI56" i="1"/>
  <c r="AI57" i="1" s="1"/>
  <c r="AH56" i="1"/>
  <c r="AH58" i="1"/>
  <c r="A59" i="1"/>
  <c r="AG58" i="1"/>
  <c r="AF56" i="1"/>
  <c r="D58" i="1"/>
  <c r="AF57" i="1"/>
  <c r="AI58" i="1" l="1"/>
  <c r="AH59" i="1"/>
  <c r="AI165" i="1"/>
  <c r="A60" i="1"/>
  <c r="AG60" i="1"/>
  <c r="D60" i="1"/>
  <c r="AF58" i="1"/>
  <c r="A61" i="1"/>
  <c r="AH61" i="1" l="1"/>
  <c r="D61" i="1"/>
  <c r="AF60" i="1"/>
  <c r="AG61" i="1"/>
  <c r="A62" i="1"/>
  <c r="A63" i="1" s="1"/>
  <c r="AG62" i="1"/>
  <c r="AI61" i="1" l="1"/>
  <c r="AI62" i="1" s="1"/>
  <c r="AH62" i="1"/>
  <c r="AH63" i="1"/>
  <c r="AI184" i="1"/>
  <c r="AF61" i="1"/>
  <c r="A64" i="1"/>
  <c r="AG64" i="1"/>
  <c r="D63" i="1"/>
  <c r="D62" i="1"/>
  <c r="D64" i="1"/>
  <c r="AG63" i="1"/>
  <c r="AI63" i="1" l="1"/>
  <c r="AI64" i="1" s="1"/>
  <c r="AH64" i="1"/>
  <c r="A65" i="1"/>
  <c r="AG65" i="1"/>
  <c r="AF63" i="1"/>
  <c r="D65" i="1"/>
  <c r="A66" i="1"/>
  <c r="AF62" i="1"/>
  <c r="A67" i="1"/>
  <c r="A68" i="1" s="1"/>
  <c r="AF64" i="1"/>
  <c r="AG67" i="1"/>
  <c r="D67" i="1"/>
  <c r="AH65" i="1" l="1"/>
  <c r="AI65" i="1"/>
  <c r="AH68" i="1"/>
  <c r="AH66" i="1"/>
  <c r="A69" i="1"/>
  <c r="AF65" i="1"/>
  <c r="A70" i="1"/>
  <c r="A71" i="1"/>
  <c r="AF67" i="1"/>
  <c r="D69" i="1"/>
  <c r="AG69" i="1"/>
  <c r="AG71" i="1"/>
  <c r="AH70" i="1" l="1"/>
  <c r="AF69" i="1"/>
  <c r="D71" i="1"/>
  <c r="A72" i="1"/>
  <c r="D72" i="1"/>
  <c r="AG72" i="1"/>
  <c r="A73" i="1"/>
  <c r="AG73" i="1"/>
  <c r="D73" i="1"/>
  <c r="A74" i="1"/>
  <c r="AH72" i="1" l="1"/>
  <c r="AH73" i="1"/>
  <c r="AI72" i="1"/>
  <c r="AI73" i="1" s="1"/>
  <c r="AH74" i="1"/>
  <c r="A75" i="1"/>
  <c r="AF72" i="1"/>
  <c r="D75" i="1"/>
  <c r="AF73" i="1"/>
  <c r="A76" i="1"/>
  <c r="A77" i="1" s="1"/>
  <c r="AG75" i="1"/>
  <c r="AF71" i="1"/>
  <c r="AG76" i="1"/>
  <c r="AH77" i="1" l="1"/>
  <c r="AI76" i="1"/>
  <c r="AH76" i="1"/>
  <c r="A78" i="1"/>
  <c r="D76" i="1"/>
  <c r="AG78" i="1"/>
  <c r="AF75" i="1"/>
  <c r="D78" i="1"/>
  <c r="A79" i="1"/>
  <c r="AH79" i="1" l="1"/>
  <c r="A80" i="1"/>
  <c r="AF78" i="1"/>
  <c r="AG80" i="1"/>
  <c r="AF76" i="1"/>
  <c r="D80" i="1"/>
  <c r="A81" i="1"/>
  <c r="AH81" i="1" l="1"/>
  <c r="AF80" i="1"/>
  <c r="A82" i="1"/>
  <c r="A83" i="1"/>
  <c r="AG82" i="1"/>
  <c r="D83" i="1"/>
  <c r="D82" i="1"/>
  <c r="AH83" i="1" l="1"/>
  <c r="AI293" i="1"/>
  <c r="AG83" i="1"/>
  <c r="AF82" i="1"/>
  <c r="AF83" i="1"/>
  <c r="A84" i="1"/>
  <c r="A85" i="1"/>
  <c r="A86" i="1" s="1"/>
  <c r="A87" i="1" s="1"/>
  <c r="AG85" i="1"/>
  <c r="D85" i="1"/>
  <c r="D86" i="1"/>
  <c r="A88" i="1"/>
  <c r="A89" i="1" s="1"/>
  <c r="AG88" i="1"/>
  <c r="AG89" i="1"/>
  <c r="D89" i="1"/>
  <c r="D88" i="1"/>
  <c r="AG86" i="1"/>
  <c r="AI83" i="1" l="1"/>
  <c r="AH87" i="1"/>
  <c r="AI86" i="1"/>
  <c r="AH86" i="1"/>
  <c r="AH84" i="1"/>
  <c r="AI89" i="1"/>
  <c r="AH89" i="1"/>
  <c r="AF89" i="1"/>
  <c r="AF86" i="1"/>
  <c r="AF85" i="1"/>
  <c r="A90" i="1"/>
  <c r="AF88" i="1"/>
  <c r="AH90" i="1" l="1"/>
  <c r="AG304" i="1"/>
  <c r="D304" i="1"/>
  <c r="A91" i="1"/>
  <c r="A92" i="1"/>
  <c r="A93" i="1"/>
  <c r="A94" i="1"/>
  <c r="D94" i="1"/>
  <c r="AG94" i="1"/>
  <c r="AG93" i="1"/>
  <c r="AG91" i="1"/>
  <c r="D91" i="1"/>
  <c r="AH92" i="1" l="1"/>
  <c r="C92" i="1" s="1"/>
  <c r="AI94" i="1"/>
  <c r="AH94" i="1"/>
  <c r="AF304" i="1"/>
  <c r="D93" i="1"/>
  <c r="AF91" i="1"/>
  <c r="AF94" i="1"/>
  <c r="A95" i="1"/>
  <c r="D95" i="1"/>
  <c r="A96" i="1"/>
  <c r="AG95" i="1"/>
  <c r="AH96" i="1" l="1"/>
  <c r="AH95" i="1"/>
  <c r="AI95" i="1"/>
  <c r="A97" i="1"/>
  <c r="AG97" i="1"/>
  <c r="D96" i="1"/>
  <c r="A98" i="1"/>
  <c r="AF93" i="1"/>
  <c r="D97" i="1"/>
  <c r="AG96" i="1"/>
  <c r="AF95" i="1"/>
  <c r="AI96" i="1" l="1"/>
  <c r="AI97" i="1" s="1"/>
  <c r="AH98" i="1"/>
  <c r="C98" i="1" s="1"/>
  <c r="AH97" i="1"/>
  <c r="AC304" i="1"/>
  <c r="AB304" i="1"/>
  <c r="D98" i="1"/>
  <c r="A99" i="1"/>
  <c r="A100" i="1"/>
  <c r="D100" i="1"/>
  <c r="AG100" i="1"/>
  <c r="AF97" i="1"/>
  <c r="A101" i="1"/>
  <c r="D101" i="1" s="1"/>
  <c r="AG98" i="1"/>
  <c r="AF96" i="1"/>
  <c r="AG101" i="1"/>
  <c r="AI98" i="1" l="1"/>
  <c r="AI101" i="1"/>
  <c r="AH101" i="1"/>
  <c r="C101" i="1" s="1"/>
  <c r="AH99" i="1"/>
  <c r="C99" i="1" s="1"/>
  <c r="AF98" i="1"/>
  <c r="AF100" i="1"/>
  <c r="A102" i="1"/>
  <c r="A103" i="1"/>
  <c r="A104" i="1"/>
  <c r="D103" i="1"/>
  <c r="D102" i="1"/>
  <c r="AF101" i="1"/>
  <c r="AG102" i="1"/>
  <c r="AG103" i="1"/>
  <c r="AH102" i="1" l="1"/>
  <c r="AI102" i="1"/>
  <c r="AI103" i="1" s="1"/>
  <c r="AH104" i="1"/>
  <c r="AH103" i="1"/>
  <c r="C103" i="1" s="1"/>
  <c r="AI333" i="1"/>
  <c r="AI331" i="1"/>
  <c r="AF103" i="1"/>
  <c r="A105" i="1"/>
  <c r="AG104" i="1"/>
  <c r="AF102" i="1"/>
  <c r="D104" i="1"/>
  <c r="D105" i="1"/>
  <c r="A106" i="1"/>
  <c r="D106" i="1" s="1"/>
  <c r="AG105" i="1"/>
  <c r="AI104" i="1" l="1"/>
  <c r="AI105" i="1" s="1"/>
  <c r="AH106" i="1"/>
  <c r="C106" i="1" s="1"/>
  <c r="AH105" i="1"/>
  <c r="C105" i="1" s="1"/>
  <c r="AG106" i="1"/>
  <c r="A107" i="1"/>
  <c r="AF106" i="1"/>
  <c r="AG107" i="1"/>
  <c r="AF104" i="1"/>
  <c r="AF105" i="1"/>
  <c r="A108" i="1"/>
  <c r="D107" i="1"/>
  <c r="AG108" i="1"/>
  <c r="AI106" i="1" l="1"/>
  <c r="AH108" i="1"/>
  <c r="AH107" i="1"/>
  <c r="AI107" i="1"/>
  <c r="AI108" i="1" s="1"/>
  <c r="D108" i="1"/>
  <c r="A109" i="1"/>
  <c r="AF107" i="1"/>
  <c r="A110" i="1"/>
  <c r="AG110" i="1"/>
  <c r="AH109" i="1" l="1"/>
  <c r="AI349" i="1"/>
  <c r="AI344" i="1"/>
  <c r="D110" i="1"/>
  <c r="A111" i="1"/>
  <c r="A112" i="1"/>
  <c r="D111" i="1"/>
  <c r="AF108" i="1"/>
  <c r="AG111" i="1"/>
  <c r="AH112" i="1" l="1"/>
  <c r="AI111" i="1"/>
  <c r="AH111" i="1"/>
  <c r="AF110" i="1"/>
  <c r="AG112" i="1"/>
  <c r="A113" i="1"/>
  <c r="A114" i="1"/>
  <c r="D113" i="1"/>
  <c r="AF111" i="1"/>
  <c r="D112" i="1"/>
  <c r="AG113" i="1"/>
  <c r="AI112" i="1" l="1"/>
  <c r="AH114" i="1"/>
  <c r="C114" i="1" s="1"/>
  <c r="AH113" i="1"/>
  <c r="C113" i="1" s="1"/>
  <c r="AI113" i="1"/>
  <c r="D114" i="1"/>
  <c r="AG114" i="1"/>
  <c r="A115" i="1"/>
  <c r="AG115" i="1"/>
  <c r="AF112" i="1"/>
  <c r="A116" i="1"/>
  <c r="AF113" i="1"/>
  <c r="D116" i="1"/>
  <c r="D115" i="1"/>
  <c r="AI114" i="1" l="1"/>
  <c r="AI115" i="1" s="1"/>
  <c r="AH116" i="1"/>
  <c r="C116" i="1" s="1"/>
  <c r="AH115" i="1"/>
  <c r="AG116" i="1"/>
  <c r="AF115" i="1"/>
  <c r="A117" i="1"/>
  <c r="AF114" i="1"/>
  <c r="AF116" i="1"/>
  <c r="A118" i="1"/>
  <c r="AG118" i="1" s="1"/>
  <c r="D117" i="1"/>
  <c r="AI116" i="1" l="1"/>
  <c r="AH118" i="1"/>
  <c r="C118" i="1" s="1"/>
  <c r="AH117" i="1"/>
  <c r="AG117" i="1"/>
  <c r="A119" i="1"/>
  <c r="AF117" i="1"/>
  <c r="D118" i="1"/>
  <c r="AG119" i="1"/>
  <c r="D119" i="1"/>
  <c r="A120" i="1"/>
  <c r="AG120" i="1" s="1"/>
  <c r="AI117" i="1" l="1"/>
  <c r="AI118" i="1" s="1"/>
  <c r="AI119" i="1" s="1"/>
  <c r="AI120" i="1" s="1"/>
  <c r="AH120" i="1"/>
  <c r="AH119" i="1"/>
  <c r="A121" i="1"/>
  <c r="AF119" i="1"/>
  <c r="A122" i="1"/>
  <c r="D122" i="1"/>
  <c r="D120" i="1"/>
  <c r="AF118" i="1"/>
  <c r="AH121" i="1" l="1"/>
  <c r="AG122" i="1"/>
  <c r="AF122" i="1"/>
  <c r="A123" i="1"/>
  <c r="A124" i="1"/>
  <c r="AF120" i="1"/>
  <c r="D123" i="1"/>
  <c r="AG123" i="1"/>
  <c r="D124" i="1"/>
  <c r="AG124" i="1"/>
  <c r="AH124" i="1" l="1"/>
  <c r="C124" i="1" s="1"/>
  <c r="AI123" i="1"/>
  <c r="AI124" i="1" s="1"/>
  <c r="AH123" i="1"/>
  <c r="C123" i="1" s="1"/>
  <c r="AF124" i="1"/>
  <c r="AF123" i="1"/>
  <c r="A125" i="1"/>
  <c r="D125" i="1"/>
  <c r="A126" i="1"/>
  <c r="AG126" i="1" s="1"/>
  <c r="AH126" i="1" l="1"/>
  <c r="AH125" i="1"/>
  <c r="C125" i="1" s="1"/>
  <c r="AG125" i="1"/>
  <c r="A127" i="1"/>
  <c r="AF125" i="1"/>
  <c r="D126" i="1"/>
  <c r="A128" i="1"/>
  <c r="AG128" i="1" s="1"/>
  <c r="AG127" i="1"/>
  <c r="D127" i="1"/>
  <c r="AI125" i="1" l="1"/>
  <c r="AI126" i="1" s="1"/>
  <c r="AI127" i="1" s="1"/>
  <c r="AI128" i="1" s="1"/>
  <c r="AH128" i="1"/>
  <c r="C128" i="1" s="1"/>
  <c r="AH127" i="1"/>
  <c r="C127" i="1" s="1"/>
  <c r="D128" i="1"/>
  <c r="AF127" i="1"/>
  <c r="A129" i="1"/>
  <c r="AF126" i="1"/>
  <c r="A130" i="1"/>
  <c r="AG130" i="1"/>
  <c r="D130" i="1"/>
  <c r="AH129" i="1" l="1"/>
  <c r="C129" i="1" s="1"/>
  <c r="AI501" i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F128" i="1"/>
  <c r="AF130" i="1"/>
  <c r="A131" i="1"/>
  <c r="A132" i="1"/>
  <c r="D132" i="1"/>
  <c r="AG132" i="1"/>
  <c r="AG131" i="1"/>
  <c r="D131" i="1"/>
  <c r="M89" i="2" l="1"/>
  <c r="L89" i="2"/>
  <c r="M87" i="2"/>
  <c r="L87" i="2"/>
  <c r="M85" i="2"/>
  <c r="L85" i="2"/>
  <c r="M83" i="2"/>
  <c r="L83" i="2"/>
  <c r="M81" i="2"/>
  <c r="L81" i="2"/>
  <c r="M79" i="2"/>
  <c r="L79" i="2"/>
  <c r="M77" i="2"/>
  <c r="L77" i="2"/>
  <c r="M75" i="2"/>
  <c r="L75" i="2"/>
  <c r="M88" i="2"/>
  <c r="L88" i="2"/>
  <c r="M90" i="2"/>
  <c r="L90" i="2"/>
  <c r="M86" i="2"/>
  <c r="L86" i="2"/>
  <c r="M84" i="2"/>
  <c r="L84" i="2"/>
  <c r="M78" i="2"/>
  <c r="L78" i="2"/>
  <c r="M82" i="2"/>
  <c r="L82" i="2"/>
  <c r="M80" i="2"/>
  <c r="L80" i="2"/>
  <c r="M76" i="2"/>
  <c r="L76" i="2"/>
  <c r="AH132" i="1"/>
  <c r="C132" i="1" s="1"/>
  <c r="AI131" i="1"/>
  <c r="AI132" i="1" s="1"/>
  <c r="AH131" i="1"/>
  <c r="T88" i="2"/>
  <c r="G88" i="2"/>
  <c r="G89" i="2"/>
  <c r="T89" i="2"/>
  <c r="G90" i="2"/>
  <c r="T90" i="2"/>
  <c r="T87" i="2"/>
  <c r="G87" i="2"/>
  <c r="T86" i="2"/>
  <c r="G86" i="2"/>
  <c r="G85" i="2"/>
  <c r="T85" i="2"/>
  <c r="T84" i="2"/>
  <c r="G84" i="2"/>
  <c r="T83" i="2"/>
  <c r="G83" i="2"/>
  <c r="G78" i="2"/>
  <c r="T78" i="2"/>
  <c r="G81" i="2"/>
  <c r="T81" i="2"/>
  <c r="G82" i="2"/>
  <c r="T82" i="2"/>
  <c r="T79" i="2"/>
  <c r="G79" i="2"/>
  <c r="T80" i="2"/>
  <c r="G80" i="2"/>
  <c r="T77" i="2"/>
  <c r="G77" i="2"/>
  <c r="T76" i="2"/>
  <c r="G76" i="2"/>
  <c r="G75" i="2"/>
  <c r="T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32" i="1"/>
  <c r="A133" i="1"/>
  <c r="AF131" i="1"/>
  <c r="AG133" i="1"/>
  <c r="A134" i="1"/>
  <c r="AG134" i="1"/>
  <c r="D134" i="1"/>
  <c r="AH134" i="1" l="1"/>
  <c r="C134" i="1" s="1"/>
  <c r="AH133" i="1"/>
  <c r="AI133" i="1"/>
  <c r="AI134" i="1" s="1"/>
  <c r="K75" i="2"/>
  <c r="N75" i="2"/>
  <c r="N76" i="2"/>
  <c r="K76" i="2"/>
  <c r="N77" i="2"/>
  <c r="K77" i="2"/>
  <c r="K80" i="2"/>
  <c r="N80" i="2"/>
  <c r="K82" i="2"/>
  <c r="N82" i="2"/>
  <c r="N81" i="2"/>
  <c r="K81" i="2"/>
  <c r="N83" i="2"/>
  <c r="K83" i="2"/>
  <c r="K85" i="2"/>
  <c r="N85" i="2"/>
  <c r="N89" i="2"/>
  <c r="K89" i="2"/>
  <c r="K79" i="2"/>
  <c r="N79" i="2"/>
  <c r="N78" i="2"/>
  <c r="K78" i="2"/>
  <c r="N84" i="2"/>
  <c r="K84" i="2"/>
  <c r="N86" i="2"/>
  <c r="K86" i="2"/>
  <c r="K87" i="2"/>
  <c r="N87" i="2"/>
  <c r="K90" i="2"/>
  <c r="N90" i="2"/>
  <c r="N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P76" i="2"/>
  <c r="P80" i="2"/>
  <c r="P79" i="2"/>
  <c r="P82" i="2"/>
  <c r="P81" i="2"/>
  <c r="P78" i="2"/>
  <c r="P83" i="2"/>
  <c r="P84" i="2"/>
  <c r="P85" i="2"/>
  <c r="P86" i="2"/>
  <c r="P87" i="2"/>
  <c r="P90" i="2"/>
  <c r="P89" i="2"/>
  <c r="P88" i="2"/>
  <c r="P75" i="2"/>
  <c r="P77" i="2"/>
  <c r="J77" i="2"/>
  <c r="J81" i="2"/>
  <c r="J79" i="2"/>
  <c r="J85" i="2"/>
  <c r="J90" i="2"/>
  <c r="J82" i="2"/>
  <c r="J89" i="2"/>
  <c r="J78" i="2"/>
  <c r="J75" i="2"/>
  <c r="D133" i="1"/>
  <c r="J87" i="2"/>
  <c r="J88" i="2"/>
  <c r="J86" i="2"/>
  <c r="J80" i="2"/>
  <c r="J84" i="2"/>
  <c r="A135" i="1"/>
  <c r="J76" i="2"/>
  <c r="J83" i="2"/>
  <c r="AF134" i="1"/>
  <c r="D135" i="1"/>
  <c r="AG135" i="1"/>
  <c r="A136" i="1"/>
  <c r="AG136" i="1"/>
  <c r="D136" i="1"/>
  <c r="AH136" i="1" l="1"/>
  <c r="AH135" i="1"/>
  <c r="C135" i="1" s="1"/>
  <c r="AI135" i="1"/>
  <c r="AI136" i="1" s="1"/>
  <c r="O88" i="2"/>
  <c r="O86" i="2"/>
  <c r="Q86" i="2" s="1"/>
  <c r="R86" i="2" s="1"/>
  <c r="S86" i="2" s="1"/>
  <c r="O84" i="2"/>
  <c r="O78" i="2"/>
  <c r="O89" i="2"/>
  <c r="O83" i="2"/>
  <c r="O81" i="2"/>
  <c r="O77" i="2"/>
  <c r="O76" i="2"/>
  <c r="O90" i="2"/>
  <c r="O87" i="2"/>
  <c r="O79" i="2"/>
  <c r="O85" i="2"/>
  <c r="O82" i="2"/>
  <c r="O80" i="2"/>
  <c r="O75" i="2"/>
  <c r="A137" i="1"/>
  <c r="A138" i="1"/>
  <c r="AF133" i="1"/>
  <c r="AG137" i="1"/>
  <c r="AF136" i="1"/>
  <c r="D137" i="1"/>
  <c r="AF135" i="1"/>
  <c r="AH138" i="1" l="1"/>
  <c r="AH137" i="1"/>
  <c r="C137" i="1" s="1"/>
  <c r="AI137" i="1"/>
  <c r="AI138" i="1" s="1"/>
  <c r="Q81" i="2"/>
  <c r="R81" i="2" s="1"/>
  <c r="S81" i="2" s="1"/>
  <c r="Q78" i="2"/>
  <c r="R78" i="2" s="1"/>
  <c r="S78" i="2" s="1"/>
  <c r="Q76" i="2"/>
  <c r="R76" i="2" s="1"/>
  <c r="S76" i="2" s="1"/>
  <c r="Q89" i="2"/>
  <c r="R89" i="2" s="1"/>
  <c r="S89" i="2" s="1"/>
  <c r="Q88" i="2"/>
  <c r="R88" i="2" s="1"/>
  <c r="S88" i="2" s="1"/>
  <c r="Q84" i="2"/>
  <c r="R84" i="2" s="1"/>
  <c r="S84" i="2" s="1"/>
  <c r="Q77" i="2"/>
  <c r="R77" i="2" s="1"/>
  <c r="S77" i="2" s="1"/>
  <c r="Q83" i="2"/>
  <c r="R83" i="2" s="1"/>
  <c r="S83" i="2" s="1"/>
  <c r="Q80" i="2"/>
  <c r="R80" i="2" s="1"/>
  <c r="S80" i="2" s="1"/>
  <c r="Q85" i="2"/>
  <c r="R85" i="2" s="1"/>
  <c r="S85" i="2" s="1"/>
  <c r="Q87" i="2"/>
  <c r="R87" i="2" s="1"/>
  <c r="S87" i="2" s="1"/>
  <c r="Q90" i="2"/>
  <c r="R90" i="2" s="1"/>
  <c r="S90" i="2" s="1"/>
  <c r="Q75" i="2"/>
  <c r="R75" i="2" s="1"/>
  <c r="S75" i="2" s="1"/>
  <c r="Q82" i="2"/>
  <c r="R82" i="2" s="1"/>
  <c r="S82" i="2" s="1"/>
  <c r="Q79" i="2"/>
  <c r="R79" i="2" s="1"/>
  <c r="S79" i="2" s="1"/>
  <c r="A139" i="1"/>
  <c r="D139" i="1"/>
  <c r="AF137" i="1"/>
  <c r="A140" i="1"/>
  <c r="D140" i="1"/>
  <c r="AG139" i="1"/>
  <c r="A141" i="1"/>
  <c r="AG140" i="1"/>
  <c r="AH141" i="1" l="1"/>
  <c r="C141" i="1" s="1"/>
  <c r="AI140" i="1"/>
  <c r="AH140" i="1"/>
  <c r="AG141" i="1"/>
  <c r="A142" i="1"/>
  <c r="AF139" i="1"/>
  <c r="D142" i="1"/>
  <c r="AG142" i="1"/>
  <c r="AF140" i="1"/>
  <c r="D141" i="1"/>
  <c r="A143" i="1"/>
  <c r="AI141" i="1" l="1"/>
  <c r="AH143" i="1"/>
  <c r="C143" i="1" s="1"/>
  <c r="AH142" i="1"/>
  <c r="AI142" i="1"/>
  <c r="D143" i="1"/>
  <c r="AF141" i="1"/>
  <c r="AG143" i="1"/>
  <c r="A144" i="1"/>
  <c r="A145" i="1"/>
  <c r="AF142" i="1"/>
  <c r="AG145" i="1"/>
  <c r="AI143" i="1" l="1"/>
  <c r="AI144" i="1" s="1"/>
  <c r="AH144" i="1"/>
  <c r="D145" i="1"/>
  <c r="A146" i="1"/>
  <c r="AF143" i="1"/>
  <c r="A147" i="1"/>
  <c r="D147" i="1"/>
  <c r="A148" i="1"/>
  <c r="A149" i="1" s="1"/>
  <c r="D148" i="1"/>
  <c r="AG149" i="1"/>
  <c r="D149" i="1"/>
  <c r="AG148" i="1"/>
  <c r="AG147" i="1"/>
  <c r="AH149" i="1" l="1"/>
  <c r="C149" i="1" s="1"/>
  <c r="AI148" i="1"/>
  <c r="AI149" i="1" s="1"/>
  <c r="AH148" i="1"/>
  <c r="C148" i="1" s="1"/>
  <c r="AH146" i="1"/>
  <c r="AF145" i="1"/>
  <c r="A150" i="1"/>
  <c r="AF148" i="1"/>
  <c r="AF149" i="1"/>
  <c r="AF147" i="1"/>
  <c r="AH150" i="1" l="1"/>
  <c r="A151" i="1"/>
  <c r="AG151" i="1"/>
  <c r="A152" i="1"/>
  <c r="D151" i="1"/>
  <c r="AG152" i="1"/>
  <c r="D152" i="1"/>
  <c r="AI152" i="1" l="1"/>
  <c r="AH152" i="1"/>
  <c r="C152" i="1" s="1"/>
  <c r="A153" i="1"/>
  <c r="AF151" i="1"/>
  <c r="D153" i="1"/>
  <c r="AF152" i="1"/>
  <c r="AG153" i="1"/>
  <c r="AH153" i="1" l="1"/>
  <c r="C153" i="1" s="1"/>
  <c r="AI153" i="1"/>
  <c r="AF153" i="1"/>
  <c r="A154" i="1"/>
  <c r="AG154" i="1"/>
  <c r="A155" i="1"/>
  <c r="D154" i="1"/>
  <c r="AG155" i="1"/>
  <c r="D155" i="1"/>
  <c r="AH155" i="1" l="1"/>
  <c r="C155" i="1" s="1"/>
  <c r="AH154" i="1"/>
  <c r="C154" i="1" s="1"/>
  <c r="AI154" i="1"/>
  <c r="AI155" i="1" s="1"/>
  <c r="A156" i="1"/>
  <c r="D156" i="1"/>
  <c r="A157" i="1"/>
  <c r="AG156" i="1"/>
  <c r="AF155" i="1"/>
  <c r="AF154" i="1"/>
  <c r="AH157" i="1" l="1"/>
  <c r="AH156" i="1"/>
  <c r="C156" i="1" s="1"/>
  <c r="AI156" i="1"/>
  <c r="AF156" i="1"/>
  <c r="A158" i="1"/>
  <c r="AG158" i="1"/>
  <c r="A159" i="1"/>
  <c r="AG159" i="1"/>
  <c r="D159" i="1"/>
  <c r="D158" i="1"/>
  <c r="AI159" i="1" l="1"/>
  <c r="AH159" i="1"/>
  <c r="C159" i="1" s="1"/>
  <c r="A160" i="1"/>
  <c r="AF159" i="1"/>
  <c r="D160" i="1"/>
  <c r="AF158" i="1"/>
  <c r="AG160" i="1"/>
  <c r="A161" i="1"/>
  <c r="D161" i="1"/>
  <c r="AG161" i="1"/>
  <c r="AH161" i="1" l="1"/>
  <c r="AH160" i="1"/>
  <c r="AI160" i="1"/>
  <c r="AI161" i="1" s="1"/>
  <c r="A162" i="1"/>
  <c r="AG162" i="1"/>
  <c r="A163" i="1"/>
  <c r="AG163" i="1"/>
  <c r="AF161" i="1"/>
  <c r="AF160" i="1"/>
  <c r="D162" i="1"/>
  <c r="D163" i="1"/>
  <c r="AH163" i="1" l="1"/>
  <c r="AH162" i="1"/>
  <c r="AI162" i="1"/>
  <c r="AI163" i="1" s="1"/>
  <c r="AI164" i="1" s="1"/>
  <c r="A164" i="1"/>
  <c r="A165" i="1"/>
  <c r="D165" i="1"/>
  <c r="AF163" i="1"/>
  <c r="AF162" i="1"/>
  <c r="AG165" i="1"/>
  <c r="AH164" i="1" l="1"/>
  <c r="C164" i="1" s="1"/>
  <c r="A166" i="1"/>
  <c r="AG166" i="1"/>
  <c r="AF165" i="1"/>
  <c r="D166" i="1"/>
  <c r="A167" i="1"/>
  <c r="AG167" i="1" s="1"/>
  <c r="D167" i="1"/>
  <c r="AH167" i="1" l="1"/>
  <c r="AI166" i="1"/>
  <c r="AI167" i="1" s="1"/>
  <c r="AH166" i="1"/>
  <c r="C166" i="1" s="1"/>
  <c r="AF166" i="1"/>
  <c r="AF167" i="1"/>
  <c r="A168" i="1"/>
  <c r="AG168" i="1"/>
  <c r="A169" i="1"/>
  <c r="D168" i="1"/>
  <c r="AH169" i="1" l="1"/>
  <c r="AH168" i="1"/>
  <c r="AI168" i="1"/>
  <c r="AF168" i="1"/>
  <c r="A170" i="1"/>
  <c r="D170" i="1"/>
  <c r="A171" i="1"/>
  <c r="D171" i="1"/>
  <c r="AG171" i="1"/>
  <c r="AG170" i="1"/>
  <c r="AI171" i="1" l="1"/>
  <c r="AH171" i="1"/>
  <c r="AF171" i="1"/>
  <c r="AF170" i="1"/>
  <c r="A172" i="1"/>
  <c r="AG172" i="1"/>
  <c r="A173" i="1"/>
  <c r="D173" i="1"/>
  <c r="AG173" i="1"/>
  <c r="D172" i="1"/>
  <c r="AH173" i="1" l="1"/>
  <c r="AH172" i="1"/>
  <c r="C172" i="1" s="1"/>
  <c r="AI172" i="1"/>
  <c r="AI173" i="1" s="1"/>
  <c r="A174" i="1"/>
  <c r="AG174" i="1"/>
  <c r="A175" i="1"/>
  <c r="D175" i="1"/>
  <c r="AF173" i="1"/>
  <c r="AF172" i="1"/>
  <c r="D174" i="1"/>
  <c r="AG175" i="1"/>
  <c r="A176" i="1"/>
  <c r="AG176" i="1"/>
  <c r="A177" i="1"/>
  <c r="D176" i="1"/>
  <c r="D177" i="1"/>
  <c r="AG177" i="1"/>
  <c r="AH177" i="1" l="1"/>
  <c r="AH176" i="1"/>
  <c r="AH175" i="1"/>
  <c r="C175" i="1" s="1"/>
  <c r="AH174" i="1"/>
  <c r="AI174" i="1"/>
  <c r="AI175" i="1" s="1"/>
  <c r="AI176" i="1" s="1"/>
  <c r="AI177" i="1" s="1"/>
  <c r="AF176" i="1"/>
  <c r="A178" i="1"/>
  <c r="AF174" i="1"/>
  <c r="AF177" i="1"/>
  <c r="AF175" i="1"/>
  <c r="AH178" i="1" l="1"/>
  <c r="C178" i="1" s="1"/>
  <c r="D502" i="1"/>
  <c r="AG502" i="1"/>
  <c r="A179" i="1"/>
  <c r="D179" i="1"/>
  <c r="A180" i="1"/>
  <c r="AG179" i="1"/>
  <c r="AG180" i="1"/>
  <c r="D180" i="1"/>
  <c r="AI180" i="1" l="1"/>
  <c r="AH180" i="1"/>
  <c r="AI502" i="1"/>
  <c r="AF502" i="1"/>
  <c r="AC502" i="1"/>
  <c r="AB502" i="1"/>
  <c r="A181" i="1"/>
  <c r="AF180" i="1"/>
  <c r="AG181" i="1"/>
  <c r="AF179" i="1"/>
  <c r="D181" i="1"/>
  <c r="A182" i="1"/>
  <c r="AG182" i="1" s="1"/>
  <c r="D182" i="1"/>
  <c r="AH182" i="1" l="1"/>
  <c r="C182" i="1" s="1"/>
  <c r="AH181" i="1"/>
  <c r="AI181" i="1"/>
  <c r="AI182" i="1" s="1"/>
  <c r="AI183" i="1" s="1"/>
  <c r="AI503" i="1"/>
  <c r="AF182" i="1"/>
  <c r="AF181" i="1"/>
  <c r="A183" i="1"/>
  <c r="A184" i="1"/>
  <c r="AG184" i="1"/>
  <c r="D184" i="1"/>
  <c r="AH183" i="1" l="1"/>
  <c r="A185" i="1"/>
  <c r="D185" i="1"/>
  <c r="AF184" i="1"/>
  <c r="AG185" i="1"/>
  <c r="A186" i="1"/>
  <c r="AG186" i="1"/>
  <c r="A187" i="1"/>
  <c r="D186" i="1"/>
  <c r="D187" i="1"/>
  <c r="AG187" i="1"/>
  <c r="AH187" i="1" l="1"/>
  <c r="C187" i="1" s="1"/>
  <c r="AH186" i="1"/>
  <c r="C186" i="1" s="1"/>
  <c r="AI185" i="1"/>
  <c r="AI186" i="1" s="1"/>
  <c r="AI187" i="1" s="1"/>
  <c r="AH185" i="1"/>
  <c r="C185" i="1" s="1"/>
  <c r="AF187" i="1"/>
  <c r="AF186" i="1"/>
  <c r="A188" i="1"/>
  <c r="AF185" i="1"/>
  <c r="A189" i="1"/>
  <c r="AG189" i="1"/>
  <c r="A190" i="1"/>
  <c r="D189" i="1"/>
  <c r="AG190" i="1"/>
  <c r="D190" i="1"/>
  <c r="A191" i="1"/>
  <c r="D191" i="1"/>
  <c r="AG191" i="1"/>
  <c r="A192" i="1"/>
  <c r="AG192" i="1"/>
  <c r="D192" i="1"/>
  <c r="A193" i="1"/>
  <c r="D193" i="1"/>
  <c r="AG193" i="1"/>
  <c r="A194" i="1"/>
  <c r="AG194" i="1"/>
  <c r="A195" i="1"/>
  <c r="D195" i="1"/>
  <c r="AG195" i="1"/>
  <c r="A196" i="1"/>
  <c r="A197" i="1"/>
  <c r="AG197" i="1"/>
  <c r="A198" i="1"/>
  <c r="D198" i="1"/>
  <c r="AG198" i="1"/>
  <c r="A199" i="1"/>
  <c r="A200" i="1"/>
  <c r="D200" i="1"/>
  <c r="AG200" i="1"/>
  <c r="A201" i="1"/>
  <c r="D201" i="1"/>
  <c r="AG201" i="1"/>
  <c r="A202" i="1"/>
  <c r="AG202" i="1"/>
  <c r="D202" i="1"/>
  <c r="AH202" i="1" l="1"/>
  <c r="C202" i="1" s="1"/>
  <c r="AI201" i="1"/>
  <c r="AI202" i="1" s="1"/>
  <c r="AH201" i="1"/>
  <c r="AH199" i="1"/>
  <c r="AI198" i="1"/>
  <c r="AH198" i="1"/>
  <c r="AH196" i="1"/>
  <c r="C196" i="1" s="1"/>
  <c r="AH195" i="1"/>
  <c r="C195" i="1" s="1"/>
  <c r="AH194" i="1"/>
  <c r="C194" i="1" s="1"/>
  <c r="AH193" i="1"/>
  <c r="AH192" i="1"/>
  <c r="AH191" i="1"/>
  <c r="C191" i="1" s="1"/>
  <c r="AI190" i="1"/>
  <c r="AI191" i="1" s="1"/>
  <c r="AI192" i="1" s="1"/>
  <c r="AI193" i="1" s="1"/>
  <c r="AI194" i="1" s="1"/>
  <c r="AI195" i="1" s="1"/>
  <c r="AH190" i="1"/>
  <c r="C190" i="1" s="1"/>
  <c r="AH188" i="1"/>
  <c r="AI528" i="1"/>
  <c r="AF202" i="1"/>
  <c r="AF198" i="1"/>
  <c r="A203" i="1"/>
  <c r="D197" i="1"/>
  <c r="AF193" i="1"/>
  <c r="AF189" i="1"/>
  <c r="AF192" i="1"/>
  <c r="D203" i="1"/>
  <c r="AF200" i="1"/>
  <c r="AF191" i="1"/>
  <c r="AF201" i="1"/>
  <c r="D194" i="1"/>
  <c r="AF190" i="1"/>
  <c r="AF195" i="1"/>
  <c r="AG203" i="1"/>
  <c r="A204" i="1"/>
  <c r="AG204" i="1" s="1"/>
  <c r="D204" i="1"/>
  <c r="AH204" i="1" l="1"/>
  <c r="AH203" i="1"/>
  <c r="AI203" i="1"/>
  <c r="AI204" i="1" s="1"/>
  <c r="A205" i="1"/>
  <c r="AF197" i="1"/>
  <c r="AG205" i="1"/>
  <c r="A206" i="1"/>
  <c r="AG206" i="1"/>
  <c r="AF204" i="1"/>
  <c r="AF203" i="1"/>
  <c r="AF194" i="1"/>
  <c r="D205" i="1"/>
  <c r="D206" i="1"/>
  <c r="AH206" i="1" l="1"/>
  <c r="AH205" i="1"/>
  <c r="C205" i="1" s="1"/>
  <c r="AI205" i="1"/>
  <c r="AI206" i="1" s="1"/>
  <c r="AF205" i="1"/>
  <c r="A207" i="1"/>
  <c r="AF206" i="1"/>
  <c r="D207" i="1"/>
  <c r="A208" i="1"/>
  <c r="AG207" i="1"/>
  <c r="AG208" i="1"/>
  <c r="D208" i="1"/>
  <c r="AH208" i="1" l="1"/>
  <c r="AH207" i="1"/>
  <c r="AI207" i="1"/>
  <c r="AI208" i="1" s="1"/>
  <c r="AI531" i="1"/>
  <c r="A209" i="1"/>
  <c r="AF208" i="1"/>
  <c r="D209" i="1"/>
  <c r="AF207" i="1"/>
  <c r="AG209" i="1"/>
  <c r="A210" i="1"/>
  <c r="AH210" i="1" l="1"/>
  <c r="C210" i="1" s="1"/>
  <c r="AH209" i="1"/>
  <c r="AI209" i="1"/>
  <c r="AI554" i="1"/>
  <c r="A211" i="1"/>
  <c r="D211" i="1"/>
  <c r="A212" i="1"/>
  <c r="AF209" i="1"/>
  <c r="AG211" i="1"/>
  <c r="AH212" i="1" l="1"/>
  <c r="C212" i="1" s="1"/>
  <c r="AI567" i="1"/>
  <c r="A213" i="1"/>
  <c r="AG213" i="1"/>
  <c r="A214" i="1"/>
  <c r="AG214" i="1"/>
  <c r="AF211" i="1"/>
  <c r="D213" i="1"/>
  <c r="D214" i="1"/>
  <c r="A215" i="1"/>
  <c r="D215" i="1" s="1"/>
  <c r="AG215" i="1"/>
  <c r="AH215" i="1" l="1"/>
  <c r="AI214" i="1"/>
  <c r="AI215" i="1" s="1"/>
  <c r="AH214" i="1"/>
  <c r="C214" i="1" s="1"/>
  <c r="AI569" i="1"/>
  <c r="AF215" i="1"/>
  <c r="AF214" i="1"/>
  <c r="A216" i="1"/>
  <c r="AF213" i="1"/>
  <c r="D216" i="1"/>
  <c r="A217" i="1"/>
  <c r="AG216" i="1"/>
  <c r="AG217" i="1"/>
  <c r="D217" i="1"/>
  <c r="AH217" i="1" l="1"/>
  <c r="AH216" i="1"/>
  <c r="C216" i="1" s="1"/>
  <c r="AI216" i="1"/>
  <c r="AI217" i="1" s="1"/>
  <c r="AF217" i="1"/>
  <c r="AF216" i="1"/>
  <c r="A218" i="1"/>
  <c r="AG218" i="1"/>
  <c r="A219" i="1"/>
  <c r="D219" i="1"/>
  <c r="AG219" i="1"/>
  <c r="D218" i="1"/>
  <c r="AH219" i="1" l="1"/>
  <c r="C219" i="1" s="1"/>
  <c r="AH218" i="1"/>
  <c r="C218" i="1" s="1"/>
  <c r="AI218" i="1"/>
  <c r="AI219" i="1" s="1"/>
  <c r="A220" i="1"/>
  <c r="A221" i="1"/>
  <c r="AF219" i="1"/>
  <c r="AF218" i="1"/>
  <c r="AG220" i="1"/>
  <c r="AG221" i="1"/>
  <c r="D220" i="1"/>
  <c r="D221" i="1"/>
  <c r="AH221" i="1" l="1"/>
  <c r="C221" i="1" s="1"/>
  <c r="AH220" i="1"/>
  <c r="C220" i="1" s="1"/>
  <c r="AI220" i="1"/>
  <c r="AI221" i="1" s="1"/>
  <c r="A222" i="1"/>
  <c r="AG222" i="1"/>
  <c r="A223" i="1"/>
  <c r="AF221" i="1"/>
  <c r="AF220" i="1"/>
  <c r="D222" i="1"/>
  <c r="AH223" i="1" l="1"/>
  <c r="C223" i="1" s="1"/>
  <c r="AH222" i="1"/>
  <c r="AI222" i="1"/>
  <c r="AF222" i="1"/>
  <c r="A224" i="1"/>
  <c r="D224" i="1"/>
  <c r="A225" i="1"/>
  <c r="AG225" i="1"/>
  <c r="D225" i="1"/>
  <c r="AG224" i="1"/>
  <c r="AI225" i="1" l="1"/>
  <c r="AH225" i="1"/>
  <c r="A226" i="1"/>
  <c r="AF224" i="1"/>
  <c r="AG226" i="1"/>
  <c r="AF225" i="1"/>
  <c r="D226" i="1"/>
  <c r="A227" i="1"/>
  <c r="AG227" i="1"/>
  <c r="A228" i="1"/>
  <c r="D227" i="1"/>
  <c r="D228" i="1"/>
  <c r="A229" i="1"/>
  <c r="AG228" i="1"/>
  <c r="AG229" i="1"/>
  <c r="D229" i="1"/>
  <c r="A230" i="1"/>
  <c r="AG230" i="1"/>
  <c r="D230" i="1"/>
  <c r="A231" i="1"/>
  <c r="AG231" i="1"/>
  <c r="D231" i="1"/>
  <c r="A232" i="1"/>
  <c r="D232" i="1"/>
  <c r="AG232" i="1"/>
  <c r="A233" i="1"/>
  <c r="D233" i="1"/>
  <c r="AG233" i="1"/>
  <c r="A234" i="1"/>
  <c r="AG234" i="1"/>
  <c r="D234" i="1"/>
  <c r="A235" i="1"/>
  <c r="A236" i="1"/>
  <c r="D236" i="1"/>
  <c r="AG236" i="1"/>
  <c r="A237" i="1"/>
  <c r="D237" i="1"/>
  <c r="AG237" i="1"/>
  <c r="A238" i="1"/>
  <c r="AG238" i="1"/>
  <c r="D238" i="1"/>
  <c r="A239" i="1"/>
  <c r="A240" i="1"/>
  <c r="D240" i="1"/>
  <c r="AG240" i="1"/>
  <c r="A241" i="1"/>
  <c r="D241" i="1"/>
  <c r="AG241" i="1"/>
  <c r="A242" i="1"/>
  <c r="AG242" i="1"/>
  <c r="D242" i="1"/>
  <c r="A243" i="1"/>
  <c r="D243" i="1"/>
  <c r="AG243" i="1"/>
  <c r="A244" i="1"/>
  <c r="D244" i="1"/>
  <c r="AG244" i="1"/>
  <c r="A245" i="1"/>
  <c r="D245" i="1"/>
  <c r="AG245" i="1"/>
  <c r="A246" i="1"/>
  <c r="D246" i="1"/>
  <c r="AG246" i="1"/>
  <c r="AH246" i="1" l="1"/>
  <c r="C246" i="1" s="1"/>
  <c r="AH245" i="1"/>
  <c r="AH244" i="1"/>
  <c r="C244" i="1" s="1"/>
  <c r="AH243" i="1"/>
  <c r="AH242" i="1"/>
  <c r="AI241" i="1"/>
  <c r="AI242" i="1" s="1"/>
  <c r="AI243" i="1" s="1"/>
  <c r="AI244" i="1" s="1"/>
  <c r="AI245" i="1" s="1"/>
  <c r="AI246" i="1" s="1"/>
  <c r="AH241" i="1"/>
  <c r="AH239" i="1"/>
  <c r="C239" i="1" s="1"/>
  <c r="AH238" i="1"/>
  <c r="C238" i="1" s="1"/>
  <c r="AI237" i="1"/>
  <c r="AI238" i="1" s="1"/>
  <c r="AH237" i="1"/>
  <c r="AH235" i="1"/>
  <c r="AH234" i="1"/>
  <c r="C234" i="1" s="1"/>
  <c r="AH233" i="1"/>
  <c r="AH232" i="1"/>
  <c r="C232" i="1" s="1"/>
  <c r="AH231" i="1"/>
  <c r="AH230" i="1"/>
  <c r="AH229" i="1"/>
  <c r="C229" i="1" s="1"/>
  <c r="AH228" i="1"/>
  <c r="AH227" i="1"/>
  <c r="C227" i="1" s="1"/>
  <c r="AH226" i="1"/>
  <c r="AI226" i="1"/>
  <c r="AI227" i="1" s="1"/>
  <c r="AI228" i="1" s="1"/>
  <c r="AI229" i="1" s="1"/>
  <c r="AI230" i="1" s="1"/>
  <c r="AI231" i="1" s="1"/>
  <c r="AI232" i="1" s="1"/>
  <c r="AI233" i="1" s="1"/>
  <c r="AI234" i="1" s="1"/>
  <c r="AF246" i="1"/>
  <c r="AF245" i="1"/>
  <c r="AF240" i="1"/>
  <c r="AF231" i="1"/>
  <c r="AF226" i="1"/>
  <c r="AF242" i="1"/>
  <c r="AF238" i="1"/>
  <c r="AF234" i="1"/>
  <c r="AF232" i="1"/>
  <c r="AF228" i="1"/>
  <c r="A247" i="1"/>
  <c r="AF243" i="1"/>
  <c r="AF236" i="1"/>
  <c r="AF230" i="1"/>
  <c r="AF244" i="1"/>
  <c r="AF241" i="1"/>
  <c r="AF237" i="1"/>
  <c r="AF233" i="1"/>
  <c r="AF229" i="1"/>
  <c r="AF227" i="1"/>
  <c r="A248" i="1"/>
  <c r="D248" i="1"/>
  <c r="A249" i="1"/>
  <c r="AG248" i="1"/>
  <c r="AG249" i="1"/>
  <c r="D249" i="1"/>
  <c r="A250" i="1"/>
  <c r="AG250" i="1"/>
  <c r="D250" i="1"/>
  <c r="A251" i="1"/>
  <c r="AG251" i="1"/>
  <c r="D251" i="1"/>
  <c r="A252" i="1"/>
  <c r="D252" i="1"/>
  <c r="AG252" i="1"/>
  <c r="A253" i="1"/>
  <c r="D253" i="1"/>
  <c r="AG253" i="1"/>
  <c r="A254" i="1"/>
  <c r="A255" i="1"/>
  <c r="D255" i="1"/>
  <c r="AG255" i="1"/>
  <c r="A256" i="1"/>
  <c r="D256" i="1"/>
  <c r="AG256" i="1"/>
  <c r="A257" i="1"/>
  <c r="D257" i="1"/>
  <c r="AG257" i="1"/>
  <c r="A258" i="1"/>
  <c r="AG258" i="1"/>
  <c r="D258" i="1"/>
  <c r="A259" i="1"/>
  <c r="D259" i="1"/>
  <c r="AG259" i="1"/>
  <c r="A260" i="1"/>
  <c r="AG260" i="1"/>
  <c r="D260" i="1"/>
  <c r="A261" i="1"/>
  <c r="AG261" i="1"/>
  <c r="A262" i="1"/>
  <c r="AG262" i="1"/>
  <c r="D262" i="1"/>
  <c r="A263" i="1"/>
  <c r="D263" i="1"/>
  <c r="AG263" i="1"/>
  <c r="A264" i="1"/>
  <c r="D264" i="1"/>
  <c r="AG264" i="1"/>
  <c r="A265" i="1"/>
  <c r="A266" i="1"/>
  <c r="AG266" i="1"/>
  <c r="D266" i="1"/>
  <c r="A267" i="1"/>
  <c r="D267" i="1"/>
  <c r="AG267" i="1"/>
  <c r="A268" i="1"/>
  <c r="AG268" i="1"/>
  <c r="D268" i="1"/>
  <c r="A269" i="1"/>
  <c r="AI267" i="1" l="1"/>
  <c r="AH267" i="1"/>
  <c r="AH265" i="1"/>
  <c r="AH264" i="1"/>
  <c r="C264" i="1" s="1"/>
  <c r="AH263" i="1"/>
  <c r="AH262" i="1"/>
  <c r="AH261" i="1"/>
  <c r="C261" i="1" s="1"/>
  <c r="AH260" i="1"/>
  <c r="AH259" i="1"/>
  <c r="C259" i="1" s="1"/>
  <c r="AH258" i="1"/>
  <c r="AH257" i="1"/>
  <c r="C257" i="1" s="1"/>
  <c r="AI256" i="1"/>
  <c r="AI257" i="1" s="1"/>
  <c r="AI258" i="1" s="1"/>
  <c r="AI259" i="1" s="1"/>
  <c r="AI260" i="1" s="1"/>
  <c r="AI261" i="1" s="1"/>
  <c r="AI262" i="1" s="1"/>
  <c r="AI263" i="1" s="1"/>
  <c r="AI264" i="1" s="1"/>
  <c r="AH256" i="1"/>
  <c r="AH254" i="1"/>
  <c r="AH253" i="1"/>
  <c r="AH252" i="1"/>
  <c r="C252" i="1" s="1"/>
  <c r="AH251" i="1"/>
  <c r="C251" i="1" s="1"/>
  <c r="AH250" i="1"/>
  <c r="C250" i="1" s="1"/>
  <c r="AI249" i="1"/>
  <c r="AI250" i="1" s="1"/>
  <c r="AI251" i="1" s="1"/>
  <c r="AI252" i="1" s="1"/>
  <c r="AI253" i="1" s="1"/>
  <c r="AI254" i="1" s="1"/>
  <c r="AH249" i="1"/>
  <c r="AH247" i="1"/>
  <c r="AH268" i="1"/>
  <c r="C268" i="1" s="1"/>
  <c r="AI268" i="1"/>
  <c r="AH269" i="1"/>
  <c r="AG269" i="1"/>
  <c r="D261" i="1"/>
  <c r="D269" i="1"/>
  <c r="AF258" i="1"/>
  <c r="AF251" i="1"/>
  <c r="AF260" i="1"/>
  <c r="AF256" i="1"/>
  <c r="AF250" i="1"/>
  <c r="A270" i="1"/>
  <c r="D270" i="1"/>
  <c r="AF264" i="1"/>
  <c r="AF262" i="1"/>
  <c r="AF257" i="1"/>
  <c r="AF253" i="1"/>
  <c r="AF249" i="1"/>
  <c r="AF267" i="1"/>
  <c r="AF266" i="1"/>
  <c r="AF259" i="1"/>
  <c r="AF252" i="1"/>
  <c r="AF268" i="1"/>
  <c r="AF263" i="1"/>
  <c r="AF255" i="1"/>
  <c r="AF248" i="1"/>
  <c r="A271" i="1"/>
  <c r="AG270" i="1"/>
  <c r="AI269" i="1" l="1"/>
  <c r="AH270" i="1"/>
  <c r="C270" i="1" s="1"/>
  <c r="AI270" i="1"/>
  <c r="AH271" i="1"/>
  <c r="AI579" i="1"/>
  <c r="AF269" i="1"/>
  <c r="AF261" i="1"/>
  <c r="AF270" i="1"/>
  <c r="D271" i="1"/>
  <c r="A272" i="1"/>
  <c r="D272" i="1" s="1"/>
  <c r="AG271" i="1"/>
  <c r="A273" i="1"/>
  <c r="AH272" i="1" l="1"/>
  <c r="AI271" i="1"/>
  <c r="AH273" i="1"/>
  <c r="C273" i="1" s="1"/>
  <c r="A274" i="1"/>
  <c r="AG273" i="1"/>
  <c r="AG274" i="1"/>
  <c r="AF271" i="1"/>
  <c r="AG272" i="1"/>
  <c r="A275" i="1"/>
  <c r="AF272" i="1"/>
  <c r="D273" i="1"/>
  <c r="D274" i="1"/>
  <c r="AH274" i="1" l="1"/>
  <c r="AI272" i="1"/>
  <c r="AI273" i="1" s="1"/>
  <c r="AI274" i="1" s="1"/>
  <c r="AH275" i="1"/>
  <c r="A276" i="1"/>
  <c r="AG275" i="1"/>
  <c r="AF273" i="1"/>
  <c r="D275" i="1"/>
  <c r="AF274" i="1"/>
  <c r="AI275" i="1" l="1"/>
  <c r="AH276" i="1"/>
  <c r="C276" i="1" s="1"/>
  <c r="A277" i="1"/>
  <c r="D277" i="1"/>
  <c r="A278" i="1"/>
  <c r="A279" i="1"/>
  <c r="A280" i="1"/>
  <c r="AG278" i="1"/>
  <c r="AG277" i="1"/>
  <c r="AF275" i="1"/>
  <c r="D278" i="1"/>
  <c r="AH278" i="1" l="1"/>
  <c r="AI278" i="1"/>
  <c r="AH280" i="1"/>
  <c r="AH279" i="1"/>
  <c r="AG279" i="1"/>
  <c r="AF277" i="1"/>
  <c r="AF278" i="1"/>
  <c r="D280" i="1"/>
  <c r="AG280" i="1"/>
  <c r="D279" i="1"/>
  <c r="A281" i="1"/>
  <c r="D281" i="1" s="1"/>
  <c r="AG281" i="1"/>
  <c r="A282" i="1"/>
  <c r="AI279" i="1" l="1"/>
  <c r="AI280" i="1"/>
  <c r="AI281" i="1" s="1"/>
  <c r="AH282" i="1"/>
  <c r="C282" i="1" s="1"/>
  <c r="AH281" i="1"/>
  <c r="C281" i="1" s="1"/>
  <c r="D282" i="1"/>
  <c r="AF279" i="1"/>
  <c r="AF281" i="1"/>
  <c r="AG282" i="1"/>
  <c r="AF280" i="1"/>
  <c r="A283" i="1"/>
  <c r="AI282" i="1" l="1"/>
  <c r="AH283" i="1"/>
  <c r="A284" i="1"/>
  <c r="D283" i="1"/>
  <c r="D284" i="1"/>
  <c r="AG283" i="1"/>
  <c r="AF282" i="1"/>
  <c r="A285" i="1"/>
  <c r="D285" i="1"/>
  <c r="AG284" i="1"/>
  <c r="AH284" i="1" l="1"/>
  <c r="AI283" i="1"/>
  <c r="AI284" i="1" s="1"/>
  <c r="AH285" i="1"/>
  <c r="C285" i="1" s="1"/>
  <c r="AF284" i="1"/>
  <c r="AG285" i="1"/>
  <c r="A286" i="1"/>
  <c r="AF285" i="1"/>
  <c r="A287" i="1"/>
  <c r="A288" i="1" s="1"/>
  <c r="AG287" i="1"/>
  <c r="AF283" i="1"/>
  <c r="D287" i="1"/>
  <c r="D286" i="1"/>
  <c r="AG286" i="1"/>
  <c r="AH286" i="1" l="1"/>
  <c r="AI285" i="1"/>
  <c r="AI286" i="1" s="1"/>
  <c r="AI287" i="1" s="1"/>
  <c r="AH288" i="1"/>
  <c r="AH287" i="1"/>
  <c r="A289" i="1"/>
  <c r="AG289" i="1"/>
  <c r="AF287" i="1"/>
  <c r="A290" i="1"/>
  <c r="AF286" i="1"/>
  <c r="AH290" i="1" l="1"/>
  <c r="A291" i="1"/>
  <c r="D290" i="1"/>
  <c r="AG290" i="1"/>
  <c r="D289" i="1"/>
  <c r="AG291" i="1"/>
  <c r="AI290" i="1" l="1"/>
  <c r="AI291" i="1" s="1"/>
  <c r="AH291" i="1"/>
  <c r="A292" i="1"/>
  <c r="A293" i="1"/>
  <c r="D293" i="1"/>
  <c r="AF290" i="1"/>
  <c r="D291" i="1"/>
  <c r="AF289" i="1"/>
  <c r="AH292" i="1" l="1"/>
  <c r="C292" i="1" s="1"/>
  <c r="AF291" i="1"/>
  <c r="AG293" i="1"/>
  <c r="A294" i="1"/>
  <c r="D294" i="1" s="1"/>
  <c r="AG294" i="1"/>
  <c r="A295" i="1"/>
  <c r="AF293" i="1"/>
  <c r="AH294" i="1" l="1"/>
  <c r="C294" i="1" s="1"/>
  <c r="AI294" i="1"/>
  <c r="AH295" i="1"/>
  <c r="A296" i="1"/>
  <c r="D296" i="1"/>
  <c r="AF294" i="1"/>
  <c r="D295" i="1"/>
  <c r="A297" i="1"/>
  <c r="AG295" i="1"/>
  <c r="AG296" i="1"/>
  <c r="AI295" i="1" l="1"/>
  <c r="AI296" i="1" s="1"/>
  <c r="AH296" i="1"/>
  <c r="AH297" i="1"/>
  <c r="D297" i="1"/>
  <c r="AF296" i="1"/>
  <c r="A298" i="1"/>
  <c r="AG297" i="1"/>
  <c r="AG298" i="1"/>
  <c r="AF295" i="1"/>
  <c r="A299" i="1"/>
  <c r="A300" i="1" s="1"/>
  <c r="D298" i="1"/>
  <c r="AH298" i="1" l="1"/>
  <c r="C298" i="1" s="1"/>
  <c r="AI298" i="1"/>
  <c r="AI297" i="1"/>
  <c r="AH300" i="1"/>
  <c r="AH299" i="1"/>
  <c r="C299" i="1" s="1"/>
  <c r="AF297" i="1"/>
  <c r="AG299" i="1"/>
  <c r="AF298" i="1"/>
  <c r="D299" i="1"/>
  <c r="A301" i="1"/>
  <c r="D300" i="1"/>
  <c r="AG300" i="1"/>
  <c r="AG301" i="1"/>
  <c r="D301" i="1"/>
  <c r="A302" i="1"/>
  <c r="AI299" i="1" l="1"/>
  <c r="AI300" i="1" s="1"/>
  <c r="AI301" i="1" s="1"/>
  <c r="AH302" i="1"/>
  <c r="C302" i="1" s="1"/>
  <c r="AH301" i="1"/>
  <c r="C301" i="1" s="1"/>
  <c r="AG302" i="1"/>
  <c r="AF299" i="1"/>
  <c r="A303" i="1"/>
  <c r="AF300" i="1"/>
  <c r="AF301" i="1"/>
  <c r="D302" i="1"/>
  <c r="D303" i="1"/>
  <c r="AI302" i="1" l="1"/>
  <c r="AH303" i="1"/>
  <c r="C303" i="1" s="1"/>
  <c r="AG303" i="1"/>
  <c r="AF302" i="1"/>
  <c r="AF303" i="1"/>
  <c r="A304" i="1"/>
  <c r="A305" i="1"/>
  <c r="AG305" i="1"/>
  <c r="D305" i="1"/>
  <c r="A306" i="1"/>
  <c r="AI303" i="1" l="1"/>
  <c r="AI304" i="1" s="1"/>
  <c r="AH304" i="1"/>
  <c r="AH306" i="1"/>
  <c r="AG306" i="1"/>
  <c r="A307" i="1"/>
  <c r="AG307" i="1"/>
  <c r="D306" i="1"/>
  <c r="AF305" i="1"/>
  <c r="A308" i="1"/>
  <c r="D308" i="1"/>
  <c r="AI306" i="1" l="1"/>
  <c r="AI307" i="1" s="1"/>
  <c r="AH308" i="1"/>
  <c r="AH307" i="1"/>
  <c r="D307" i="1"/>
  <c r="AF306" i="1"/>
  <c r="A309" i="1"/>
  <c r="AF308" i="1"/>
  <c r="AG308" i="1"/>
  <c r="AI308" i="1" l="1"/>
  <c r="AH309" i="1"/>
  <c r="C309" i="1" s="1"/>
  <c r="AI614" i="1"/>
  <c r="AG309" i="1"/>
  <c r="D309" i="1"/>
  <c r="AF307" i="1"/>
  <c r="A310" i="1"/>
  <c r="A311" i="1"/>
  <c r="AG310" i="1"/>
  <c r="D310" i="1"/>
  <c r="AI309" i="1" l="1"/>
  <c r="AI310" i="1" s="1"/>
  <c r="AH310" i="1"/>
  <c r="AH311" i="1"/>
  <c r="C311" i="1" s="1"/>
  <c r="AF309" i="1"/>
  <c r="A312" i="1"/>
  <c r="A313" i="1"/>
  <c r="AF310" i="1"/>
  <c r="AH313" i="1" l="1"/>
  <c r="A314" i="1"/>
  <c r="D314" i="1"/>
  <c r="A315" i="1"/>
  <c r="AG312" i="1"/>
  <c r="AG314" i="1"/>
  <c r="D312" i="1"/>
  <c r="AH315" i="1" l="1"/>
  <c r="AF314" i="1"/>
  <c r="A316" i="1"/>
  <c r="AF312" i="1"/>
  <c r="AI668" i="1" l="1"/>
  <c r="AG316" i="1"/>
  <c r="A317" i="1"/>
  <c r="D316" i="1"/>
  <c r="A318" i="1"/>
  <c r="AG318" i="1"/>
  <c r="A319" i="1"/>
  <c r="D318" i="1"/>
  <c r="D319" i="1"/>
  <c r="A320" i="1"/>
  <c r="A321" i="1"/>
  <c r="AG321" i="1"/>
  <c r="D321" i="1"/>
  <c r="A322" i="1"/>
  <c r="D322" i="1"/>
  <c r="AG322" i="1"/>
  <c r="A323" i="1"/>
  <c r="D323" i="1"/>
  <c r="A324" i="1"/>
  <c r="D324" i="1"/>
  <c r="AG324" i="1"/>
  <c r="A325" i="1"/>
  <c r="A326" i="1"/>
  <c r="AG326" i="1"/>
  <c r="D326" i="1"/>
  <c r="A327" i="1"/>
  <c r="D327" i="1"/>
  <c r="AG327" i="1"/>
  <c r="A328" i="1"/>
  <c r="A329" i="1"/>
  <c r="AG329" i="1"/>
  <c r="D329" i="1"/>
  <c r="A330" i="1"/>
  <c r="AI327" i="1" l="1"/>
  <c r="AH328" i="1"/>
  <c r="C328" i="1" s="1"/>
  <c r="AH327" i="1"/>
  <c r="C327" i="1" s="1"/>
  <c r="AH325" i="1"/>
  <c r="AI322" i="1"/>
  <c r="AH324" i="1"/>
  <c r="AH323" i="1"/>
  <c r="AH322" i="1"/>
  <c r="AH320" i="1"/>
  <c r="C320" i="1" s="1"/>
  <c r="AH319" i="1"/>
  <c r="AH317" i="1"/>
  <c r="AH330" i="1"/>
  <c r="AI674" i="1"/>
  <c r="AF326" i="1"/>
  <c r="AF322" i="1"/>
  <c r="AF316" i="1"/>
  <c r="AF323" i="1"/>
  <c r="AF321" i="1"/>
  <c r="AF318" i="1"/>
  <c r="AF319" i="1"/>
  <c r="AF324" i="1"/>
  <c r="AG319" i="1"/>
  <c r="AF327" i="1"/>
  <c r="AG323" i="1"/>
  <c r="AI323" i="1" l="1"/>
  <c r="AI324" i="1" s="1"/>
  <c r="AI319" i="1"/>
  <c r="AI676" i="1"/>
  <c r="AI712" i="1" l="1"/>
  <c r="AI818" i="1" l="1"/>
  <c r="AI813" i="1"/>
  <c r="AI727" i="1"/>
  <c r="AI807" i="1"/>
  <c r="AI800" i="1"/>
  <c r="AI787" i="1"/>
  <c r="AI776" i="1"/>
  <c r="AI764" i="1"/>
  <c r="AI752" i="1"/>
  <c r="AI740" i="1"/>
  <c r="AI734" i="1"/>
  <c r="AI729" i="1"/>
  <c r="AI723" i="1"/>
  <c r="A91" i="2" l="1"/>
  <c r="M91" i="2" l="1"/>
  <c r="L91" i="2"/>
  <c r="A92" i="2"/>
  <c r="T91" i="2"/>
  <c r="B91" i="2"/>
  <c r="F91" i="2"/>
  <c r="G91" i="2"/>
  <c r="I91" i="2"/>
  <c r="C91" i="2"/>
  <c r="H91" i="2"/>
  <c r="K91" i="2"/>
  <c r="P91" i="2"/>
  <c r="N91" i="2"/>
  <c r="M92" i="2" l="1"/>
  <c r="L92" i="2"/>
  <c r="O91" i="2"/>
  <c r="Q91" i="2" s="1"/>
  <c r="R91" i="2" s="1"/>
  <c r="S91" i="2" s="1"/>
  <c r="E91" i="2"/>
  <c r="A93" i="2"/>
  <c r="G92" i="2"/>
  <c r="I92" i="2"/>
  <c r="C92" i="2"/>
  <c r="F92" i="2"/>
  <c r="T92" i="2"/>
  <c r="H92" i="2"/>
  <c r="B92" i="2"/>
  <c r="N92" i="2"/>
  <c r="K92" i="2"/>
  <c r="P92" i="2"/>
  <c r="J92" i="2"/>
  <c r="A331" i="1"/>
  <c r="AF329" i="1"/>
  <c r="J91" i="2"/>
  <c r="AG331" i="1"/>
  <c r="J93" i="2"/>
  <c r="A332" i="1"/>
  <c r="M93" i="2" l="1"/>
  <c r="L93" i="2"/>
  <c r="AH332" i="1"/>
  <c r="C332" i="1" s="1"/>
  <c r="O92" i="2"/>
  <c r="Q92" i="2" s="1"/>
  <c r="R92" i="2" s="1"/>
  <c r="S92" i="2" s="1"/>
  <c r="G93" i="2"/>
  <c r="I93" i="2"/>
  <c r="H93" i="2"/>
  <c r="T93" i="2"/>
  <c r="F93" i="2"/>
  <c r="B93" i="2"/>
  <c r="C93" i="2"/>
  <c r="N93" i="2"/>
  <c r="P93" i="2"/>
  <c r="K93" i="2"/>
  <c r="E92" i="2"/>
  <c r="A333" i="1"/>
  <c r="D333" i="1"/>
  <c r="A334" i="1"/>
  <c r="D334" i="1" s="1"/>
  <c r="AG334" i="1"/>
  <c r="D331" i="1"/>
  <c r="AG333" i="1"/>
  <c r="AI334" i="1" l="1"/>
  <c r="AH334" i="1"/>
  <c r="C334" i="1" s="1"/>
  <c r="O93" i="2"/>
  <c r="Q93" i="2" s="1"/>
  <c r="R93" i="2" s="1"/>
  <c r="S93" i="2" s="1"/>
  <c r="E93" i="2"/>
  <c r="AF331" i="1"/>
  <c r="AF334" i="1"/>
  <c r="AF333" i="1"/>
  <c r="A335" i="1"/>
  <c r="A336" i="1"/>
  <c r="D336" i="1"/>
  <c r="AG336" i="1"/>
  <c r="A337" i="1"/>
  <c r="A338" i="1"/>
  <c r="D338" i="1"/>
  <c r="AG338" i="1"/>
  <c r="AH337" i="1" l="1"/>
  <c r="AH335" i="1"/>
  <c r="A339" i="1"/>
  <c r="AF336" i="1"/>
  <c r="A340" i="1"/>
  <c r="A341" i="1"/>
  <c r="D341" i="1" s="1"/>
  <c r="AF338" i="1"/>
  <c r="D339" i="1"/>
  <c r="AG339" i="1"/>
  <c r="AI339" i="1" l="1"/>
  <c r="AH339" i="1"/>
  <c r="AH340" i="1"/>
  <c r="C340" i="1" s="1"/>
  <c r="AG341" i="1"/>
  <c r="A342" i="1"/>
  <c r="AG342" i="1"/>
  <c r="A343" i="1"/>
  <c r="AF339" i="1"/>
  <c r="AF341" i="1"/>
  <c r="AH343" i="1" l="1"/>
  <c r="C343" i="1" s="1"/>
  <c r="AI342" i="1"/>
  <c r="AH342" i="1"/>
  <c r="D342" i="1"/>
  <c r="A344" i="1"/>
  <c r="AG344" i="1"/>
  <c r="A345" i="1"/>
  <c r="AG345" i="1" s="1"/>
  <c r="D345" i="1"/>
  <c r="D344" i="1"/>
  <c r="AI345" i="1" l="1"/>
  <c r="AH345" i="1"/>
  <c r="A74" i="2"/>
  <c r="AF342" i="1"/>
  <c r="AF345" i="1"/>
  <c r="A346" i="1"/>
  <c r="D346" i="1"/>
  <c r="AF344" i="1"/>
  <c r="AG346" i="1"/>
  <c r="M74" i="2" l="1"/>
  <c r="L74" i="2"/>
  <c r="AH346" i="1"/>
  <c r="C346" i="1" s="1"/>
  <c r="AI346" i="1"/>
  <c r="T74" i="2"/>
  <c r="G74" i="2"/>
  <c r="C74" i="2"/>
  <c r="F74" i="2"/>
  <c r="H74" i="2"/>
  <c r="B74" i="2"/>
  <c r="I74" i="2"/>
  <c r="B32" i="4"/>
  <c r="J32" i="4" s="1"/>
  <c r="B33" i="4"/>
  <c r="J33" i="4" s="1"/>
  <c r="B34" i="4"/>
  <c r="J34" i="4" s="1"/>
  <c r="A347" i="1"/>
  <c r="A348" i="1"/>
  <c r="A349" i="1"/>
  <c r="AG349" i="1"/>
  <c r="AF346" i="1"/>
  <c r="AG347" i="1"/>
  <c r="J74" i="2"/>
  <c r="D347" i="1"/>
  <c r="AH347" i="1" l="1"/>
  <c r="C347" i="1" s="1"/>
  <c r="AI347" i="1"/>
  <c r="AH348" i="1"/>
  <c r="E74" i="2"/>
  <c r="K74" i="2"/>
  <c r="N74" i="2"/>
  <c r="D34" i="4"/>
  <c r="H34" i="4"/>
  <c r="E34" i="4"/>
  <c r="E33" i="4"/>
  <c r="D33" i="4"/>
  <c r="G33" i="4"/>
  <c r="H32" i="4"/>
  <c r="E32" i="4"/>
  <c r="I32" i="4"/>
  <c r="P74" i="2"/>
  <c r="I34" i="4"/>
  <c r="C34" i="4"/>
  <c r="G34" i="4"/>
  <c r="F34" i="4"/>
  <c r="C33" i="4"/>
  <c r="F33" i="4"/>
  <c r="H33" i="4"/>
  <c r="I33" i="4"/>
  <c r="G32" i="4"/>
  <c r="F32" i="4"/>
  <c r="D32" i="4"/>
  <c r="C32" i="4"/>
  <c r="AF347" i="1"/>
  <c r="A350" i="1"/>
  <c r="AG350" i="1"/>
  <c r="D349" i="1"/>
  <c r="D350" i="1"/>
  <c r="A351" i="1"/>
  <c r="AG351" i="1" s="1"/>
  <c r="D351" i="1"/>
  <c r="AH351" i="1" l="1"/>
  <c r="AI350" i="1"/>
  <c r="AI351" i="1" s="1"/>
  <c r="AH350" i="1"/>
  <c r="A32" i="4"/>
  <c r="K33" i="4"/>
  <c r="L33" i="4" s="1"/>
  <c r="M33" i="4" s="1"/>
  <c r="A33" i="4"/>
  <c r="A34" i="4"/>
  <c r="K34" i="4"/>
  <c r="L34" i="4" s="1"/>
  <c r="M34" i="4" s="1"/>
  <c r="K32" i="4"/>
  <c r="L32" i="4" s="1"/>
  <c r="M32" i="4" s="1"/>
  <c r="O74" i="2"/>
  <c r="AF349" i="1"/>
  <c r="AF350" i="1"/>
  <c r="AF351" i="1"/>
  <c r="A352" i="1"/>
  <c r="AG352" i="1"/>
  <c r="A353" i="1"/>
  <c r="AH353" i="1" l="1"/>
  <c r="AH352" i="1"/>
  <c r="AI352" i="1"/>
  <c r="Q74" i="2"/>
  <c r="R74" i="2" s="1"/>
  <c r="S74" i="2" s="1"/>
  <c r="D352" i="1"/>
  <c r="A354" i="1"/>
  <c r="A355" i="1"/>
  <c r="AG353" i="1"/>
  <c r="D353" i="1"/>
  <c r="AI353" i="1" l="1"/>
  <c r="AH355" i="1"/>
  <c r="AH354" i="1"/>
  <c r="C354" i="1" s="1"/>
  <c r="AF352" i="1"/>
  <c r="AG354" i="1"/>
  <c r="D354" i="1"/>
  <c r="AF353" i="1"/>
  <c r="A356" i="1"/>
  <c r="AG356" i="1" s="1"/>
  <c r="A357" i="1"/>
  <c r="AG357" i="1"/>
  <c r="D357" i="1"/>
  <c r="AI354" i="1" l="1"/>
  <c r="AI355" i="1" s="1"/>
  <c r="AI356" i="1" s="1"/>
  <c r="AH357" i="1"/>
  <c r="AI357" i="1"/>
  <c r="A358" i="1"/>
  <c r="D356" i="1"/>
  <c r="A359" i="1"/>
  <c r="AG359" i="1"/>
  <c r="AF354" i="1"/>
  <c r="AG358" i="1"/>
  <c r="AF357" i="1"/>
  <c r="AH359" i="1" l="1"/>
  <c r="AH358" i="1"/>
  <c r="C358" i="1" s="1"/>
  <c r="AI358" i="1"/>
  <c r="AI359" i="1" s="1"/>
  <c r="D359" i="1"/>
  <c r="AF356" i="1"/>
  <c r="A360" i="1"/>
  <c r="D358" i="1"/>
  <c r="AG360" i="1"/>
  <c r="D360" i="1"/>
  <c r="A361" i="1"/>
  <c r="D361" i="1"/>
  <c r="AG361" i="1"/>
  <c r="AH361" i="1" l="1"/>
  <c r="AH360" i="1"/>
  <c r="C360" i="1" s="1"/>
  <c r="AI360" i="1"/>
  <c r="AI361" i="1" s="1"/>
  <c r="AF359" i="1"/>
  <c r="AF358" i="1"/>
  <c r="AF361" i="1"/>
  <c r="AF360" i="1"/>
  <c r="A362" i="1"/>
  <c r="D362" i="1"/>
  <c r="A363" i="1"/>
  <c r="D363" i="1" s="1"/>
  <c r="AH363" i="1" l="1"/>
  <c r="C363" i="1" s="1"/>
  <c r="AH362" i="1"/>
  <c r="C362" i="1" s="1"/>
  <c r="AG362" i="1"/>
  <c r="A364" i="1"/>
  <c r="AF363" i="1"/>
  <c r="AF362" i="1"/>
  <c r="A365" i="1"/>
  <c r="AG363" i="1"/>
  <c r="AI362" i="1" l="1"/>
  <c r="AI363" i="1"/>
  <c r="AI364" i="1" s="1"/>
  <c r="AI365" i="1" s="1"/>
  <c r="AH364" i="1"/>
  <c r="A366" i="1"/>
  <c r="D366" i="1"/>
  <c r="AG366" i="1"/>
  <c r="AG365" i="1"/>
  <c r="A367" i="1"/>
  <c r="D365" i="1"/>
  <c r="AH367" i="1" l="1"/>
  <c r="AI366" i="1"/>
  <c r="AH366" i="1"/>
  <c r="C366" i="1" s="1"/>
  <c r="AF366" i="1"/>
  <c r="D367" i="1"/>
  <c r="AF365" i="1"/>
  <c r="AG367" i="1"/>
  <c r="A368" i="1"/>
  <c r="AG368" i="1"/>
  <c r="D368" i="1"/>
  <c r="A369" i="1"/>
  <c r="D369" i="1"/>
  <c r="AG369" i="1"/>
  <c r="AI367" i="1" l="1"/>
  <c r="AH369" i="1"/>
  <c r="AH368" i="1"/>
  <c r="AI368" i="1"/>
  <c r="AI369" i="1" s="1"/>
  <c r="A370" i="1"/>
  <c r="AF369" i="1"/>
  <c r="AF367" i="1"/>
  <c r="A371" i="1"/>
  <c r="AF368" i="1"/>
  <c r="AG370" i="1"/>
  <c r="D370" i="1"/>
  <c r="AG371" i="1"/>
  <c r="AH371" i="1" l="1"/>
  <c r="AH370" i="1"/>
  <c r="C370" i="1" s="1"/>
  <c r="AI370" i="1"/>
  <c r="AI371" i="1" s="1"/>
  <c r="A372" i="1"/>
  <c r="D372" i="1"/>
  <c r="D371" i="1"/>
  <c r="A373" i="1"/>
  <c r="D373" i="1" s="1"/>
  <c r="AF370" i="1"/>
  <c r="AH373" i="1" l="1"/>
  <c r="AH372" i="1"/>
  <c r="C372" i="1" s="1"/>
  <c r="AG372" i="1"/>
  <c r="AF373" i="1"/>
  <c r="AG373" i="1"/>
  <c r="A374" i="1"/>
  <c r="A375" i="1" s="1"/>
  <c r="D375" i="1"/>
  <c r="AF371" i="1"/>
  <c r="AF372" i="1"/>
  <c r="AI372" i="1" l="1"/>
  <c r="AI373" i="1"/>
  <c r="AH374" i="1"/>
  <c r="C374" i="1" s="1"/>
  <c r="AF375" i="1"/>
  <c r="AG375" i="1"/>
  <c r="A376" i="1"/>
  <c r="AG376" i="1" s="1"/>
  <c r="A377" i="1"/>
  <c r="D376" i="1"/>
  <c r="AH377" i="1" l="1"/>
  <c r="AI376" i="1"/>
  <c r="AH376" i="1"/>
  <c r="C376" i="1" s="1"/>
  <c r="D377" i="1"/>
  <c r="A378" i="1"/>
  <c r="AG378" i="1"/>
  <c r="AF376" i="1"/>
  <c r="AG377" i="1"/>
  <c r="D378" i="1"/>
  <c r="A379" i="1"/>
  <c r="AG379" i="1" s="1"/>
  <c r="D379" i="1"/>
  <c r="AH379" i="1" l="1"/>
  <c r="AH378" i="1"/>
  <c r="AI378" i="1"/>
  <c r="AI379" i="1" s="1"/>
  <c r="AI377" i="1"/>
  <c r="AF377" i="1"/>
  <c r="AF379" i="1"/>
  <c r="AF378" i="1"/>
  <c r="A380" i="1"/>
  <c r="D380" i="1"/>
  <c r="A381" i="1"/>
  <c r="D381" i="1" s="1"/>
  <c r="AH381" i="1" l="1"/>
  <c r="AH380" i="1"/>
  <c r="AG380" i="1"/>
  <c r="AF380" i="1"/>
  <c r="A382" i="1"/>
  <c r="A383" i="1"/>
  <c r="D382" i="1"/>
  <c r="AG381" i="1"/>
  <c r="AF381" i="1"/>
  <c r="AG382" i="1"/>
  <c r="AI380" i="1" l="1"/>
  <c r="AI381" i="1"/>
  <c r="AI382" i="1" s="1"/>
  <c r="AH383" i="1"/>
  <c r="C383" i="1" s="1"/>
  <c r="AH382" i="1"/>
  <c r="A384" i="1"/>
  <c r="AG384" i="1"/>
  <c r="AG383" i="1"/>
  <c r="D383" i="1"/>
  <c r="AF382" i="1"/>
  <c r="D384" i="1"/>
  <c r="A385" i="1"/>
  <c r="AG385" i="1" s="1"/>
  <c r="AI383" i="1" l="1"/>
  <c r="AI384" i="1" s="1"/>
  <c r="AI385" i="1" s="1"/>
  <c r="AH385" i="1"/>
  <c r="AH384" i="1"/>
  <c r="A386" i="1"/>
  <c r="D386" i="1"/>
  <c r="AF384" i="1"/>
  <c r="D385" i="1"/>
  <c r="AG386" i="1"/>
  <c r="AF383" i="1"/>
  <c r="A387" i="1"/>
  <c r="A388" i="1"/>
  <c r="A389" i="1"/>
  <c r="AG389" i="1"/>
  <c r="D389" i="1"/>
  <c r="AH389" i="1" l="1"/>
  <c r="C389" i="1" s="1"/>
  <c r="AH387" i="1"/>
  <c r="AH386" i="1"/>
  <c r="C386" i="1" s="1"/>
  <c r="AI386" i="1"/>
  <c r="AI387" i="1" s="1"/>
  <c r="AI388" i="1" s="1"/>
  <c r="AI389" i="1" s="1"/>
  <c r="AG388" i="1"/>
  <c r="AF386" i="1"/>
  <c r="D388" i="1"/>
  <c r="AF389" i="1"/>
  <c r="AF385" i="1"/>
  <c r="A390" i="1"/>
  <c r="A391" i="1" s="1"/>
  <c r="A392" i="1"/>
  <c r="AG391" i="1"/>
  <c r="AG390" i="1"/>
  <c r="D390" i="1"/>
  <c r="AH390" i="1" l="1"/>
  <c r="C390" i="1" s="1"/>
  <c r="AI390" i="1"/>
  <c r="AI391" i="1" s="1"/>
  <c r="AH392" i="1"/>
  <c r="C392" i="1" s="1"/>
  <c r="AH391" i="1"/>
  <c r="C391" i="1" s="1"/>
  <c r="D391" i="1"/>
  <c r="AF388" i="1"/>
  <c r="A393" i="1"/>
  <c r="AG393" i="1"/>
  <c r="AF390" i="1"/>
  <c r="A394" i="1"/>
  <c r="D393" i="1"/>
  <c r="A395" i="1"/>
  <c r="AG395" i="1"/>
  <c r="A396" i="1"/>
  <c r="AG396" i="1"/>
  <c r="D396" i="1"/>
  <c r="AI396" i="1" l="1"/>
  <c r="AI397" i="1" s="1"/>
  <c r="AI398" i="1" s="1"/>
  <c r="AI399" i="1" s="1"/>
  <c r="AI400" i="1" s="1"/>
  <c r="AH396" i="1"/>
  <c r="AH394" i="1"/>
  <c r="A397" i="1"/>
  <c r="AF391" i="1"/>
  <c r="A398" i="1"/>
  <c r="AG398" i="1"/>
  <c r="D398" i="1"/>
  <c r="AH397" i="1" l="1"/>
  <c r="AI821" i="1"/>
  <c r="A399" i="1"/>
  <c r="A400" i="1"/>
  <c r="D400" i="1"/>
  <c r="AG400" i="1"/>
  <c r="AH399" i="1" l="1"/>
  <c r="C399" i="1" s="1"/>
  <c r="AI828" i="1"/>
  <c r="A401" i="1"/>
  <c r="AG401" i="1"/>
  <c r="D401" i="1"/>
  <c r="A402" i="1"/>
  <c r="AG402" i="1"/>
  <c r="D402" i="1"/>
  <c r="AH402" i="1" l="1"/>
  <c r="C402" i="1" s="1"/>
  <c r="AI401" i="1"/>
  <c r="AI402" i="1" s="1"/>
  <c r="AH401" i="1"/>
  <c r="AI835" i="1"/>
  <c r="A403" i="1"/>
  <c r="A404" i="1"/>
  <c r="AG404" i="1"/>
  <c r="D404" i="1"/>
  <c r="AH403" i="1" l="1"/>
  <c r="C403" i="1" s="1"/>
  <c r="AI837" i="1"/>
  <c r="A405" i="1"/>
  <c r="D405" i="1"/>
  <c r="AG405" i="1"/>
  <c r="A406" i="1"/>
  <c r="AG406" i="1"/>
  <c r="D406" i="1"/>
  <c r="AH406" i="1" l="1"/>
  <c r="AI405" i="1"/>
  <c r="AI406" i="1" s="1"/>
  <c r="AH405" i="1"/>
  <c r="C405" i="1" s="1"/>
  <c r="AI839" i="1"/>
  <c r="A407" i="1"/>
  <c r="AF400" i="1"/>
  <c r="AF393" i="1"/>
  <c r="AF396" i="1"/>
  <c r="AF406" i="1"/>
  <c r="AF402" i="1"/>
  <c r="AF405" i="1"/>
  <c r="AF404" i="1"/>
  <c r="AF401" i="1"/>
  <c r="AF398" i="1"/>
  <c r="D395" i="1"/>
  <c r="AG407" i="1"/>
  <c r="D407" i="1"/>
  <c r="A408" i="1"/>
  <c r="AG408" i="1"/>
  <c r="D408" i="1"/>
  <c r="AH408" i="1" l="1"/>
  <c r="C408" i="1" s="1"/>
  <c r="AH407" i="1"/>
  <c r="AI407" i="1"/>
  <c r="AI408" i="1" s="1"/>
  <c r="AF408" i="1"/>
  <c r="A409" i="1"/>
  <c r="AF407" i="1"/>
  <c r="AF395" i="1"/>
  <c r="AG409" i="1"/>
  <c r="D409" i="1"/>
  <c r="A410" i="1"/>
  <c r="AG410" i="1"/>
  <c r="D410" i="1"/>
  <c r="AH410" i="1" l="1"/>
  <c r="C410" i="1" s="1"/>
  <c r="AH409" i="1"/>
  <c r="AI409" i="1"/>
  <c r="AI410" i="1" s="1"/>
  <c r="AI843" i="1"/>
  <c r="AF410" i="1"/>
  <c r="A411" i="1"/>
  <c r="AF409" i="1"/>
  <c r="D411" i="1"/>
  <c r="AG411" i="1"/>
  <c r="A412" i="1"/>
  <c r="AG412" i="1"/>
  <c r="D412" i="1"/>
  <c r="AH412" i="1" l="1"/>
  <c r="C412" i="1" s="1"/>
  <c r="AH411" i="1"/>
  <c r="AI411" i="1"/>
  <c r="AI412" i="1" s="1"/>
  <c r="AI845" i="1"/>
  <c r="AG847" i="1"/>
  <c r="D847" i="1"/>
  <c r="AF412" i="1"/>
  <c r="A413" i="1"/>
  <c r="AF411" i="1"/>
  <c r="AG413" i="1"/>
  <c r="D413" i="1"/>
  <c r="A414" i="1"/>
  <c r="AH414" i="1" l="1"/>
  <c r="C414" i="1" s="1"/>
  <c r="AH413" i="1"/>
  <c r="AI413" i="1"/>
  <c r="AI847" i="1"/>
  <c r="A415" i="1"/>
  <c r="AF413" i="1"/>
  <c r="D415" i="1"/>
  <c r="AG415" i="1"/>
  <c r="A416" i="1"/>
  <c r="D416" i="1"/>
  <c r="AG416" i="1"/>
  <c r="AI416" i="1" l="1"/>
  <c r="AH416" i="1"/>
  <c r="C416" i="1" s="1"/>
  <c r="B6" i="7"/>
  <c r="H6" i="7" s="1"/>
  <c r="A417" i="1"/>
  <c r="AF415" i="1"/>
  <c r="AF416" i="1"/>
  <c r="A418" i="1"/>
  <c r="D418" i="1"/>
  <c r="AG418" i="1"/>
  <c r="AH417" i="1" l="1"/>
  <c r="G6" i="7"/>
  <c r="E6" i="7"/>
  <c r="F6" i="7"/>
  <c r="D6" i="7"/>
  <c r="C6" i="7"/>
  <c r="A6" i="7" s="1"/>
  <c r="J6" i="7"/>
  <c r="AB847" i="1"/>
  <c r="AC847" i="1"/>
  <c r="AF847" i="1"/>
  <c r="AF418" i="1"/>
  <c r="A419" i="1"/>
  <c r="AG419" i="1"/>
  <c r="D419" i="1"/>
  <c r="A420" i="1"/>
  <c r="AG420" i="1"/>
  <c r="D420" i="1"/>
  <c r="AH420" i="1" l="1"/>
  <c r="AI419" i="1"/>
  <c r="AI420" i="1" s="1"/>
  <c r="AH419" i="1"/>
  <c r="C847" i="1"/>
  <c r="I6" i="7"/>
  <c r="K6" i="7" s="1"/>
  <c r="L6" i="7" s="1"/>
  <c r="M6" i="7" s="1"/>
  <c r="AF420" i="1"/>
  <c r="A421" i="1"/>
  <c r="AF419" i="1"/>
  <c r="D421" i="1"/>
  <c r="AG421" i="1"/>
  <c r="A422" i="1"/>
  <c r="AH422" i="1" l="1"/>
  <c r="AH421" i="1"/>
  <c r="AI421" i="1"/>
  <c r="AI422" i="1" s="1"/>
  <c r="A423" i="1"/>
  <c r="AF421" i="1"/>
  <c r="D423" i="1"/>
  <c r="AG423" i="1"/>
  <c r="A424" i="1"/>
  <c r="AG424" i="1"/>
  <c r="D424" i="1"/>
  <c r="AI424" i="1" l="1"/>
  <c r="AH424" i="1"/>
  <c r="C424" i="1" s="1"/>
  <c r="AF424" i="1"/>
  <c r="A425" i="1"/>
  <c r="AF423" i="1"/>
  <c r="D425" i="1"/>
  <c r="AG425" i="1"/>
  <c r="A426" i="1"/>
  <c r="D426" i="1"/>
  <c r="AG426" i="1"/>
  <c r="A427" i="1"/>
  <c r="AG427" i="1"/>
  <c r="D427" i="1"/>
  <c r="A428" i="1"/>
  <c r="A429" i="1"/>
  <c r="D429" i="1"/>
  <c r="AG429" i="1"/>
  <c r="A430" i="1"/>
  <c r="D430" i="1"/>
  <c r="AG430" i="1"/>
  <c r="A431" i="1"/>
  <c r="D431" i="1"/>
  <c r="AG431" i="1"/>
  <c r="A432" i="1"/>
  <c r="A433" i="1"/>
  <c r="AG433" i="1"/>
  <c r="D433" i="1"/>
  <c r="A434" i="1"/>
  <c r="AG434" i="1"/>
  <c r="D434" i="1"/>
  <c r="A435" i="1"/>
  <c r="A436" i="1"/>
  <c r="AG436" i="1"/>
  <c r="D436" i="1"/>
  <c r="A437" i="1"/>
  <c r="D437" i="1"/>
  <c r="AG437" i="1"/>
  <c r="A438" i="1"/>
  <c r="D438" i="1"/>
  <c r="AG438" i="1"/>
  <c r="A439" i="1"/>
  <c r="D439" i="1"/>
  <c r="AG439" i="1"/>
  <c r="A440" i="1"/>
  <c r="AG440" i="1"/>
  <c r="D440" i="1"/>
  <c r="A441" i="1"/>
  <c r="AG441" i="1"/>
  <c r="D441" i="1"/>
  <c r="A442" i="1"/>
  <c r="A443" i="1"/>
  <c r="AG443" i="1"/>
  <c r="D443" i="1"/>
  <c r="A444" i="1"/>
  <c r="D444" i="1"/>
  <c r="AG444" i="1"/>
  <c r="A445" i="1"/>
  <c r="AG445" i="1"/>
  <c r="D445" i="1"/>
  <c r="A446" i="1"/>
  <c r="A447" i="1"/>
  <c r="AG447" i="1"/>
  <c r="D447" i="1"/>
  <c r="A448" i="1"/>
  <c r="D448" i="1"/>
  <c r="AG448" i="1"/>
  <c r="A449" i="1"/>
  <c r="A450" i="1"/>
  <c r="AG450" i="1"/>
  <c r="D450" i="1"/>
  <c r="A451" i="1"/>
  <c r="AG451" i="1"/>
  <c r="D451" i="1"/>
  <c r="A452" i="1"/>
  <c r="A453" i="1"/>
  <c r="D453" i="1"/>
  <c r="AG453" i="1"/>
  <c r="A454" i="1"/>
  <c r="AG454" i="1"/>
  <c r="D454" i="1"/>
  <c r="A455" i="1"/>
  <c r="AG455" i="1"/>
  <c r="D455" i="1"/>
  <c r="A456" i="1"/>
  <c r="D456" i="1"/>
  <c r="AG456" i="1"/>
  <c r="A457" i="1"/>
  <c r="D457" i="1"/>
  <c r="AG457" i="1"/>
  <c r="A458" i="1"/>
  <c r="AG458" i="1"/>
  <c r="D458" i="1"/>
  <c r="A459" i="1"/>
  <c r="D459" i="1"/>
  <c r="AG459" i="1"/>
  <c r="A460" i="1"/>
  <c r="D460" i="1"/>
  <c r="AG460" i="1"/>
  <c r="A461" i="1"/>
  <c r="AG461" i="1"/>
  <c r="D461" i="1"/>
  <c r="A462" i="1"/>
  <c r="D462" i="1"/>
  <c r="AG462" i="1"/>
  <c r="A463" i="1"/>
  <c r="AG463" i="1"/>
  <c r="D463" i="1"/>
  <c r="A464" i="1"/>
  <c r="D464" i="1"/>
  <c r="AG464" i="1"/>
  <c r="A465" i="1"/>
  <c r="AG465" i="1"/>
  <c r="D465" i="1"/>
  <c r="A466" i="1"/>
  <c r="D466" i="1"/>
  <c r="AG466" i="1"/>
  <c r="A467" i="1"/>
  <c r="AG467" i="1"/>
  <c r="D467" i="1"/>
  <c r="A468" i="1"/>
  <c r="D468" i="1"/>
  <c r="AG468" i="1"/>
  <c r="A469" i="1"/>
  <c r="A470" i="1"/>
  <c r="AG470" i="1"/>
  <c r="D470" i="1"/>
  <c r="A471" i="1"/>
  <c r="AG471" i="1"/>
  <c r="D471" i="1"/>
  <c r="A472" i="1"/>
  <c r="AG472" i="1"/>
  <c r="D472" i="1"/>
  <c r="A473" i="1"/>
  <c r="D473" i="1"/>
  <c r="AG473" i="1"/>
  <c r="A474" i="1"/>
  <c r="AG474" i="1"/>
  <c r="D474" i="1"/>
  <c r="A475" i="1"/>
  <c r="AG475" i="1"/>
  <c r="D475" i="1"/>
  <c r="A476" i="1"/>
  <c r="A477" i="1"/>
  <c r="D477" i="1"/>
  <c r="AG477" i="1"/>
  <c r="A478" i="1"/>
  <c r="D478" i="1"/>
  <c r="AG478" i="1"/>
  <c r="A479" i="1"/>
  <c r="AG479" i="1"/>
  <c r="D479" i="1"/>
  <c r="A480" i="1"/>
  <c r="AG480" i="1"/>
  <c r="D480" i="1"/>
  <c r="A481" i="1"/>
  <c r="D481" i="1"/>
  <c r="AG481" i="1"/>
  <c r="A482" i="1"/>
  <c r="AG482" i="1"/>
  <c r="D482" i="1"/>
  <c r="A483" i="1"/>
  <c r="D483" i="1"/>
  <c r="AG483" i="1"/>
  <c r="A484" i="1"/>
  <c r="A485" i="1"/>
  <c r="AG485" i="1"/>
  <c r="D485" i="1"/>
  <c r="A486" i="1"/>
  <c r="AG486" i="1"/>
  <c r="D486" i="1"/>
  <c r="A487" i="1"/>
  <c r="AG487" i="1"/>
  <c r="D487" i="1"/>
  <c r="A488" i="1"/>
  <c r="AG488" i="1"/>
  <c r="D488" i="1"/>
  <c r="A489" i="1"/>
  <c r="D489" i="1"/>
  <c r="AG489" i="1"/>
  <c r="A490" i="1"/>
  <c r="D490" i="1"/>
  <c r="AG490" i="1"/>
  <c r="A491" i="1"/>
  <c r="AG491" i="1"/>
  <c r="D491" i="1"/>
  <c r="A492" i="1"/>
  <c r="A493" i="1"/>
  <c r="D493" i="1"/>
  <c r="AG493" i="1"/>
  <c r="A494" i="1"/>
  <c r="D494" i="1"/>
  <c r="AG494" i="1"/>
  <c r="A495" i="1"/>
  <c r="D495" i="1"/>
  <c r="AG495" i="1"/>
  <c r="A496" i="1"/>
  <c r="D496" i="1"/>
  <c r="AG496" i="1"/>
  <c r="A497" i="1"/>
  <c r="D497" i="1"/>
  <c r="AG497" i="1"/>
  <c r="A498" i="1"/>
  <c r="AG498" i="1"/>
  <c r="D498" i="1"/>
  <c r="A499" i="1"/>
  <c r="AG499" i="1"/>
  <c r="D499" i="1"/>
  <c r="A500" i="1"/>
  <c r="A501" i="1"/>
  <c r="AG501" i="1"/>
  <c r="D501" i="1"/>
  <c r="A502" i="1"/>
  <c r="A503" i="1"/>
  <c r="D503" i="1"/>
  <c r="AG503" i="1"/>
  <c r="A504" i="1"/>
  <c r="D504" i="1"/>
  <c r="AG504" i="1"/>
  <c r="A505" i="1"/>
  <c r="A506" i="1"/>
  <c r="D506" i="1"/>
  <c r="AG506" i="1"/>
  <c r="A507" i="1"/>
  <c r="D507" i="1"/>
  <c r="AG507" i="1"/>
  <c r="A508" i="1"/>
  <c r="A509" i="1"/>
  <c r="D509" i="1"/>
  <c r="AG509" i="1"/>
  <c r="A510" i="1"/>
  <c r="D510" i="1"/>
  <c r="AG510" i="1"/>
  <c r="A511" i="1"/>
  <c r="D511" i="1"/>
  <c r="AG511" i="1"/>
  <c r="A512" i="1"/>
  <c r="A513" i="1"/>
  <c r="AG513" i="1"/>
  <c r="D513" i="1"/>
  <c r="AH508" i="1" l="1"/>
  <c r="AI507" i="1"/>
  <c r="AI508" i="1" s="1"/>
  <c r="AI509" i="1" s="1"/>
  <c r="AH507" i="1"/>
  <c r="AH505" i="1"/>
  <c r="AI504" i="1"/>
  <c r="AH504" i="1"/>
  <c r="C504" i="1" s="1"/>
  <c r="AH502" i="1"/>
  <c r="AH500" i="1"/>
  <c r="AH499" i="1"/>
  <c r="C499" i="1" s="1"/>
  <c r="AH498" i="1"/>
  <c r="AH497" i="1"/>
  <c r="AH496" i="1"/>
  <c r="C496" i="1" s="1"/>
  <c r="AH495" i="1"/>
  <c r="AI494" i="1"/>
  <c r="AI495" i="1" s="1"/>
  <c r="AI496" i="1" s="1"/>
  <c r="AI497" i="1" s="1"/>
  <c r="AI498" i="1" s="1"/>
  <c r="AI499" i="1" s="1"/>
  <c r="AH494" i="1"/>
  <c r="C494" i="1" s="1"/>
  <c r="AH492" i="1"/>
  <c r="C492" i="1" s="1"/>
  <c r="AH491" i="1"/>
  <c r="AH490" i="1"/>
  <c r="AH489" i="1"/>
  <c r="AH488" i="1"/>
  <c r="AH487" i="1"/>
  <c r="C487" i="1" s="1"/>
  <c r="AI486" i="1"/>
  <c r="AI487" i="1" s="1"/>
  <c r="AI488" i="1" s="1"/>
  <c r="AI489" i="1" s="1"/>
  <c r="AI490" i="1" s="1"/>
  <c r="AI491" i="1" s="1"/>
  <c r="AH486" i="1"/>
  <c r="AH484" i="1"/>
  <c r="C484" i="1" s="1"/>
  <c r="AH483" i="1"/>
  <c r="AH482" i="1"/>
  <c r="AH481" i="1"/>
  <c r="C481" i="1" s="1"/>
  <c r="AH480" i="1"/>
  <c r="AH479" i="1"/>
  <c r="AI478" i="1"/>
  <c r="AI479" i="1" s="1"/>
  <c r="AI480" i="1" s="1"/>
  <c r="AI481" i="1" s="1"/>
  <c r="AI482" i="1" s="1"/>
  <c r="AI483" i="1" s="1"/>
  <c r="AH478" i="1"/>
  <c r="C478" i="1" s="1"/>
  <c r="AH476" i="1"/>
  <c r="AH475" i="1"/>
  <c r="C475" i="1" s="1"/>
  <c r="AH474" i="1"/>
  <c r="C474" i="1" s="1"/>
  <c r="AH473" i="1"/>
  <c r="AH472" i="1"/>
  <c r="AI471" i="1"/>
  <c r="AI472" i="1" s="1"/>
  <c r="AI473" i="1" s="1"/>
  <c r="AI474" i="1" s="1"/>
  <c r="AI475" i="1" s="1"/>
  <c r="AH471" i="1"/>
  <c r="AH469" i="1"/>
  <c r="C469" i="1" s="1"/>
  <c r="AH468" i="1"/>
  <c r="AH467" i="1"/>
  <c r="AH466" i="1"/>
  <c r="AH465" i="1"/>
  <c r="AH464" i="1"/>
  <c r="AH463" i="1"/>
  <c r="AH462" i="1"/>
  <c r="AH461" i="1"/>
  <c r="C461" i="1" s="1"/>
  <c r="AH460" i="1"/>
  <c r="AH459" i="1"/>
  <c r="AH458" i="1"/>
  <c r="AH457" i="1"/>
  <c r="AH456" i="1"/>
  <c r="C456" i="1" s="1"/>
  <c r="AH455" i="1"/>
  <c r="AI454" i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H454" i="1"/>
  <c r="C454" i="1" s="1"/>
  <c r="AH452" i="1"/>
  <c r="AI451" i="1"/>
  <c r="AI452" i="1" s="1"/>
  <c r="AI453" i="1" s="1"/>
  <c r="AH451" i="1"/>
  <c r="AH449" i="1"/>
  <c r="C449" i="1" s="1"/>
  <c r="AH448" i="1"/>
  <c r="AH446" i="1"/>
  <c r="AH445" i="1"/>
  <c r="C445" i="1" s="1"/>
  <c r="AI444" i="1"/>
  <c r="AI445" i="1" s="1"/>
  <c r="AI446" i="1" s="1"/>
  <c r="AI447" i="1" s="1"/>
  <c r="AI448" i="1" s="1"/>
  <c r="AH444" i="1"/>
  <c r="AH442" i="1"/>
  <c r="C442" i="1" s="1"/>
  <c r="AH441" i="1"/>
  <c r="AH440" i="1"/>
  <c r="C440" i="1" s="1"/>
  <c r="AH439" i="1"/>
  <c r="AH438" i="1"/>
  <c r="C438" i="1" s="1"/>
  <c r="AI437" i="1"/>
  <c r="AI438" i="1" s="1"/>
  <c r="AI439" i="1" s="1"/>
  <c r="AI440" i="1" s="1"/>
  <c r="AI441" i="1" s="1"/>
  <c r="AH437" i="1"/>
  <c r="AH435" i="1"/>
  <c r="AH434" i="1"/>
  <c r="AH432" i="1"/>
  <c r="AH431" i="1"/>
  <c r="AI430" i="1"/>
  <c r="AI431" i="1" s="1"/>
  <c r="AI432" i="1" s="1"/>
  <c r="AI433" i="1" s="1"/>
  <c r="AI434" i="1" s="1"/>
  <c r="AH430" i="1"/>
  <c r="C430" i="1" s="1"/>
  <c r="AH428" i="1"/>
  <c r="AH427" i="1"/>
  <c r="AH426" i="1"/>
  <c r="AH425" i="1"/>
  <c r="AI425" i="1"/>
  <c r="AI426" i="1" s="1"/>
  <c r="AI427" i="1" s="1"/>
  <c r="AI428" i="1" s="1"/>
  <c r="AH512" i="1"/>
  <c r="C512" i="1" s="1"/>
  <c r="AH511" i="1"/>
  <c r="AH510" i="1"/>
  <c r="AI510" i="1"/>
  <c r="AI511" i="1" s="1"/>
  <c r="AF509" i="1"/>
  <c r="AF504" i="1"/>
  <c r="AF503" i="1"/>
  <c r="AF501" i="1"/>
  <c r="AF499" i="1"/>
  <c r="AF498" i="1"/>
  <c r="AF497" i="1"/>
  <c r="AF496" i="1"/>
  <c r="AF495" i="1"/>
  <c r="AF485" i="1"/>
  <c r="AF483" i="1"/>
  <c r="AF482" i="1"/>
  <c r="AF481" i="1"/>
  <c r="AF480" i="1"/>
  <c r="AF479" i="1"/>
  <c r="AF470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0" i="1"/>
  <c r="AF448" i="1"/>
  <c r="AF447" i="1"/>
  <c r="AF445" i="1"/>
  <c r="AF436" i="1"/>
  <c r="AF433" i="1"/>
  <c r="AF425" i="1"/>
  <c r="A514" i="1"/>
  <c r="AG514" i="1"/>
  <c r="AF507" i="1"/>
  <c r="AF506" i="1"/>
  <c r="AF494" i="1"/>
  <c r="AF493" i="1"/>
  <c r="AF491" i="1"/>
  <c r="AF490" i="1"/>
  <c r="AF489" i="1"/>
  <c r="AF488" i="1"/>
  <c r="AF487" i="1"/>
  <c r="AF486" i="1"/>
  <c r="AF478" i="1"/>
  <c r="AF477" i="1"/>
  <c r="AF475" i="1"/>
  <c r="AF474" i="1"/>
  <c r="AF473" i="1"/>
  <c r="AF472" i="1"/>
  <c r="AF471" i="1"/>
  <c r="AF453" i="1"/>
  <c r="AF451" i="1"/>
  <c r="AF444" i="1"/>
  <c r="AF443" i="1"/>
  <c r="AF441" i="1"/>
  <c r="AF440" i="1"/>
  <c r="AF439" i="1"/>
  <c r="AF438" i="1"/>
  <c r="AF430" i="1"/>
  <c r="AF429" i="1"/>
  <c r="AF427" i="1"/>
  <c r="AF513" i="1"/>
  <c r="AF511" i="1"/>
  <c r="D514" i="1"/>
  <c r="A515" i="1"/>
  <c r="AF437" i="1"/>
  <c r="AF434" i="1"/>
  <c r="AF431" i="1"/>
  <c r="AF426" i="1"/>
  <c r="AF510" i="1"/>
  <c r="A516" i="1"/>
  <c r="AG516" i="1"/>
  <c r="D516" i="1"/>
  <c r="AH515" i="1" l="1"/>
  <c r="AI514" i="1"/>
  <c r="AI516" i="1" s="1"/>
  <c r="AH514" i="1"/>
  <c r="A517" i="1"/>
  <c r="D517" i="1"/>
  <c r="A518" i="1"/>
  <c r="AG518" i="1"/>
  <c r="AF516" i="1"/>
  <c r="AF514" i="1"/>
  <c r="AG517" i="1"/>
  <c r="D518" i="1"/>
  <c r="A519" i="1"/>
  <c r="AG519" i="1"/>
  <c r="A520" i="1"/>
  <c r="D519" i="1"/>
  <c r="AG520" i="1"/>
  <c r="A521" i="1"/>
  <c r="D520" i="1"/>
  <c r="AG521" i="1"/>
  <c r="D521" i="1"/>
  <c r="A522" i="1"/>
  <c r="D522" i="1"/>
  <c r="AG522" i="1"/>
  <c r="A523" i="1"/>
  <c r="D523" i="1"/>
  <c r="AG523" i="1"/>
  <c r="A524" i="1"/>
  <c r="D524" i="1"/>
  <c r="AG524" i="1"/>
  <c r="A525" i="1"/>
  <c r="AG525" i="1"/>
  <c r="D525" i="1"/>
  <c r="A526" i="1"/>
  <c r="D526" i="1"/>
  <c r="AG526" i="1"/>
  <c r="A527" i="1"/>
  <c r="A528" i="1"/>
  <c r="D528" i="1"/>
  <c r="AG528" i="1"/>
  <c r="AH527" i="1" l="1"/>
  <c r="C527" i="1" s="1"/>
  <c r="AH526" i="1"/>
  <c r="AH525" i="1"/>
  <c r="C525" i="1" s="1"/>
  <c r="AH524" i="1"/>
  <c r="AH523" i="1"/>
  <c r="C523" i="1" s="1"/>
  <c r="AH522" i="1"/>
  <c r="AH521" i="1"/>
  <c r="AH520" i="1"/>
  <c r="C520" i="1" s="1"/>
  <c r="AH519" i="1"/>
  <c r="AH518" i="1"/>
  <c r="AH517" i="1"/>
  <c r="AI517" i="1"/>
  <c r="AI518" i="1" s="1"/>
  <c r="AI519" i="1" s="1"/>
  <c r="AI520" i="1" s="1"/>
  <c r="AI521" i="1" s="1"/>
  <c r="AI522" i="1" s="1"/>
  <c r="AI523" i="1" s="1"/>
  <c r="AI524" i="1" s="1"/>
  <c r="AI525" i="1" s="1"/>
  <c r="AI526" i="1" s="1"/>
  <c r="AF528" i="1"/>
  <c r="AF526" i="1"/>
  <c r="AF524" i="1"/>
  <c r="AF522" i="1"/>
  <c r="AF520" i="1"/>
  <c r="AF518" i="1"/>
  <c r="A529" i="1"/>
  <c r="AF525" i="1"/>
  <c r="AF523" i="1"/>
  <c r="AF521" i="1"/>
  <c r="AF519" i="1"/>
  <c r="AF517" i="1"/>
  <c r="D529" i="1"/>
  <c r="A530" i="1"/>
  <c r="AG529" i="1"/>
  <c r="A531" i="1"/>
  <c r="D531" i="1"/>
  <c r="AG531" i="1"/>
  <c r="A532" i="1"/>
  <c r="D532" i="1"/>
  <c r="AG532" i="1"/>
  <c r="A533" i="1"/>
  <c r="A534" i="1"/>
  <c r="AG534" i="1"/>
  <c r="D534" i="1"/>
  <c r="A535" i="1"/>
  <c r="D535" i="1"/>
  <c r="AG535" i="1"/>
  <c r="A536" i="1"/>
  <c r="D536" i="1"/>
  <c r="AG536" i="1"/>
  <c r="A537" i="1"/>
  <c r="AG537" i="1"/>
  <c r="D537" i="1"/>
  <c r="A538" i="1"/>
  <c r="D538" i="1"/>
  <c r="AG538" i="1"/>
  <c r="A539" i="1"/>
  <c r="A540" i="1"/>
  <c r="D540" i="1"/>
  <c r="AG540" i="1"/>
  <c r="A541" i="1"/>
  <c r="AG541" i="1"/>
  <c r="D541" i="1"/>
  <c r="A542" i="1"/>
  <c r="A543" i="1"/>
  <c r="D543" i="1"/>
  <c r="AG543" i="1"/>
  <c r="A544" i="1"/>
  <c r="AG544" i="1"/>
  <c r="D544" i="1"/>
  <c r="A545" i="1"/>
  <c r="AG545" i="1"/>
  <c r="D545" i="1"/>
  <c r="A546" i="1"/>
  <c r="AG546" i="1"/>
  <c r="D546" i="1"/>
  <c r="A547" i="1"/>
  <c r="D547" i="1"/>
  <c r="AG547" i="1"/>
  <c r="A548" i="1"/>
  <c r="AG548" i="1"/>
  <c r="D548" i="1"/>
  <c r="A549" i="1"/>
  <c r="D549" i="1"/>
  <c r="AG549" i="1"/>
  <c r="A550" i="1"/>
  <c r="D550" i="1"/>
  <c r="AG550" i="1"/>
  <c r="A551" i="1"/>
  <c r="AG551" i="1"/>
  <c r="D551" i="1"/>
  <c r="A552" i="1"/>
  <c r="D552" i="1"/>
  <c r="AG552" i="1"/>
  <c r="A553" i="1"/>
  <c r="A554" i="1"/>
  <c r="D554" i="1"/>
  <c r="AG554" i="1"/>
  <c r="A555" i="1"/>
  <c r="D555" i="1"/>
  <c r="AG555" i="1"/>
  <c r="A556" i="1"/>
  <c r="A557" i="1"/>
  <c r="AG557" i="1"/>
  <c r="D557" i="1"/>
  <c r="A558" i="1"/>
  <c r="A559" i="1"/>
  <c r="AG559" i="1"/>
  <c r="D559" i="1"/>
  <c r="A560" i="1"/>
  <c r="D560" i="1"/>
  <c r="AG560" i="1"/>
  <c r="A561" i="1"/>
  <c r="AG561" i="1"/>
  <c r="D561" i="1"/>
  <c r="A562" i="1"/>
  <c r="A563" i="1"/>
  <c r="D563" i="1"/>
  <c r="AG563" i="1"/>
  <c r="A564" i="1"/>
  <c r="D564" i="1"/>
  <c r="AG564" i="1"/>
  <c r="A565" i="1"/>
  <c r="D565" i="1"/>
  <c r="AG565" i="1"/>
  <c r="A566" i="1"/>
  <c r="A567" i="1"/>
  <c r="D567" i="1"/>
  <c r="AG567" i="1"/>
  <c r="A568" i="1"/>
  <c r="A569" i="1"/>
  <c r="D569" i="1"/>
  <c r="AG569" i="1"/>
  <c r="A570" i="1"/>
  <c r="AG570" i="1"/>
  <c r="D570" i="1"/>
  <c r="A571" i="1"/>
  <c r="A572" i="1"/>
  <c r="A573" i="1"/>
  <c r="AG573" i="1"/>
  <c r="D573" i="1"/>
  <c r="A574" i="1"/>
  <c r="A575" i="1"/>
  <c r="D575" i="1"/>
  <c r="AG575" i="1"/>
  <c r="A576" i="1"/>
  <c r="A577" i="1"/>
  <c r="AG577" i="1"/>
  <c r="D577" i="1"/>
  <c r="A578" i="1"/>
  <c r="A579" i="1"/>
  <c r="D579" i="1"/>
  <c r="AG579" i="1"/>
  <c r="AH576" i="1" l="1"/>
  <c r="AH574" i="1"/>
  <c r="AH572" i="1"/>
  <c r="C572" i="1" s="1"/>
  <c r="AH571" i="1"/>
  <c r="AI570" i="1"/>
  <c r="AH570" i="1"/>
  <c r="C570" i="1" s="1"/>
  <c r="AH568" i="1"/>
  <c r="C568" i="1" s="1"/>
  <c r="AH566" i="1"/>
  <c r="AH565" i="1"/>
  <c r="AI564" i="1"/>
  <c r="AI565" i="1" s="1"/>
  <c r="AI566" i="1" s="1"/>
  <c r="AH564" i="1"/>
  <c r="AH562" i="1"/>
  <c r="AH561" i="1"/>
  <c r="C561" i="1" s="1"/>
  <c r="AI560" i="1"/>
  <c r="AI561" i="1" s="1"/>
  <c r="AI562" i="1" s="1"/>
  <c r="AI563" i="1" s="1"/>
  <c r="AH560" i="1"/>
  <c r="AH558" i="1"/>
  <c r="AH556" i="1"/>
  <c r="AI555" i="1"/>
  <c r="AH555" i="1"/>
  <c r="C555" i="1" s="1"/>
  <c r="AH553" i="1"/>
  <c r="AH552" i="1"/>
  <c r="C552" i="1" s="1"/>
  <c r="AH551" i="1"/>
  <c r="AH550" i="1"/>
  <c r="C550" i="1" s="1"/>
  <c r="AH549" i="1"/>
  <c r="AH548" i="1"/>
  <c r="C548" i="1" s="1"/>
  <c r="AH547" i="1"/>
  <c r="AH546" i="1"/>
  <c r="C546" i="1" s="1"/>
  <c r="AH545" i="1"/>
  <c r="AI544" i="1"/>
  <c r="AI545" i="1" s="1"/>
  <c r="AI546" i="1" s="1"/>
  <c r="AI547" i="1" s="1"/>
  <c r="AI548" i="1" s="1"/>
  <c r="AI549" i="1" s="1"/>
  <c r="AI550" i="1" s="1"/>
  <c r="AI551" i="1" s="1"/>
  <c r="AI552" i="1" s="1"/>
  <c r="AH544" i="1"/>
  <c r="C544" i="1" s="1"/>
  <c r="AH542" i="1"/>
  <c r="AI541" i="1"/>
  <c r="AH541" i="1"/>
  <c r="AH539" i="1"/>
  <c r="AH538" i="1"/>
  <c r="C538" i="1" s="1"/>
  <c r="AH537" i="1"/>
  <c r="AH536" i="1"/>
  <c r="AI535" i="1"/>
  <c r="AI536" i="1" s="1"/>
  <c r="AI537" i="1" s="1"/>
  <c r="AI538" i="1" s="1"/>
  <c r="AH535" i="1"/>
  <c r="AH533" i="1"/>
  <c r="AI532" i="1"/>
  <c r="AH532" i="1"/>
  <c r="C532" i="1" s="1"/>
  <c r="AH530" i="1"/>
  <c r="AI529" i="1"/>
  <c r="AH529" i="1"/>
  <c r="C529" i="1" s="1"/>
  <c r="AH578" i="1"/>
  <c r="AF577" i="1"/>
  <c r="AF573" i="1"/>
  <c r="AF569" i="1"/>
  <c r="AF565" i="1"/>
  <c r="AF559" i="1"/>
  <c r="AF555" i="1"/>
  <c r="AF543" i="1"/>
  <c r="A580" i="1"/>
  <c r="AF561" i="1"/>
  <c r="AF554" i="1"/>
  <c r="AF551" i="1"/>
  <c r="AF549" i="1"/>
  <c r="AF547" i="1"/>
  <c r="AF545" i="1"/>
  <c r="AF540" i="1"/>
  <c r="AF537" i="1"/>
  <c r="AF535" i="1"/>
  <c r="AF529" i="1"/>
  <c r="D580" i="1"/>
  <c r="AG580" i="1"/>
  <c r="AF575" i="1"/>
  <c r="AF570" i="1"/>
  <c r="AF567" i="1"/>
  <c r="AF564" i="1"/>
  <c r="AF557" i="1"/>
  <c r="AF544" i="1"/>
  <c r="AF532" i="1"/>
  <c r="AF563" i="1"/>
  <c r="AF560" i="1"/>
  <c r="AF552" i="1"/>
  <c r="AF550" i="1"/>
  <c r="AF548" i="1"/>
  <c r="AF546" i="1"/>
  <c r="AF541" i="1"/>
  <c r="AF538" i="1"/>
  <c r="AF536" i="1"/>
  <c r="AF531" i="1"/>
  <c r="AF579" i="1"/>
  <c r="A581" i="1"/>
  <c r="AF534" i="1"/>
  <c r="A582" i="1"/>
  <c r="A583" i="1" s="1"/>
  <c r="AG583" i="1"/>
  <c r="D583" i="1"/>
  <c r="AG581" i="1"/>
  <c r="AH582" i="1" l="1"/>
  <c r="AH581" i="1"/>
  <c r="AI580" i="1"/>
  <c r="AI581" i="1" s="1"/>
  <c r="AH580" i="1"/>
  <c r="C580" i="1" s="1"/>
  <c r="D581" i="1"/>
  <c r="AF580" i="1"/>
  <c r="AF583" i="1"/>
  <c r="A584" i="1"/>
  <c r="D584" i="1"/>
  <c r="AG584" i="1"/>
  <c r="A585" i="1"/>
  <c r="D585" i="1"/>
  <c r="AG585" i="1"/>
  <c r="A586" i="1"/>
  <c r="D586" i="1"/>
  <c r="AG586" i="1"/>
  <c r="A587" i="1"/>
  <c r="D587" i="1"/>
  <c r="AG587" i="1"/>
  <c r="A588" i="1"/>
  <c r="D588" i="1"/>
  <c r="AG588" i="1"/>
  <c r="A589" i="1"/>
  <c r="AG589" i="1"/>
  <c r="D589" i="1"/>
  <c r="A590" i="1"/>
  <c r="D590" i="1"/>
  <c r="AG590" i="1"/>
  <c r="A591" i="1"/>
  <c r="AG591" i="1"/>
  <c r="D591" i="1"/>
  <c r="A592" i="1"/>
  <c r="A593" i="1"/>
  <c r="AG593" i="1"/>
  <c r="D593" i="1"/>
  <c r="AH592" i="1" l="1"/>
  <c r="C592" i="1" s="1"/>
  <c r="AH591" i="1"/>
  <c r="C591" i="1" s="1"/>
  <c r="AH590" i="1"/>
  <c r="AH589" i="1"/>
  <c r="AH588" i="1"/>
  <c r="AH587" i="1"/>
  <c r="AH586" i="1"/>
  <c r="C586" i="1" s="1"/>
  <c r="AH585" i="1"/>
  <c r="AI584" i="1"/>
  <c r="AI585" i="1" s="1"/>
  <c r="AI586" i="1" s="1"/>
  <c r="AI587" i="1" s="1"/>
  <c r="AI588" i="1" s="1"/>
  <c r="AI589" i="1" s="1"/>
  <c r="AI590" i="1" s="1"/>
  <c r="AI591" i="1" s="1"/>
  <c r="AH584" i="1"/>
  <c r="AF581" i="1"/>
  <c r="AF591" i="1"/>
  <c r="AF587" i="1"/>
  <c r="A594" i="1"/>
  <c r="AF588" i="1"/>
  <c r="AF584" i="1"/>
  <c r="A595" i="1"/>
  <c r="D595" i="1"/>
  <c r="AG595" i="1"/>
  <c r="AF593" i="1"/>
  <c r="AF589" i="1"/>
  <c r="AF585" i="1"/>
  <c r="AF590" i="1"/>
  <c r="AF586" i="1"/>
  <c r="D594" i="1"/>
  <c r="AG594" i="1"/>
  <c r="A596" i="1"/>
  <c r="D596" i="1"/>
  <c r="A597" i="1"/>
  <c r="A598" i="1" s="1"/>
  <c r="AG597" i="1"/>
  <c r="D598" i="1"/>
  <c r="A599" i="1"/>
  <c r="A600" i="1" s="1"/>
  <c r="AG599" i="1"/>
  <c r="D600" i="1"/>
  <c r="A601" i="1"/>
  <c r="A602" i="1" s="1"/>
  <c r="D602" i="1"/>
  <c r="AG602" i="1"/>
  <c r="AG600" i="1"/>
  <c r="D599" i="1"/>
  <c r="AG598" i="1"/>
  <c r="D597" i="1"/>
  <c r="AG596" i="1"/>
  <c r="AH601" i="1" l="1"/>
  <c r="AH600" i="1"/>
  <c r="AH599" i="1"/>
  <c r="AH598" i="1"/>
  <c r="C598" i="1" s="1"/>
  <c r="AH597" i="1"/>
  <c r="C597" i="1" s="1"/>
  <c r="AH596" i="1"/>
  <c r="C596" i="1" s="1"/>
  <c r="AH595" i="1"/>
  <c r="C595" i="1" s="1"/>
  <c r="AI594" i="1"/>
  <c r="AI595" i="1" s="1"/>
  <c r="AI596" i="1" s="1"/>
  <c r="AI597" i="1" s="1"/>
  <c r="AI598" i="1" s="1"/>
  <c r="AI599" i="1" s="1"/>
  <c r="AI600" i="1" s="1"/>
  <c r="AI601" i="1" s="1"/>
  <c r="AI602" i="1" s="1"/>
  <c r="AH594" i="1"/>
  <c r="C594" i="1" s="1"/>
  <c r="AF597" i="1"/>
  <c r="AF596" i="1"/>
  <c r="AF598" i="1"/>
  <c r="A603" i="1"/>
  <c r="D603" i="1"/>
  <c r="AG603" i="1"/>
  <c r="AF602" i="1"/>
  <c r="AF600" i="1"/>
  <c r="AF599" i="1"/>
  <c r="AF595" i="1"/>
  <c r="AF594" i="1"/>
  <c r="A604" i="1"/>
  <c r="A605" i="1"/>
  <c r="A606" i="1" s="1"/>
  <c r="D605" i="1"/>
  <c r="D606" i="1"/>
  <c r="A607" i="1"/>
  <c r="A608" i="1" s="1"/>
  <c r="D607" i="1"/>
  <c r="D608" i="1"/>
  <c r="A609" i="1"/>
  <c r="A610" i="1" s="1"/>
  <c r="D609" i="1"/>
  <c r="AG610" i="1"/>
  <c r="A611" i="1"/>
  <c r="A612" i="1" s="1"/>
  <c r="D611" i="1"/>
  <c r="D612" i="1"/>
  <c r="A613" i="1"/>
  <c r="A614" i="1" s="1"/>
  <c r="D614" i="1"/>
  <c r="A615" i="1"/>
  <c r="A616" i="1" s="1"/>
  <c r="D615" i="1"/>
  <c r="D616" i="1"/>
  <c r="A617" i="1"/>
  <c r="A618" i="1" s="1"/>
  <c r="AG617" i="1"/>
  <c r="AG618" i="1"/>
  <c r="A619" i="1"/>
  <c r="A620" i="1" s="1"/>
  <c r="D619" i="1"/>
  <c r="AG620" i="1"/>
  <c r="A621" i="1"/>
  <c r="A622" i="1" s="1"/>
  <c r="D622" i="1"/>
  <c r="A623" i="1"/>
  <c r="A624" i="1" s="1"/>
  <c r="AG623" i="1"/>
  <c r="A625" i="1"/>
  <c r="A626" i="1" s="1"/>
  <c r="AG625" i="1"/>
  <c r="AG626" i="1"/>
  <c r="A627" i="1"/>
  <c r="A628" i="1" s="1"/>
  <c r="AG627" i="1"/>
  <c r="AG628" i="1"/>
  <c r="A629" i="1"/>
  <c r="A630" i="1" s="1"/>
  <c r="D629" i="1"/>
  <c r="D630" i="1"/>
  <c r="A631" i="1"/>
  <c r="A632" i="1" s="1"/>
  <c r="D631" i="1"/>
  <c r="D632" i="1"/>
  <c r="A633" i="1"/>
  <c r="A634" i="1" s="1"/>
  <c r="D633" i="1"/>
  <c r="A635" i="1"/>
  <c r="A636" i="1" s="1"/>
  <c r="AG635" i="1"/>
  <c r="AG636" i="1"/>
  <c r="A637" i="1"/>
  <c r="A638" i="1" s="1"/>
  <c r="D637" i="1"/>
  <c r="D638" i="1"/>
  <c r="A639" i="1"/>
  <c r="A640" i="1" s="1"/>
  <c r="D639" i="1"/>
  <c r="D640" i="1"/>
  <c r="A641" i="1"/>
  <c r="A642" i="1" s="1"/>
  <c r="AG641" i="1"/>
  <c r="AG642" i="1"/>
  <c r="A643" i="1"/>
  <c r="A644" i="1" s="1"/>
  <c r="D643" i="1"/>
  <c r="AG644" i="1"/>
  <c r="A645" i="1"/>
  <c r="A646" i="1" s="1"/>
  <c r="AG645" i="1"/>
  <c r="A647" i="1"/>
  <c r="A648" i="1" s="1"/>
  <c r="D647" i="1"/>
  <c r="AG648" i="1"/>
  <c r="A649" i="1"/>
  <c r="A650" i="1" s="1"/>
  <c r="AG649" i="1"/>
  <c r="D650" i="1"/>
  <c r="A651" i="1"/>
  <c r="A652" i="1" s="1"/>
  <c r="D651" i="1"/>
  <c r="A653" i="1"/>
  <c r="A654" i="1" s="1"/>
  <c r="AG653" i="1"/>
  <c r="AG654" i="1"/>
  <c r="A655" i="1"/>
  <c r="A656" i="1" s="1"/>
  <c r="D655" i="1"/>
  <c r="AG656" i="1"/>
  <c r="A657" i="1"/>
  <c r="A658" i="1" s="1"/>
  <c r="D657" i="1"/>
  <c r="D658" i="1"/>
  <c r="A659" i="1"/>
  <c r="A660" i="1" s="1"/>
  <c r="D659" i="1"/>
  <c r="D660" i="1"/>
  <c r="A661" i="1"/>
  <c r="A662" i="1" s="1"/>
  <c r="D661" i="1"/>
  <c r="AG662" i="1"/>
  <c r="A663" i="1"/>
  <c r="A664" i="1" s="1"/>
  <c r="D663" i="1"/>
  <c r="D664" i="1"/>
  <c r="A665" i="1"/>
  <c r="A666" i="1" s="1"/>
  <c r="AG665" i="1"/>
  <c r="AG666" i="1"/>
  <c r="A667" i="1"/>
  <c r="A668" i="1" s="1"/>
  <c r="D668" i="1"/>
  <c r="A669" i="1"/>
  <c r="A670" i="1" s="1"/>
  <c r="AG670" i="1"/>
  <c r="A671" i="1"/>
  <c r="A672" i="1" s="1"/>
  <c r="A673" i="1" s="1"/>
  <c r="A674" i="1" s="1"/>
  <c r="AG672" i="1"/>
  <c r="A675" i="1"/>
  <c r="AG674" i="1"/>
  <c r="D674" i="1"/>
  <c r="D672" i="1"/>
  <c r="D670" i="1"/>
  <c r="AG668" i="1"/>
  <c r="D666" i="1"/>
  <c r="D665" i="1"/>
  <c r="AG664" i="1"/>
  <c r="AG663" i="1"/>
  <c r="D662" i="1"/>
  <c r="AG661" i="1"/>
  <c r="AG660" i="1"/>
  <c r="AG659" i="1"/>
  <c r="AG658" i="1"/>
  <c r="AG657" i="1"/>
  <c r="D656" i="1"/>
  <c r="AG655" i="1"/>
  <c r="D654" i="1"/>
  <c r="D653" i="1"/>
  <c r="AG651" i="1"/>
  <c r="AG650" i="1"/>
  <c r="D649" i="1"/>
  <c r="D648" i="1"/>
  <c r="AG647" i="1"/>
  <c r="D645" i="1"/>
  <c r="D644" i="1"/>
  <c r="AG643" i="1"/>
  <c r="D642" i="1"/>
  <c r="D641" i="1"/>
  <c r="AG640" i="1"/>
  <c r="AG639" i="1"/>
  <c r="AG638" i="1"/>
  <c r="AG637" i="1"/>
  <c r="D636" i="1"/>
  <c r="D635" i="1"/>
  <c r="AG633" i="1"/>
  <c r="AG632" i="1"/>
  <c r="AG631" i="1"/>
  <c r="AG630" i="1"/>
  <c r="AG629" i="1"/>
  <c r="D628" i="1"/>
  <c r="D627" i="1"/>
  <c r="D626" i="1"/>
  <c r="D625" i="1"/>
  <c r="D623" i="1"/>
  <c r="AG622" i="1"/>
  <c r="D620" i="1"/>
  <c r="AG619" i="1"/>
  <c r="D618" i="1"/>
  <c r="D617" i="1"/>
  <c r="AG616" i="1"/>
  <c r="AG615" i="1"/>
  <c r="AG614" i="1"/>
  <c r="AG612" i="1"/>
  <c r="AG611" i="1"/>
  <c r="D610" i="1"/>
  <c r="AG609" i="1"/>
  <c r="AG608" i="1"/>
  <c r="AG607" i="1"/>
  <c r="AG606" i="1"/>
  <c r="AG605" i="1"/>
  <c r="AI654" i="1" l="1"/>
  <c r="AI655" i="1" s="1"/>
  <c r="AI656" i="1" s="1"/>
  <c r="AI657" i="1" s="1"/>
  <c r="AI658" i="1" s="1"/>
  <c r="AI659" i="1" s="1"/>
  <c r="AI660" i="1" s="1"/>
  <c r="AI661" i="1" s="1"/>
  <c r="AI662" i="1" s="1"/>
  <c r="AI663" i="1" s="1"/>
  <c r="AI664" i="1" s="1"/>
  <c r="AI665" i="1" s="1"/>
  <c r="AI666" i="1" s="1"/>
  <c r="AI667" i="1" s="1"/>
  <c r="AH619" i="1"/>
  <c r="AH618" i="1"/>
  <c r="C618" i="1" s="1"/>
  <c r="AH617" i="1"/>
  <c r="AH616" i="1"/>
  <c r="AI615" i="1"/>
  <c r="AI616" i="1" s="1"/>
  <c r="AI617" i="1" s="1"/>
  <c r="AI618" i="1" s="1"/>
  <c r="AH615" i="1"/>
  <c r="C615" i="1" s="1"/>
  <c r="AH613" i="1"/>
  <c r="AH612" i="1"/>
  <c r="AH611" i="1"/>
  <c r="AH610" i="1"/>
  <c r="C610" i="1" s="1"/>
  <c r="AH609" i="1"/>
  <c r="AH608" i="1"/>
  <c r="AH607" i="1"/>
  <c r="AI606" i="1"/>
  <c r="AI607" i="1" s="1"/>
  <c r="AI608" i="1" s="1"/>
  <c r="AI609" i="1" s="1"/>
  <c r="AI610" i="1" s="1"/>
  <c r="AI611" i="1" s="1"/>
  <c r="AI612" i="1" s="1"/>
  <c r="AI613" i="1" s="1"/>
  <c r="AH606" i="1"/>
  <c r="AH604" i="1"/>
  <c r="C604" i="1" s="1"/>
  <c r="AI603" i="1"/>
  <c r="AH603" i="1"/>
  <c r="AH675" i="1"/>
  <c r="AH673" i="1"/>
  <c r="AH671" i="1"/>
  <c r="AH669" i="1"/>
  <c r="C669" i="1" s="1"/>
  <c r="AH667" i="1"/>
  <c r="AH666" i="1"/>
  <c r="AH665" i="1"/>
  <c r="AH664" i="1"/>
  <c r="AH663" i="1"/>
  <c r="C663" i="1" s="1"/>
  <c r="AH662" i="1"/>
  <c r="AH661" i="1"/>
  <c r="AH660" i="1"/>
  <c r="C660" i="1" s="1"/>
  <c r="AH659" i="1"/>
  <c r="AH658" i="1"/>
  <c r="C658" i="1" s="1"/>
  <c r="AH657" i="1"/>
  <c r="AH656" i="1"/>
  <c r="AH655" i="1"/>
  <c r="AH654" i="1"/>
  <c r="AH652" i="1"/>
  <c r="AH651" i="1"/>
  <c r="AH650" i="1"/>
  <c r="AH649" i="1"/>
  <c r="AH648" i="1"/>
  <c r="AH646" i="1"/>
  <c r="AH645" i="1"/>
  <c r="AH644" i="1"/>
  <c r="C644" i="1" s="1"/>
  <c r="AH643" i="1"/>
  <c r="AH642" i="1"/>
  <c r="AH641" i="1"/>
  <c r="AH640" i="1"/>
  <c r="AH639" i="1"/>
  <c r="AH638" i="1"/>
  <c r="AH637" i="1"/>
  <c r="AH636" i="1"/>
  <c r="AH634" i="1"/>
  <c r="AH633" i="1"/>
  <c r="AH632" i="1"/>
  <c r="AH631" i="1"/>
  <c r="C631" i="1" s="1"/>
  <c r="AH630" i="1"/>
  <c r="AH629" i="1"/>
  <c r="AH628" i="1"/>
  <c r="C628" i="1" s="1"/>
  <c r="AH627" i="1"/>
  <c r="AH626" i="1"/>
  <c r="AH624" i="1"/>
  <c r="AH623" i="1"/>
  <c r="AH621" i="1"/>
  <c r="AH620" i="1"/>
  <c r="AF674" i="1"/>
  <c r="AF662" i="1"/>
  <c r="AF653" i="1"/>
  <c r="AF643" i="1"/>
  <c r="AF635" i="1"/>
  <c r="AF625" i="1"/>
  <c r="AF607" i="1"/>
  <c r="AF668" i="1"/>
  <c r="AF659" i="1"/>
  <c r="AF651" i="1"/>
  <c r="AF642" i="1"/>
  <c r="AF633" i="1"/>
  <c r="AF626" i="1"/>
  <c r="AF617" i="1"/>
  <c r="AF612" i="1"/>
  <c r="AF605" i="1"/>
  <c r="AF670" i="1"/>
  <c r="AF660" i="1"/>
  <c r="AF650" i="1"/>
  <c r="AF641" i="1"/>
  <c r="AF632" i="1"/>
  <c r="AF620" i="1"/>
  <c r="AF606" i="1"/>
  <c r="AF665" i="1"/>
  <c r="AF657" i="1"/>
  <c r="AF649" i="1"/>
  <c r="AF640" i="1"/>
  <c r="AF631" i="1"/>
  <c r="AF623" i="1"/>
  <c r="AF616" i="1"/>
  <c r="AF603" i="1"/>
  <c r="AF666" i="1"/>
  <c r="AF658" i="1"/>
  <c r="AF648" i="1"/>
  <c r="AF639" i="1"/>
  <c r="AF630" i="1"/>
  <c r="AF619" i="1"/>
  <c r="A676" i="1"/>
  <c r="AF663" i="1"/>
  <c r="AF655" i="1"/>
  <c r="AF647" i="1"/>
  <c r="AF638" i="1"/>
  <c r="AF629" i="1"/>
  <c r="AF622" i="1"/>
  <c r="AF615" i="1"/>
  <c r="AF609" i="1"/>
  <c r="AG676" i="1"/>
  <c r="AF664" i="1"/>
  <c r="AF656" i="1"/>
  <c r="AF645" i="1"/>
  <c r="AF637" i="1"/>
  <c r="AF628" i="1"/>
  <c r="AF611" i="1"/>
  <c r="AF672" i="1"/>
  <c r="AF661" i="1"/>
  <c r="AF654" i="1"/>
  <c r="AF644" i="1"/>
  <c r="AF636" i="1"/>
  <c r="AF627" i="1"/>
  <c r="AF618" i="1"/>
  <c r="AF614" i="1"/>
  <c r="AF608" i="1"/>
  <c r="D676" i="1"/>
  <c r="AF610" i="1"/>
  <c r="A677" i="1"/>
  <c r="D677" i="1"/>
  <c r="A678" i="1"/>
  <c r="AG677" i="1"/>
  <c r="A679" i="1"/>
  <c r="AG679" i="1"/>
  <c r="D679" i="1"/>
  <c r="A680" i="1"/>
  <c r="A681" i="1"/>
  <c r="AG681" i="1"/>
  <c r="A682" i="1"/>
  <c r="AG682" i="1"/>
  <c r="D682" i="1"/>
  <c r="A683" i="1"/>
  <c r="AG683" i="1"/>
  <c r="D683" i="1"/>
  <c r="A684" i="1"/>
  <c r="AG684" i="1"/>
  <c r="D684" i="1"/>
  <c r="A685" i="1"/>
  <c r="AG685" i="1"/>
  <c r="D685" i="1"/>
  <c r="A686" i="1"/>
  <c r="D686" i="1"/>
  <c r="AG686" i="1"/>
  <c r="A687" i="1"/>
  <c r="AG687" i="1"/>
  <c r="D687" i="1"/>
  <c r="A688" i="1"/>
  <c r="D688" i="1"/>
  <c r="AG688" i="1"/>
  <c r="A689" i="1"/>
  <c r="D689" i="1"/>
  <c r="AG689" i="1"/>
  <c r="A690" i="1"/>
  <c r="D690" i="1"/>
  <c r="AG690" i="1"/>
  <c r="A691" i="1"/>
  <c r="D691" i="1"/>
  <c r="AG691" i="1"/>
  <c r="A692" i="1"/>
  <c r="AG692" i="1"/>
  <c r="D692" i="1"/>
  <c r="A693" i="1"/>
  <c r="AG693" i="1"/>
  <c r="D693" i="1"/>
  <c r="A694" i="1"/>
  <c r="D694" i="1"/>
  <c r="AG694" i="1"/>
  <c r="A695" i="1"/>
  <c r="AH693" i="1" l="1"/>
  <c r="AH692" i="1"/>
  <c r="AH691" i="1"/>
  <c r="AH690" i="1"/>
  <c r="AI682" i="1"/>
  <c r="AI683" i="1" s="1"/>
  <c r="AI684" i="1" s="1"/>
  <c r="AI685" i="1" s="1"/>
  <c r="AI686" i="1" s="1"/>
  <c r="AI687" i="1" s="1"/>
  <c r="AI688" i="1" s="1"/>
  <c r="AI689" i="1" s="1"/>
  <c r="AI690" i="1" s="1"/>
  <c r="AI691" i="1" s="1"/>
  <c r="AI692" i="1" s="1"/>
  <c r="AI693" i="1" s="1"/>
  <c r="AI694" i="1" s="1"/>
  <c r="AI677" i="1"/>
  <c r="AI620" i="1"/>
  <c r="AI623" i="1" s="1"/>
  <c r="AI625" i="1" s="1"/>
  <c r="AI626" i="1" s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I619" i="1"/>
  <c r="AH689" i="1"/>
  <c r="AH688" i="1"/>
  <c r="AH687" i="1"/>
  <c r="AH686" i="1"/>
  <c r="AH685" i="1"/>
  <c r="AH684" i="1"/>
  <c r="C684" i="1" s="1"/>
  <c r="AH683" i="1"/>
  <c r="AH682" i="1"/>
  <c r="AH680" i="1"/>
  <c r="AH678" i="1"/>
  <c r="AH677" i="1"/>
  <c r="AH695" i="1"/>
  <c r="AH694" i="1"/>
  <c r="C694" i="1" s="1"/>
  <c r="AF677" i="1"/>
  <c r="AF686" i="1"/>
  <c r="AF689" i="1"/>
  <c r="A696" i="1"/>
  <c r="AF692" i="1"/>
  <c r="AF683" i="1"/>
  <c r="AF690" i="1"/>
  <c r="AF684" i="1"/>
  <c r="AF691" i="1"/>
  <c r="AF676" i="1"/>
  <c r="AF694" i="1"/>
  <c r="AF685" i="1"/>
  <c r="AF687" i="1"/>
  <c r="D696" i="1"/>
  <c r="A697" i="1"/>
  <c r="AG697" i="1" s="1"/>
  <c r="AF693" i="1"/>
  <c r="AF688" i="1"/>
  <c r="AF679" i="1"/>
  <c r="D681" i="1"/>
  <c r="AF682" i="1"/>
  <c r="AG696" i="1"/>
  <c r="AI697" i="1" l="1"/>
  <c r="AI698" i="1" s="1"/>
  <c r="AI699" i="1" s="1"/>
  <c r="AH697" i="1"/>
  <c r="D697" i="1"/>
  <c r="AF681" i="1"/>
  <c r="AF696" i="1"/>
  <c r="A698" i="1"/>
  <c r="A699" i="1" s="1"/>
  <c r="AG699" i="1"/>
  <c r="AH698" i="1" l="1"/>
  <c r="D699" i="1"/>
  <c r="AF697" i="1"/>
  <c r="A700" i="1"/>
  <c r="A701" i="1"/>
  <c r="D701" i="1" s="1"/>
  <c r="AH700" i="1" l="1"/>
  <c r="AF699" i="1"/>
  <c r="AG701" i="1"/>
  <c r="AF701" i="1"/>
  <c r="A702" i="1"/>
  <c r="D702" i="1" s="1"/>
  <c r="AG702" i="1"/>
  <c r="AI702" i="1" l="1"/>
  <c r="AH702" i="1"/>
  <c r="A703" i="1"/>
  <c r="A704" i="1"/>
  <c r="D704" i="1"/>
  <c r="AF702" i="1"/>
  <c r="A705" i="1"/>
  <c r="AG705" i="1"/>
  <c r="AI705" i="1" l="1"/>
  <c r="AH705" i="1"/>
  <c r="AH703" i="1"/>
  <c r="D93" i="2"/>
  <c r="D74" i="2"/>
  <c r="D91" i="2"/>
  <c r="D78" i="2"/>
  <c r="D92" i="2"/>
  <c r="D2" i="2"/>
  <c r="D89" i="2"/>
  <c r="D76" i="2"/>
  <c r="D87" i="2"/>
  <c r="D77" i="2"/>
  <c r="D88" i="2"/>
  <c r="D84" i="2"/>
  <c r="D79" i="2"/>
  <c r="D82" i="2"/>
  <c r="D80" i="2"/>
  <c r="D75" i="2"/>
  <c r="D86" i="2"/>
  <c r="D83" i="2"/>
  <c r="D85" i="2"/>
  <c r="D90" i="2"/>
  <c r="D81" i="2"/>
  <c r="AG704" i="1"/>
  <c r="AF704" i="1"/>
  <c r="D705" i="1"/>
  <c r="A706" i="1"/>
  <c r="D706" i="1"/>
  <c r="A707" i="1"/>
  <c r="AG706" i="1"/>
  <c r="AG707" i="1"/>
  <c r="D707" i="1"/>
  <c r="AH707" i="1" l="1"/>
  <c r="AH706" i="1"/>
  <c r="C706" i="1" s="1"/>
  <c r="AI706" i="1"/>
  <c r="AI707" i="1" s="1"/>
  <c r="A708" i="1"/>
  <c r="AF707" i="1"/>
  <c r="AG708" i="1"/>
  <c r="AF706" i="1"/>
  <c r="AF705" i="1"/>
  <c r="A709" i="1"/>
  <c r="D708" i="1"/>
  <c r="AG709" i="1"/>
  <c r="D709" i="1"/>
  <c r="A710" i="1"/>
  <c r="AG710" i="1"/>
  <c r="D710" i="1"/>
  <c r="A711" i="1"/>
  <c r="A712" i="1"/>
  <c r="AG712" i="1"/>
  <c r="D712" i="1"/>
  <c r="A713" i="1"/>
  <c r="D713" i="1"/>
  <c r="AG713" i="1"/>
  <c r="A714" i="1"/>
  <c r="AG714" i="1"/>
  <c r="D714" i="1"/>
  <c r="A715" i="1"/>
  <c r="D715" i="1"/>
  <c r="AG715" i="1"/>
  <c r="A716" i="1"/>
  <c r="AG716" i="1"/>
  <c r="D716" i="1"/>
  <c r="A717" i="1"/>
  <c r="D717" i="1"/>
  <c r="AG717" i="1"/>
  <c r="A718" i="1"/>
  <c r="AG718" i="1"/>
  <c r="D718" i="1"/>
  <c r="A719" i="1"/>
  <c r="A720" i="1"/>
  <c r="AG720" i="1"/>
  <c r="D720" i="1"/>
  <c r="A721" i="1"/>
  <c r="AG721" i="1"/>
  <c r="D721" i="1"/>
  <c r="A722" i="1"/>
  <c r="A723" i="1"/>
  <c r="AG723" i="1"/>
  <c r="D723" i="1"/>
  <c r="A724" i="1"/>
  <c r="AG724" i="1"/>
  <c r="D724" i="1"/>
  <c r="A725" i="1"/>
  <c r="D725" i="1"/>
  <c r="AG725" i="1"/>
  <c r="A726" i="1"/>
  <c r="A727" i="1"/>
  <c r="AG727" i="1"/>
  <c r="D727" i="1"/>
  <c r="A728" i="1"/>
  <c r="A729" i="1"/>
  <c r="D729" i="1"/>
  <c r="AG729" i="1"/>
  <c r="A730" i="1"/>
  <c r="AG730" i="1"/>
  <c r="D730" i="1"/>
  <c r="A731" i="1"/>
  <c r="D731" i="1"/>
  <c r="AG731" i="1"/>
  <c r="AH728" i="1" l="1"/>
  <c r="AH726" i="1"/>
  <c r="AH725" i="1"/>
  <c r="AI724" i="1"/>
  <c r="AI725" i="1" s="1"/>
  <c r="AH724" i="1"/>
  <c r="C724" i="1" s="1"/>
  <c r="AH722" i="1"/>
  <c r="AH721" i="1"/>
  <c r="AH719" i="1"/>
  <c r="AH718" i="1"/>
  <c r="AH717" i="1"/>
  <c r="AH716" i="1"/>
  <c r="AH715" i="1"/>
  <c r="AH714" i="1"/>
  <c r="C714" i="1" s="1"/>
  <c r="AI713" i="1"/>
  <c r="AI714" i="1" s="1"/>
  <c r="AI715" i="1" s="1"/>
  <c r="AI716" i="1" s="1"/>
  <c r="AI717" i="1" s="1"/>
  <c r="AI718" i="1" s="1"/>
  <c r="AI719" i="1" s="1"/>
  <c r="AI720" i="1" s="1"/>
  <c r="AI721" i="1" s="1"/>
  <c r="AH713" i="1"/>
  <c r="AH711" i="1"/>
  <c r="AH710" i="1"/>
  <c r="AH709" i="1"/>
  <c r="C709" i="1" s="1"/>
  <c r="AH708" i="1"/>
  <c r="AI708" i="1"/>
  <c r="AI709" i="1" s="1"/>
  <c r="AI710" i="1" s="1"/>
  <c r="AH731" i="1"/>
  <c r="AI730" i="1"/>
  <c r="AI731" i="1" s="1"/>
  <c r="AH730" i="1"/>
  <c r="AF710" i="1"/>
  <c r="AF709" i="1"/>
  <c r="AF725" i="1"/>
  <c r="AF723" i="1"/>
  <c r="AF731" i="1"/>
  <c r="AF714" i="1"/>
  <c r="AF717" i="1"/>
  <c r="A732" i="1"/>
  <c r="AF730" i="1"/>
  <c r="AG732" i="1"/>
  <c r="AF716" i="1"/>
  <c r="AF721" i="1"/>
  <c r="AF720" i="1"/>
  <c r="AF713" i="1"/>
  <c r="AF712" i="1"/>
  <c r="AF727" i="1"/>
  <c r="AF724" i="1"/>
  <c r="AF729" i="1"/>
  <c r="AF715" i="1"/>
  <c r="AF718" i="1"/>
  <c r="D732" i="1"/>
  <c r="A733" i="1"/>
  <c r="AF708" i="1"/>
  <c r="AH733" i="1" l="1"/>
  <c r="AH732" i="1"/>
  <c r="AI732" i="1"/>
  <c r="AF732" i="1"/>
  <c r="A734" i="1"/>
  <c r="D734" i="1"/>
  <c r="A735" i="1"/>
  <c r="A736" i="1"/>
  <c r="AG736" i="1"/>
  <c r="A737" i="1"/>
  <c r="AG737" i="1"/>
  <c r="D736" i="1"/>
  <c r="D737" i="1"/>
  <c r="D735" i="1"/>
  <c r="AG735" i="1"/>
  <c r="AG734" i="1"/>
  <c r="AI735" i="1" l="1"/>
  <c r="AH735" i="1"/>
  <c r="AI736" i="1"/>
  <c r="AI737" i="1" s="1"/>
  <c r="AH737" i="1"/>
  <c r="AH736" i="1"/>
  <c r="AF736" i="1"/>
  <c r="AF737" i="1"/>
  <c r="AF734" i="1"/>
  <c r="AF735" i="1"/>
  <c r="A738" i="1"/>
  <c r="A739" i="1"/>
  <c r="AG738" i="1"/>
  <c r="AI738" i="1" l="1"/>
  <c r="AH739" i="1"/>
  <c r="AH738" i="1"/>
  <c r="A740" i="1"/>
  <c r="A741" i="1"/>
  <c r="AG741" i="1"/>
  <c r="D741" i="1"/>
  <c r="D738" i="1"/>
  <c r="D740" i="1"/>
  <c r="AG740" i="1"/>
  <c r="A742" i="1"/>
  <c r="D742" i="1"/>
  <c r="A743" i="1"/>
  <c r="D743" i="1"/>
  <c r="AG743" i="1"/>
  <c r="AG742" i="1"/>
  <c r="AI741" i="1" l="1"/>
  <c r="AI742" i="1" s="1"/>
  <c r="AI743" i="1" s="1"/>
  <c r="AH742" i="1"/>
  <c r="AH741" i="1"/>
  <c r="AH743" i="1"/>
  <c r="AF738" i="1"/>
  <c r="A744" i="1"/>
  <c r="AF740" i="1"/>
  <c r="AF743" i="1"/>
  <c r="AF741" i="1"/>
  <c r="AF742" i="1"/>
  <c r="AG744" i="1"/>
  <c r="D744" i="1"/>
  <c r="AH744" i="1" l="1"/>
  <c r="AI744" i="1"/>
  <c r="AF744" i="1"/>
  <c r="A745" i="1"/>
  <c r="AG745" i="1"/>
  <c r="AH745" i="1" l="1"/>
  <c r="AI745" i="1"/>
  <c r="D745" i="1"/>
  <c r="A746" i="1"/>
  <c r="D746" i="1"/>
  <c r="AH746" i="1" l="1"/>
  <c r="AF745" i="1"/>
  <c r="AF746" i="1"/>
  <c r="AG746" i="1"/>
  <c r="A747" i="1"/>
  <c r="AG747" i="1"/>
  <c r="AI746" i="1" l="1"/>
  <c r="AH747" i="1"/>
  <c r="AI747" i="1"/>
  <c r="A748" i="1"/>
  <c r="D748" i="1"/>
  <c r="D747" i="1"/>
  <c r="AH748" i="1" l="1"/>
  <c r="AF747" i="1"/>
  <c r="AF748" i="1"/>
  <c r="AG748" i="1"/>
  <c r="A749" i="1"/>
  <c r="AG749" i="1"/>
  <c r="AI748" i="1" l="1"/>
  <c r="AH749" i="1"/>
  <c r="AI749" i="1"/>
  <c r="A750" i="1"/>
  <c r="D750" i="1"/>
  <c r="D749" i="1"/>
  <c r="AH750" i="1" l="1"/>
  <c r="AF749" i="1"/>
  <c r="AG750" i="1"/>
  <c r="A751" i="1"/>
  <c r="AF750" i="1"/>
  <c r="AI750" i="1" l="1"/>
  <c r="AH751" i="1"/>
  <c r="A752" i="1"/>
  <c r="AG752" i="1"/>
  <c r="A753" i="1"/>
  <c r="D753" i="1" s="1"/>
  <c r="D752" i="1"/>
  <c r="AG753" i="1"/>
  <c r="AI753" i="1" l="1"/>
  <c r="AH753" i="1"/>
  <c r="AF752" i="1"/>
  <c r="A754" i="1"/>
  <c r="AF753" i="1"/>
  <c r="AG754" i="1"/>
  <c r="AH754" i="1" l="1"/>
  <c r="AI754" i="1"/>
  <c r="D754" i="1"/>
  <c r="A755" i="1"/>
  <c r="D755" i="1"/>
  <c r="AH755" i="1" l="1"/>
  <c r="AF754" i="1"/>
  <c r="AG755" i="1"/>
  <c r="AF755" i="1"/>
  <c r="A756" i="1"/>
  <c r="D756" i="1"/>
  <c r="AI755" i="1" l="1"/>
  <c r="AH756" i="1"/>
  <c r="AG756" i="1"/>
  <c r="A757" i="1"/>
  <c r="D757" i="1"/>
  <c r="AF756" i="1"/>
  <c r="AG757" i="1"/>
  <c r="AI756" i="1" l="1"/>
  <c r="AH757" i="1"/>
  <c r="AI757" i="1"/>
  <c r="A758" i="1"/>
  <c r="AG758" i="1" s="1"/>
  <c r="AF757" i="1"/>
  <c r="AH758" i="1" l="1"/>
  <c r="AI758" i="1"/>
  <c r="D758" i="1"/>
  <c r="A759" i="1"/>
  <c r="D759" i="1"/>
  <c r="AH759" i="1" l="1"/>
  <c r="AF758" i="1"/>
  <c r="AF759" i="1"/>
  <c r="AG759" i="1"/>
  <c r="A760" i="1"/>
  <c r="D760" i="1"/>
  <c r="AI759" i="1" l="1"/>
  <c r="AH760" i="1"/>
  <c r="AG760" i="1"/>
  <c r="AF760" i="1"/>
  <c r="A761" i="1"/>
  <c r="AG761" i="1"/>
  <c r="AI760" i="1" l="1"/>
  <c r="AH761" i="1"/>
  <c r="AI761" i="1"/>
  <c r="A762" i="1"/>
  <c r="D762" i="1"/>
  <c r="D761" i="1"/>
  <c r="AH762" i="1" l="1"/>
  <c r="AF761" i="1"/>
  <c r="AG762" i="1"/>
  <c r="A763" i="1"/>
  <c r="AF762" i="1"/>
  <c r="AI762" i="1" l="1"/>
  <c r="AH763" i="1"/>
  <c r="A764" i="1"/>
  <c r="AG764" i="1"/>
  <c r="A765" i="1"/>
  <c r="D765" i="1" s="1"/>
  <c r="D764" i="1"/>
  <c r="AG765" i="1"/>
  <c r="AI765" i="1" l="1"/>
  <c r="AH765" i="1"/>
  <c r="AF764" i="1"/>
  <c r="A766" i="1"/>
  <c r="AG766" i="1"/>
  <c r="AF765" i="1"/>
  <c r="D766" i="1"/>
  <c r="AH766" i="1" l="1"/>
  <c r="AI766" i="1"/>
  <c r="AF766" i="1"/>
  <c r="A767" i="1"/>
  <c r="AG767" i="1"/>
  <c r="AH767" i="1" l="1"/>
  <c r="AI767" i="1"/>
  <c r="D767" i="1"/>
  <c r="A768" i="1"/>
  <c r="D768" i="1"/>
  <c r="AH768" i="1" l="1"/>
  <c r="AF767" i="1"/>
  <c r="AF768" i="1"/>
  <c r="AG768" i="1"/>
  <c r="A769" i="1"/>
  <c r="AG769" i="1"/>
  <c r="AI768" i="1" l="1"/>
  <c r="AH769" i="1"/>
  <c r="AI769" i="1"/>
  <c r="A770" i="1"/>
  <c r="AG770" i="1"/>
  <c r="D769" i="1"/>
  <c r="AH770" i="1" l="1"/>
  <c r="AI770" i="1"/>
  <c r="D770" i="1"/>
  <c r="A771" i="1"/>
  <c r="AF769" i="1"/>
  <c r="D771" i="1"/>
  <c r="AH771" i="1" l="1"/>
  <c r="AF770" i="1"/>
  <c r="AF771" i="1"/>
  <c r="AG771" i="1"/>
  <c r="A772" i="1"/>
  <c r="D772" i="1"/>
  <c r="AI771" i="1" l="1"/>
  <c r="AH772" i="1"/>
  <c r="AG772" i="1"/>
  <c r="AF772" i="1"/>
  <c r="A773" i="1"/>
  <c r="D773" i="1"/>
  <c r="AI772" i="1" l="1"/>
  <c r="AH773" i="1"/>
  <c r="AG773" i="1"/>
  <c r="AF773" i="1"/>
  <c r="A774" i="1"/>
  <c r="D774" i="1"/>
  <c r="AI773" i="1" l="1"/>
  <c r="AH774" i="1"/>
  <c r="AG774" i="1"/>
  <c r="A775" i="1"/>
  <c r="AF774" i="1"/>
  <c r="AI774" i="1" l="1"/>
  <c r="AH775" i="1"/>
  <c r="A776" i="1"/>
  <c r="A777" i="1"/>
  <c r="D777" i="1"/>
  <c r="AG777" i="1"/>
  <c r="AG776" i="1"/>
  <c r="D776" i="1"/>
  <c r="AI777" i="1" l="1"/>
  <c r="AH777" i="1"/>
  <c r="AF776" i="1"/>
  <c r="A778" i="1"/>
  <c r="AG778" i="1"/>
  <c r="AF777" i="1"/>
  <c r="D778" i="1"/>
  <c r="AH778" i="1" l="1"/>
  <c r="AI778" i="1"/>
  <c r="AF778" i="1"/>
  <c r="A779" i="1"/>
  <c r="D779" i="1"/>
  <c r="AH779" i="1" l="1"/>
  <c r="A780" i="1"/>
  <c r="D780" i="1"/>
  <c r="AG779" i="1"/>
  <c r="AF779" i="1"/>
  <c r="AI779" i="1" l="1"/>
  <c r="AH780" i="1"/>
  <c r="AG780" i="1"/>
  <c r="AF780" i="1"/>
  <c r="A781" i="1"/>
  <c r="AG781" i="1"/>
  <c r="AI780" i="1" l="1"/>
  <c r="AH781" i="1"/>
  <c r="AI781" i="1"/>
  <c r="A782" i="1"/>
  <c r="AG782" i="1"/>
  <c r="D781" i="1"/>
  <c r="AH782" i="1" l="1"/>
  <c r="AI782" i="1"/>
  <c r="D782" i="1"/>
  <c r="A783" i="1"/>
  <c r="AF781" i="1"/>
  <c r="D783" i="1"/>
  <c r="AH783" i="1" l="1"/>
  <c r="AF782" i="1"/>
  <c r="AF783" i="1"/>
  <c r="AG783" i="1"/>
  <c r="A784" i="1"/>
  <c r="D784" i="1"/>
  <c r="AI783" i="1" l="1"/>
  <c r="AH784" i="1"/>
  <c r="AG784" i="1"/>
  <c r="A785" i="1"/>
  <c r="AF784" i="1"/>
  <c r="AG785" i="1"/>
  <c r="AI784" i="1" l="1"/>
  <c r="AH785" i="1"/>
  <c r="AI785" i="1"/>
  <c r="A786" i="1"/>
  <c r="D785" i="1"/>
  <c r="AH786" i="1" l="1"/>
  <c r="A787" i="1"/>
  <c r="A788" i="1"/>
  <c r="D787" i="1"/>
  <c r="AF785" i="1"/>
  <c r="AG787" i="1"/>
  <c r="AG788" i="1"/>
  <c r="AI788" i="1" l="1"/>
  <c r="AH788" i="1"/>
  <c r="D788" i="1"/>
  <c r="AF787" i="1"/>
  <c r="A789" i="1"/>
  <c r="AG789" i="1" s="1"/>
  <c r="D789" i="1"/>
  <c r="AH789" i="1" l="1"/>
  <c r="AI789" i="1"/>
  <c r="AF788" i="1"/>
  <c r="A790" i="1"/>
  <c r="AF789" i="1"/>
  <c r="AG790" i="1"/>
  <c r="AH790" i="1" l="1"/>
  <c r="AI790" i="1"/>
  <c r="D790" i="1"/>
  <c r="A791" i="1"/>
  <c r="D791" i="1"/>
  <c r="AH791" i="1" l="1"/>
  <c r="AF790" i="1"/>
  <c r="AF791" i="1"/>
  <c r="AG791" i="1"/>
  <c r="A792" i="1"/>
  <c r="AG792" i="1"/>
  <c r="AI791" i="1" l="1"/>
  <c r="AH792" i="1"/>
  <c r="AI792" i="1"/>
  <c r="A793" i="1"/>
  <c r="D793" i="1"/>
  <c r="D792" i="1"/>
  <c r="AH793" i="1" l="1"/>
  <c r="AF792" i="1"/>
  <c r="AF793" i="1"/>
  <c r="AG793" i="1"/>
  <c r="A794" i="1"/>
  <c r="D794" i="1"/>
  <c r="AI793" i="1" l="1"/>
  <c r="AH794" i="1"/>
  <c r="AG794" i="1"/>
  <c r="AF794" i="1"/>
  <c r="A795" i="1"/>
  <c r="AG795" i="1" s="1"/>
  <c r="D795" i="1"/>
  <c r="AI794" i="1" l="1"/>
  <c r="AH795" i="1"/>
  <c r="AI795" i="1"/>
  <c r="A796" i="1"/>
  <c r="AF795" i="1"/>
  <c r="D796" i="1"/>
  <c r="AG796" i="1"/>
  <c r="AH796" i="1" l="1"/>
  <c r="AI796" i="1"/>
  <c r="AF796" i="1"/>
  <c r="A797" i="1"/>
  <c r="AG797" i="1"/>
  <c r="AH797" i="1" l="1"/>
  <c r="AI797" i="1"/>
  <c r="D797" i="1"/>
  <c r="A798" i="1"/>
  <c r="D798" i="1"/>
  <c r="AH798" i="1" l="1"/>
  <c r="AF797" i="1"/>
  <c r="AF798" i="1"/>
  <c r="AG798" i="1"/>
  <c r="A799" i="1"/>
  <c r="AI798" i="1" l="1"/>
  <c r="AH799" i="1"/>
  <c r="A800" i="1"/>
  <c r="D800" i="1"/>
  <c r="A801" i="1"/>
  <c r="AG800" i="1"/>
  <c r="AG801" i="1"/>
  <c r="D801" i="1"/>
  <c r="AI801" i="1" l="1"/>
  <c r="AH801" i="1"/>
  <c r="AF800" i="1"/>
  <c r="A802" i="1"/>
  <c r="D802" i="1"/>
  <c r="AF801" i="1"/>
  <c r="AH802" i="1" l="1"/>
  <c r="AG802" i="1"/>
  <c r="AF802" i="1"/>
  <c r="A803" i="1"/>
  <c r="D803" i="1" s="1"/>
  <c r="AG803" i="1"/>
  <c r="AI802" i="1" l="1"/>
  <c r="AH803" i="1"/>
  <c r="AI803" i="1"/>
  <c r="A804" i="1"/>
  <c r="D804" i="1"/>
  <c r="AF803" i="1"/>
  <c r="AH804" i="1" l="1"/>
  <c r="A805" i="1"/>
  <c r="AG805" i="1"/>
  <c r="AG804" i="1"/>
  <c r="AF804" i="1"/>
  <c r="AI804" i="1" l="1"/>
  <c r="AI805" i="1" s="1"/>
  <c r="AH805" i="1"/>
  <c r="A806" i="1"/>
  <c r="D805" i="1"/>
  <c r="AH806" i="1" l="1"/>
  <c r="A807" i="1"/>
  <c r="D807" i="1"/>
  <c r="AF805" i="1"/>
  <c r="A808" i="1"/>
  <c r="D808" i="1" s="1"/>
  <c r="AG807" i="1"/>
  <c r="AG808" i="1"/>
  <c r="AI808" i="1" l="1"/>
  <c r="AH808" i="1"/>
  <c r="AF807" i="1"/>
  <c r="A809" i="1"/>
  <c r="AG809" i="1"/>
  <c r="D809" i="1"/>
  <c r="AF808" i="1"/>
  <c r="A810" i="1"/>
  <c r="AH810" i="1" l="1"/>
  <c r="AH809" i="1"/>
  <c r="AI809" i="1"/>
  <c r="A811" i="1"/>
  <c r="AF809" i="1"/>
  <c r="D811" i="1"/>
  <c r="AG811" i="1"/>
  <c r="A812" i="1"/>
  <c r="A813" i="1"/>
  <c r="D813" i="1"/>
  <c r="AG813" i="1"/>
  <c r="A814" i="1"/>
  <c r="AG814" i="1"/>
  <c r="D814" i="1"/>
  <c r="AH812" i="1" l="1"/>
  <c r="AI814" i="1"/>
  <c r="AH814" i="1"/>
  <c r="AF813" i="1"/>
  <c r="A815" i="1"/>
  <c r="AF814" i="1"/>
  <c r="AF811" i="1"/>
  <c r="D815" i="1"/>
  <c r="AH815" i="1" l="1"/>
  <c r="AG815" i="1"/>
  <c r="A816" i="1"/>
  <c r="AG816" i="1"/>
  <c r="AF815" i="1"/>
  <c r="AI815" i="1" l="1"/>
  <c r="AH816" i="1"/>
  <c r="AI816" i="1"/>
  <c r="D816" i="1"/>
  <c r="A817" i="1"/>
  <c r="AH817" i="1" l="1"/>
  <c r="AF816" i="1"/>
  <c r="A818" i="1"/>
  <c r="D818" i="1"/>
  <c r="AG818" i="1"/>
  <c r="A819" i="1"/>
  <c r="AG819" i="1" s="1"/>
  <c r="D819" i="1"/>
  <c r="AI819" i="1" l="1"/>
  <c r="AH819" i="1"/>
  <c r="AF819" i="1"/>
  <c r="A820" i="1"/>
  <c r="AF818" i="1"/>
  <c r="AH820" i="1" l="1"/>
  <c r="A821" i="1"/>
  <c r="AG821" i="1"/>
  <c r="A822" i="1"/>
  <c r="D821" i="1"/>
  <c r="AG822" i="1"/>
  <c r="D822" i="1"/>
  <c r="AI822" i="1" l="1"/>
  <c r="AH822" i="1"/>
  <c r="AF821" i="1"/>
  <c r="A823" i="1"/>
  <c r="AG823" i="1"/>
  <c r="AF822" i="1"/>
  <c r="AH823" i="1" l="1"/>
  <c r="AI823" i="1"/>
  <c r="D823" i="1"/>
  <c r="A824" i="1"/>
  <c r="D824" i="1"/>
  <c r="AH824" i="1" l="1"/>
  <c r="AF823" i="1"/>
  <c r="AG824" i="1"/>
  <c r="A825" i="1"/>
  <c r="D825" i="1" s="1"/>
  <c r="AF824" i="1"/>
  <c r="AI824" i="1" l="1"/>
  <c r="AH825" i="1"/>
  <c r="AG825" i="1"/>
  <c r="A826" i="1"/>
  <c r="AF825" i="1"/>
  <c r="D826" i="1"/>
  <c r="AG826" i="1"/>
  <c r="AI825" i="1" l="1"/>
  <c r="AH826" i="1"/>
  <c r="AI826" i="1"/>
  <c r="AF826" i="1"/>
  <c r="A827" i="1"/>
  <c r="AH827" i="1" l="1"/>
  <c r="A828" i="1"/>
  <c r="D828" i="1"/>
  <c r="A829" i="1"/>
  <c r="AG828" i="1"/>
  <c r="D829" i="1"/>
  <c r="AG829" i="1"/>
  <c r="AI829" i="1" l="1"/>
  <c r="AH829" i="1"/>
  <c r="AF828" i="1"/>
  <c r="A830" i="1"/>
  <c r="AG830" i="1"/>
  <c r="AF829" i="1"/>
  <c r="AH830" i="1" l="1"/>
  <c r="AI830" i="1"/>
  <c r="D830" i="1"/>
  <c r="A831" i="1"/>
  <c r="D831" i="1"/>
  <c r="AH831" i="1" l="1"/>
  <c r="AF831" i="1"/>
  <c r="A832" i="1"/>
  <c r="AG832" i="1"/>
  <c r="AG831" i="1"/>
  <c r="AF830" i="1"/>
  <c r="AI831" i="1" l="1"/>
  <c r="AH832" i="1"/>
  <c r="AI832" i="1"/>
  <c r="A833" i="1"/>
  <c r="D832" i="1"/>
  <c r="AG833" i="1"/>
  <c r="AH833" i="1" l="1"/>
  <c r="AI833" i="1"/>
  <c r="D833" i="1"/>
  <c r="A834" i="1"/>
  <c r="AF832" i="1"/>
  <c r="AH834" i="1" l="1"/>
  <c r="A835" i="1"/>
  <c r="A836" i="1"/>
  <c r="AG835" i="1"/>
  <c r="AF833" i="1"/>
  <c r="AH836" i="1" l="1"/>
  <c r="A837" i="1"/>
  <c r="A838" i="1"/>
  <c r="AG837" i="1"/>
  <c r="D835" i="1"/>
  <c r="D837" i="1"/>
  <c r="AH838" i="1" l="1"/>
  <c r="A839" i="1"/>
  <c r="AF837" i="1"/>
  <c r="AF835" i="1"/>
  <c r="AG839" i="1"/>
  <c r="A840" i="1"/>
  <c r="D839" i="1"/>
  <c r="AG840" i="1"/>
  <c r="AI840" i="1" l="1"/>
  <c r="AH840" i="1"/>
  <c r="D840" i="1"/>
  <c r="AF839" i="1"/>
  <c r="A841" i="1"/>
  <c r="D841" i="1"/>
  <c r="AH841" i="1" l="1"/>
  <c r="AG841" i="1"/>
  <c r="A842" i="1"/>
  <c r="AF840" i="1"/>
  <c r="AF841" i="1"/>
  <c r="AI841" i="1" l="1"/>
  <c r="AH842" i="1"/>
  <c r="A843" i="1"/>
  <c r="A844" i="1"/>
  <c r="D843" i="1"/>
  <c r="AH844" i="1" l="1"/>
  <c r="A845" i="1"/>
  <c r="AF843" i="1"/>
  <c r="AG843" i="1"/>
  <c r="D845" i="1"/>
  <c r="A846" i="1"/>
  <c r="AG845" i="1"/>
  <c r="AG846" i="1"/>
  <c r="AI846" i="1" l="1"/>
  <c r="AH846" i="1"/>
  <c r="D846" i="1"/>
  <c r="A847" i="1"/>
  <c r="AF845" i="1"/>
  <c r="AH847" i="1" l="1"/>
  <c r="AF846" i="1"/>
  <c r="A848" i="1"/>
  <c r="AG848" i="1"/>
  <c r="AI848" i="1" l="1"/>
  <c r="A849" i="1"/>
  <c r="D848" i="1"/>
  <c r="AH849" i="1" l="1"/>
  <c r="AF848" i="1"/>
  <c r="AH501" i="1" l="1"/>
  <c r="B501" i="1" s="1"/>
  <c r="C501" i="1" s="1"/>
  <c r="AH236" i="1"/>
  <c r="B236" i="1" s="1"/>
  <c r="C236" i="1" s="1"/>
  <c r="AH848" i="1"/>
  <c r="B848" i="1" s="1"/>
  <c r="C848" i="1" s="1"/>
  <c r="AH344" i="1"/>
  <c r="B344" i="1" s="1"/>
  <c r="C344" i="1" s="1"/>
  <c r="AH147" i="1"/>
  <c r="B147" i="1" s="1"/>
  <c r="C147" i="1" s="1"/>
  <c r="AH200" i="1"/>
  <c r="B200" i="1" s="1"/>
  <c r="C200" i="1" s="1"/>
  <c r="AH701" i="1"/>
  <c r="B701" i="1" s="1"/>
  <c r="C701" i="1" s="1"/>
  <c r="AH672" i="1"/>
  <c r="B672" i="1" s="1"/>
  <c r="C672" i="1" s="1"/>
  <c r="AH356" i="1"/>
  <c r="B356" i="1" s="1"/>
  <c r="C356" i="1" s="1"/>
  <c r="AH554" i="1"/>
  <c r="B554" i="1" s="1"/>
  <c r="C554" i="1" s="1"/>
  <c r="AH828" i="1"/>
  <c r="B828" i="1" s="1"/>
  <c r="C828" i="1" s="1"/>
  <c r="M2" i="2"/>
  <c r="AH516" i="1"/>
  <c r="B516" i="1" s="1"/>
  <c r="C516" i="1" s="1"/>
  <c r="AH375" i="1"/>
  <c r="B375" i="1" s="1"/>
  <c r="C375" i="1" s="1"/>
  <c r="AH53" i="1"/>
  <c r="B53" i="1" s="1"/>
  <c r="C53" i="1" s="1"/>
  <c r="AH679" i="1"/>
  <c r="B679" i="1" s="1"/>
  <c r="C679" i="1" s="1"/>
  <c r="AH453" i="1"/>
  <c r="B453" i="1" s="1"/>
  <c r="C453" i="1" s="1"/>
  <c r="AH534" i="1"/>
  <c r="B534" i="1" s="1"/>
  <c r="C534" i="1" s="1"/>
  <c r="AH85" i="1"/>
  <c r="B85" i="1" s="1"/>
  <c r="C85" i="1" s="1"/>
  <c r="AH88" i="1"/>
  <c r="B88" i="1" s="1"/>
  <c r="C88" i="1" s="1"/>
  <c r="AH818" i="1"/>
  <c r="B818" i="1" s="1"/>
  <c r="C818" i="1" s="1"/>
  <c r="AH82" i="1"/>
  <c r="B82" i="1" s="1"/>
  <c r="C82" i="1" s="1"/>
  <c r="AH470" i="1"/>
  <c r="B470" i="1" s="1"/>
  <c r="C470" i="1" s="1"/>
  <c r="AH696" i="1"/>
  <c r="B696" i="1" s="1"/>
  <c r="C696" i="1" s="1"/>
  <c r="AH100" i="1"/>
  <c r="B100" i="1" s="1"/>
  <c r="C100" i="1" s="1"/>
  <c r="AH540" i="1"/>
  <c r="B540" i="1" s="1"/>
  <c r="C540" i="1" s="1"/>
  <c r="AH813" i="1"/>
  <c r="B813" i="1" s="1"/>
  <c r="C813" i="1" s="1"/>
  <c r="AH240" i="1"/>
  <c r="B240" i="1" s="1"/>
  <c r="C240" i="1" s="1"/>
  <c r="AH289" i="1"/>
  <c r="B289" i="1" s="1"/>
  <c r="C289" i="1" s="1"/>
  <c r="AH837" i="1"/>
  <c r="B837" i="1" s="1"/>
  <c r="C837" i="1" s="1"/>
  <c r="AH91" i="1"/>
  <c r="B91" i="1" s="1"/>
  <c r="C91" i="1" s="1"/>
  <c r="AH573" i="1"/>
  <c r="B573" i="1" s="1"/>
  <c r="C573" i="1" s="1"/>
  <c r="AH139" i="1"/>
  <c r="B139" i="1" s="1"/>
  <c r="C139" i="1" s="1"/>
  <c r="AH213" i="1"/>
  <c r="B213" i="1" s="1"/>
  <c r="C213" i="1" s="1"/>
  <c r="AH740" i="1"/>
  <c r="B740" i="1" s="1"/>
  <c r="C740" i="1" s="1"/>
  <c r="AH531" i="1"/>
  <c r="B531" i="1" s="1"/>
  <c r="C531" i="1" s="1"/>
  <c r="AH211" i="1"/>
  <c r="B211" i="1" s="1"/>
  <c r="C211" i="1" s="1"/>
  <c r="AH764" i="1"/>
  <c r="B764" i="1" s="1"/>
  <c r="C764" i="1" s="1"/>
  <c r="AH224" i="1"/>
  <c r="B224" i="1" s="1"/>
  <c r="C224" i="1" s="1"/>
  <c r="AH843" i="1"/>
  <c r="B843" i="1" s="1"/>
  <c r="C843" i="1" s="1"/>
  <c r="AH316" i="1"/>
  <c r="B316" i="1" s="1"/>
  <c r="C316" i="1" s="1"/>
  <c r="AH404" i="1"/>
  <c r="B404" i="1" s="1"/>
  <c r="C404" i="1" s="1"/>
  <c r="AH158" i="1"/>
  <c r="B158" i="1" s="1"/>
  <c r="C158" i="1" s="1"/>
  <c r="AH165" i="1"/>
  <c r="B165" i="1" s="1"/>
  <c r="C165" i="1" s="1"/>
  <c r="AH647" i="1"/>
  <c r="B647" i="1" s="1"/>
  <c r="C647" i="1" s="1"/>
  <c r="AH503" i="1"/>
  <c r="B503" i="1" s="1"/>
  <c r="C503" i="1" s="1"/>
  <c r="AH78" i="1"/>
  <c r="B78" i="1" s="1"/>
  <c r="C78" i="1" s="1"/>
  <c r="AH493" i="1"/>
  <c r="B493" i="1" s="1"/>
  <c r="C493" i="1" s="1"/>
  <c r="AH326" i="1"/>
  <c r="B326" i="1" s="1"/>
  <c r="C326" i="1" s="1"/>
  <c r="AH415" i="1"/>
  <c r="B415" i="1" s="1"/>
  <c r="C415" i="1" s="1"/>
  <c r="AH635" i="1"/>
  <c r="B635" i="1" s="1"/>
  <c r="C635" i="1" s="1"/>
  <c r="AH557" i="1"/>
  <c r="B557" i="1" s="1"/>
  <c r="C557" i="1" s="1"/>
  <c r="AH255" i="1"/>
  <c r="B255" i="1" s="1"/>
  <c r="C255" i="1" s="1"/>
  <c r="AH839" i="1"/>
  <c r="B839" i="1" s="1"/>
  <c r="C839" i="1" s="1"/>
  <c r="AH197" i="1"/>
  <c r="B197" i="1" s="1"/>
  <c r="C197" i="1" s="1"/>
  <c r="AH443" i="1"/>
  <c r="B443" i="1" s="1"/>
  <c r="C443" i="1" s="1"/>
  <c r="AH579" i="1"/>
  <c r="B579" i="1" s="1"/>
  <c r="C579" i="1" s="1"/>
  <c r="AH485" i="1"/>
  <c r="B485" i="1" s="1"/>
  <c r="C485" i="1" s="1"/>
  <c r="AH450" i="1"/>
  <c r="B450" i="1" s="1"/>
  <c r="C450" i="1" s="1"/>
  <c r="AH723" i="1"/>
  <c r="B723" i="1" s="1"/>
  <c r="C723" i="1" s="1"/>
  <c r="AH75" i="1"/>
  <c r="B75" i="1" s="1"/>
  <c r="C75" i="1" s="1"/>
  <c r="AH575" i="1"/>
  <c r="B575" i="1" s="1"/>
  <c r="C575" i="1" s="1"/>
  <c r="AH314" i="1"/>
  <c r="B314" i="1" s="1"/>
  <c r="C314" i="1" s="1"/>
  <c r="AH277" i="1"/>
  <c r="B277" i="1" s="1"/>
  <c r="C277" i="1" s="1"/>
  <c r="AH189" i="1"/>
  <c r="B189" i="1" s="1"/>
  <c r="C189" i="1" s="1"/>
  <c r="AH179" i="1"/>
  <c r="B179" i="1" s="1"/>
  <c r="C179" i="1" s="1"/>
  <c r="AH50" i="1"/>
  <c r="B50" i="1" s="1"/>
  <c r="C50" i="1" s="1"/>
  <c r="AH577" i="1"/>
  <c r="B577" i="1" s="1"/>
  <c r="C577" i="1" s="1"/>
  <c r="AH3" i="1"/>
  <c r="B3" i="1" s="1"/>
  <c r="AH429" i="1"/>
  <c r="B429" i="1" s="1"/>
  <c r="C429" i="1" s="1"/>
  <c r="AH293" i="1"/>
  <c r="B293" i="1" s="1"/>
  <c r="C293" i="1" s="1"/>
  <c r="AH811" i="1"/>
  <c r="B811" i="1" s="1"/>
  <c r="C811" i="1" s="1"/>
  <c r="AH418" i="1"/>
  <c r="B418" i="1" s="1"/>
  <c r="C418" i="1" s="1"/>
  <c r="AH787" i="1"/>
  <c r="B787" i="1" s="1"/>
  <c r="C787" i="1" s="1"/>
  <c r="AH506" i="1"/>
  <c r="B506" i="1" s="1"/>
  <c r="C506" i="1" s="1"/>
  <c r="AH559" i="1"/>
  <c r="B559" i="1" s="1"/>
  <c r="C559" i="1" s="1"/>
  <c r="AH776" i="1"/>
  <c r="B776" i="1" s="1"/>
  <c r="C776" i="1" s="1"/>
  <c r="AH318" i="1"/>
  <c r="B318" i="1" s="1"/>
  <c r="C318" i="1" s="1"/>
  <c r="AH24" i="1"/>
  <c r="B24" i="1" s="1"/>
  <c r="C24" i="1" s="1"/>
  <c r="AH727" i="1"/>
  <c r="B727" i="1" s="1"/>
  <c r="C727" i="1" s="1"/>
  <c r="AH605" i="1"/>
  <c r="B605" i="1" s="1"/>
  <c r="C605" i="1" s="1"/>
  <c r="AH329" i="1"/>
  <c r="B329" i="1" s="1"/>
  <c r="C329" i="1" s="1"/>
  <c r="AH821" i="1"/>
  <c r="B821" i="1" s="1"/>
  <c r="C821" i="1" s="1"/>
  <c r="AH305" i="1"/>
  <c r="B305" i="1" s="1"/>
  <c r="C305" i="1" s="1"/>
  <c r="AH13" i="1"/>
  <c r="B13" i="1" s="1"/>
  <c r="C13" i="1" s="1"/>
  <c r="AH593" i="1"/>
  <c r="B593" i="1" s="1"/>
  <c r="C593" i="1" s="1"/>
  <c r="E2" i="2"/>
  <c r="AH393" i="1"/>
  <c r="B393" i="1" s="1"/>
  <c r="C393" i="1" s="1"/>
  <c r="AH699" i="1"/>
  <c r="B699" i="1" s="1"/>
  <c r="C699" i="1" s="1"/>
  <c r="AH625" i="1"/>
  <c r="B625" i="1" s="1"/>
  <c r="C625" i="1" s="1"/>
  <c r="L2" i="2"/>
  <c r="AH752" i="1"/>
  <c r="B752" i="1" s="1"/>
  <c r="C752" i="1" s="1"/>
  <c r="AH67" i="1"/>
  <c r="B67" i="1" s="1"/>
  <c r="C67" i="1" s="1"/>
  <c r="AH48" i="1"/>
  <c r="B48" i="1" s="1"/>
  <c r="C48" i="1" s="1"/>
  <c r="AH248" i="1"/>
  <c r="B248" i="1" s="1"/>
  <c r="C248" i="1" s="1"/>
  <c r="AH398" i="1"/>
  <c r="B398" i="1" s="1"/>
  <c r="C398" i="1" s="1"/>
  <c r="AH681" i="1"/>
  <c r="B681" i="1" s="1"/>
  <c r="C681" i="1" s="1"/>
  <c r="AH509" i="1"/>
  <c r="B509" i="1" s="1"/>
  <c r="C509" i="1" s="1"/>
  <c r="AH734" i="1"/>
  <c r="B734" i="1" s="1"/>
  <c r="C734" i="1" s="1"/>
  <c r="AH184" i="1"/>
  <c r="B184" i="1" s="1"/>
  <c r="C184" i="1" s="1"/>
  <c r="AH436" i="1"/>
  <c r="B436" i="1" s="1"/>
  <c r="C436" i="1" s="1"/>
  <c r="AH312" i="1"/>
  <c r="B312" i="1" s="1"/>
  <c r="C312" i="1" s="1"/>
  <c r="K2" i="2"/>
  <c r="AH668" i="1"/>
  <c r="B668" i="1" s="1"/>
  <c r="C668" i="1" s="1"/>
  <c r="AH80" i="1"/>
  <c r="B80" i="1" s="1"/>
  <c r="C80" i="1" s="1"/>
  <c r="AH34" i="1"/>
  <c r="B34" i="1" s="1"/>
  <c r="C34" i="1" s="1"/>
  <c r="AH110" i="1"/>
  <c r="B110" i="1" s="1"/>
  <c r="C110" i="1" s="1"/>
  <c r="AH400" i="1"/>
  <c r="B400" i="1" s="1"/>
  <c r="C400" i="1" s="1"/>
  <c r="AH447" i="1"/>
  <c r="B447" i="1" s="1"/>
  <c r="C447" i="1" s="1"/>
  <c r="AH704" i="1"/>
  <c r="B704" i="1" s="1"/>
  <c r="C704" i="1" s="1"/>
  <c r="AH145" i="1"/>
  <c r="B145" i="1" s="1"/>
  <c r="C145" i="1" s="1"/>
  <c r="AH130" i="1"/>
  <c r="B130" i="1" s="1"/>
  <c r="C130" i="1" s="1"/>
  <c r="AH622" i="1"/>
  <c r="B622" i="1" s="1"/>
  <c r="C622" i="1" s="1"/>
  <c r="AH563" i="1"/>
  <c r="B563" i="1" s="1"/>
  <c r="C563" i="1" s="1"/>
  <c r="AH720" i="1"/>
  <c r="B720" i="1" s="1"/>
  <c r="C720" i="1" s="1"/>
  <c r="AH653" i="1"/>
  <c r="B653" i="1" s="1"/>
  <c r="C653" i="1" s="1"/>
  <c r="AH513" i="1"/>
  <c r="B513" i="1" s="1"/>
  <c r="C513" i="1" s="1"/>
  <c r="AH712" i="1"/>
  <c r="B712" i="1" s="1"/>
  <c r="C712" i="1" s="1"/>
  <c r="AH528" i="1"/>
  <c r="B528" i="1" s="1"/>
  <c r="C528" i="1" s="1"/>
  <c r="AH567" i="1"/>
  <c r="B567" i="1" s="1"/>
  <c r="C567" i="1" s="1"/>
  <c r="AH569" i="1"/>
  <c r="B569" i="1" s="1"/>
  <c r="C569" i="1" s="1"/>
  <c r="AH60" i="1"/>
  <c r="B60" i="1" s="1"/>
  <c r="C60" i="1" s="1"/>
  <c r="AH670" i="1"/>
  <c r="B670" i="1" s="1"/>
  <c r="C670" i="1" s="1"/>
  <c r="AH30" i="1"/>
  <c r="B30" i="1" s="1"/>
  <c r="C30" i="1" s="1"/>
  <c r="N2" i="2"/>
  <c r="AH388" i="1"/>
  <c r="B388" i="1" s="1"/>
  <c r="C388" i="1" s="1"/>
  <c r="AH845" i="1"/>
  <c r="B845" i="1" s="1"/>
  <c r="C845" i="1" s="1"/>
  <c r="AH807" i="1"/>
  <c r="B807" i="1" s="1"/>
  <c r="C807" i="1" s="1"/>
  <c r="AH543" i="1"/>
  <c r="B543" i="1" s="1"/>
  <c r="C543" i="1" s="1"/>
  <c r="AH338" i="1"/>
  <c r="B338" i="1" s="1"/>
  <c r="C338" i="1" s="1"/>
  <c r="AH38" i="1"/>
  <c r="B38" i="1" s="1"/>
  <c r="C38" i="1" s="1"/>
  <c r="AH55" i="1"/>
  <c r="B55" i="1" s="1"/>
  <c r="C55" i="1" s="1"/>
  <c r="AH614" i="1"/>
  <c r="B614" i="1" s="1"/>
  <c r="C614" i="1" s="1"/>
  <c r="AH729" i="1"/>
  <c r="B729" i="1" s="1"/>
  <c r="C729" i="1" s="1"/>
  <c r="AH800" i="1"/>
  <c r="B800" i="1" s="1"/>
  <c r="C800" i="1" s="1"/>
  <c r="AH69" i="1"/>
  <c r="B69" i="1" s="1"/>
  <c r="C69" i="1" s="1"/>
  <c r="AH433" i="1"/>
  <c r="B433" i="1" s="1"/>
  <c r="C433" i="1" s="1"/>
  <c r="AH321" i="1"/>
  <c r="B321" i="1" s="1"/>
  <c r="C321" i="1" s="1"/>
  <c r="AH602" i="1"/>
  <c r="B602" i="1" s="1"/>
  <c r="C602" i="1" s="1"/>
  <c r="AH336" i="1"/>
  <c r="B336" i="1" s="1"/>
  <c r="C336" i="1" s="1"/>
  <c r="AH93" i="1"/>
  <c r="B93" i="1" s="1"/>
  <c r="C93" i="1" s="1"/>
  <c r="AH333" i="1"/>
  <c r="B333" i="1" s="1"/>
  <c r="C333" i="1" s="1"/>
  <c r="AH349" i="1"/>
  <c r="B349" i="1" s="1"/>
  <c r="C349" i="1" s="1"/>
  <c r="AH676" i="1"/>
  <c r="B676" i="1" s="1"/>
  <c r="C676" i="1" s="1"/>
  <c r="AH122" i="1"/>
  <c r="B122" i="1" s="1"/>
  <c r="C122" i="1" s="1"/>
  <c r="AH395" i="1"/>
  <c r="B395" i="1" s="1"/>
  <c r="C395" i="1" s="1"/>
  <c r="AH170" i="1"/>
  <c r="B170" i="1" s="1"/>
  <c r="C170" i="1" s="1"/>
  <c r="AH341" i="1"/>
  <c r="B341" i="1" s="1"/>
  <c r="C341" i="1" s="1"/>
  <c r="AH365" i="1"/>
  <c r="B365" i="1" s="1"/>
  <c r="C365" i="1" s="1"/>
  <c r="AH477" i="1"/>
  <c r="B477" i="1" s="1"/>
  <c r="C477" i="1" s="1"/>
  <c r="AH674" i="1"/>
  <c r="B674" i="1" s="1"/>
  <c r="C674" i="1" s="1"/>
  <c r="AH266" i="1"/>
  <c r="B266" i="1" s="1"/>
  <c r="C266" i="1" s="1"/>
  <c r="AH583" i="1"/>
  <c r="B583" i="1" s="1"/>
  <c r="C583" i="1" s="1"/>
  <c r="AH331" i="1"/>
  <c r="B331" i="1" s="1"/>
  <c r="C331" i="1" s="1"/>
  <c r="AH151" i="1"/>
  <c r="B151" i="1" s="1"/>
  <c r="C151" i="1" s="1"/>
  <c r="AH423" i="1"/>
  <c r="B423" i="1" s="1"/>
  <c r="C423" i="1" s="1"/>
  <c r="AH835" i="1"/>
  <c r="B835" i="1" s="1"/>
  <c r="C835" i="1" s="1"/>
  <c r="AH71" i="1"/>
  <c r="B71" i="1" s="1"/>
  <c r="C71" i="1" s="1"/>
  <c r="O2" i="2" l="1"/>
  <c r="C3" i="1"/>
  <c r="AB639" i="1" l="1"/>
  <c r="AC588" i="1"/>
  <c r="AC603" i="1"/>
  <c r="AB98" i="1"/>
  <c r="AC370" i="1"/>
  <c r="AB295" i="1"/>
  <c r="AB429" i="1"/>
  <c r="AB699" i="1"/>
  <c r="AC82" i="1"/>
  <c r="AB724" i="1"/>
  <c r="AC522" i="1"/>
  <c r="AB519" i="1"/>
  <c r="AC303" i="1"/>
  <c r="AC688" i="1"/>
  <c r="AB216" i="1"/>
  <c r="AB361" i="1"/>
  <c r="AC830" i="1"/>
  <c r="AC791" i="1"/>
  <c r="AC756" i="1"/>
  <c r="AC118" i="1"/>
  <c r="AB718" i="1"/>
  <c r="AC55" i="1"/>
  <c r="AB798" i="1"/>
  <c r="AC764" i="1"/>
  <c r="AB401" i="1"/>
  <c r="AB657" i="1"/>
  <c r="AC206" i="1"/>
  <c r="AB64" i="1"/>
  <c r="AC740" i="1"/>
  <c r="AC682" i="1"/>
  <c r="AB400" i="1"/>
  <c r="AB710" i="1"/>
  <c r="AB102" i="1"/>
  <c r="AC475" i="1"/>
  <c r="AC664" i="1"/>
  <c r="AC91" i="1"/>
  <c r="AB390" i="1"/>
  <c r="AB162" i="1"/>
  <c r="AC569" i="1"/>
  <c r="AB425" i="1"/>
  <c r="AC516" i="1"/>
  <c r="AC551" i="1"/>
  <c r="AC349" i="1"/>
  <c r="AB151" i="1"/>
  <c r="AC615" i="1"/>
  <c r="AC599" i="1"/>
  <c r="AB736" i="1"/>
  <c r="AB18" i="1"/>
  <c r="AB815" i="1"/>
  <c r="AC778" i="1"/>
  <c r="AC560" i="1"/>
  <c r="AC322" i="1"/>
  <c r="AC353" i="1"/>
  <c r="AC824" i="1"/>
  <c r="AB785" i="1"/>
  <c r="AB752" i="1"/>
  <c r="AB637" i="1"/>
  <c r="AB707" i="1"/>
  <c r="AB106" i="1"/>
  <c r="AC371" i="1"/>
  <c r="AC407" i="1"/>
  <c r="AC638" i="1"/>
  <c r="AB195" i="1"/>
  <c r="AB687" i="1"/>
  <c r="AB378" i="1"/>
  <c r="AB499" i="1"/>
  <c r="AC224" i="1"/>
  <c r="AC45" i="1"/>
  <c r="AC308" i="1"/>
  <c r="AB451" i="1"/>
  <c r="AC528" i="1"/>
  <c r="AB608" i="1"/>
  <c r="AC672" i="1"/>
  <c r="AB491" i="1"/>
  <c r="AC202" i="1"/>
  <c r="AB474" i="1"/>
  <c r="AB704" i="1"/>
  <c r="AB580" i="1"/>
  <c r="AB326" i="1"/>
  <c r="AC16" i="1"/>
  <c r="AC580" i="1"/>
  <c r="AC291" i="1"/>
  <c r="AC62" i="1"/>
  <c r="AC341" i="1"/>
  <c r="AB489" i="1"/>
  <c r="AB831" i="1"/>
  <c r="AB790" i="1"/>
  <c r="AC755" i="1"/>
  <c r="AB384" i="1"/>
  <c r="AC583" i="1"/>
  <c r="AC494" i="1"/>
  <c r="AC229" i="1"/>
  <c r="AB504" i="1"/>
  <c r="AB461" i="1"/>
  <c r="AC609" i="1"/>
  <c r="AB413" i="1"/>
  <c r="AB202" i="1"/>
  <c r="AB39" i="1"/>
  <c r="AB379" i="1"/>
  <c r="AC280" i="1"/>
  <c r="AB301" i="1"/>
  <c r="AB528" i="1"/>
  <c r="AB240" i="1"/>
  <c r="AB649" i="1"/>
  <c r="AB627" i="1"/>
  <c r="AB133" i="1"/>
  <c r="AB482" i="1"/>
  <c r="AB633" i="1"/>
  <c r="AB525" i="1"/>
  <c r="AB480" i="1"/>
  <c r="AB595" i="1"/>
  <c r="AC663" i="1"/>
  <c r="AB628" i="1"/>
  <c r="AC630" i="1"/>
  <c r="AB537" i="1"/>
  <c r="AC213" i="1"/>
  <c r="AB350" i="1"/>
  <c r="AC816" i="1"/>
  <c r="AC777" i="1"/>
  <c r="AB203" i="1"/>
  <c r="AB6" i="1"/>
  <c r="AC233" i="1"/>
  <c r="AC504" i="1"/>
  <c r="AB606" i="1"/>
  <c r="AC124" i="1"/>
  <c r="AC715" i="1"/>
  <c r="AB163" i="1"/>
  <c r="AC433" i="1"/>
  <c r="AC24" i="1"/>
  <c r="AB602" i="1"/>
  <c r="AC149" i="1"/>
  <c r="AC440" i="1"/>
  <c r="AB688" i="1"/>
  <c r="AB603" i="1"/>
  <c r="AB618" i="1"/>
  <c r="AC471" i="1"/>
  <c r="AB809" i="1"/>
  <c r="AC773" i="1"/>
  <c r="AB467" i="1"/>
  <c r="AB181" i="1"/>
  <c r="AB5" i="1"/>
  <c r="AC819" i="1"/>
  <c r="AB781" i="1"/>
  <c r="AC747" i="1"/>
  <c r="AB89" i="1"/>
  <c r="AC76" i="1"/>
  <c r="AB192" i="1"/>
  <c r="AB38" i="1"/>
  <c r="AB370" i="1"/>
  <c r="AB551" i="1"/>
  <c r="AB238" i="1"/>
  <c r="AC319" i="1"/>
  <c r="AB549" i="1"/>
  <c r="AB371" i="1"/>
  <c r="AB141" i="1"/>
  <c r="AB388" i="1"/>
  <c r="AC474" i="1"/>
  <c r="AB75" i="1"/>
  <c r="AB55" i="1"/>
  <c r="AB563" i="1"/>
  <c r="AC173" i="1"/>
  <c r="AC644" i="1"/>
  <c r="AB709" i="1"/>
  <c r="AC607" i="1"/>
  <c r="AC65" i="1"/>
  <c r="AC5" i="1"/>
  <c r="AB694" i="1"/>
  <c r="AC841" i="1"/>
  <c r="AC795" i="1"/>
  <c r="AC760" i="1"/>
  <c r="AC575" i="1"/>
  <c r="AB339" i="1"/>
  <c r="AB45" i="1"/>
  <c r="AB803" i="1"/>
  <c r="AB768" i="1"/>
  <c r="AC594" i="1"/>
  <c r="AC358" i="1"/>
  <c r="AB395" i="1"/>
  <c r="AC454" i="1"/>
  <c r="AB440" i="1"/>
  <c r="AB145" i="1"/>
  <c r="AC249" i="1"/>
  <c r="AB540" i="1"/>
  <c r="AC241" i="1"/>
  <c r="AC611" i="1"/>
  <c r="AC537" i="1"/>
  <c r="AC321" i="1"/>
  <c r="AC160" i="1"/>
  <c r="AB362" i="1"/>
  <c r="AB632" i="1"/>
  <c r="AC681" i="1"/>
  <c r="AB706" i="1"/>
  <c r="AC262" i="1"/>
  <c r="AC41" i="1"/>
  <c r="AC318" i="1"/>
  <c r="AB44" i="1"/>
  <c r="AC401" i="1"/>
  <c r="AC40" i="1"/>
  <c r="AC186" i="1"/>
  <c r="AB412" i="1"/>
  <c r="AC427" i="1"/>
  <c r="AB479" i="1"/>
  <c r="AB269" i="1"/>
  <c r="AB56" i="1"/>
  <c r="AC69" i="1"/>
  <c r="AB808" i="1"/>
  <c r="AB772" i="1"/>
  <c r="AB607" i="1"/>
  <c r="AB130" i="1"/>
  <c r="AC498" i="1"/>
  <c r="AB94" i="1"/>
  <c r="AC209" i="1"/>
  <c r="AB91" i="1"/>
  <c r="AC386" i="1"/>
  <c r="AC116" i="1"/>
  <c r="AC125" i="1"/>
  <c r="AC347" i="1"/>
  <c r="AB560" i="1"/>
  <c r="AC600" i="1"/>
  <c r="AC50" i="1"/>
  <c r="AB696" i="1"/>
  <c r="AB205" i="1"/>
  <c r="AC465" i="1"/>
  <c r="AC95" i="1"/>
  <c r="AB509" i="1"/>
  <c r="AB333" i="1"/>
  <c r="AB208" i="1"/>
  <c r="AC368" i="1"/>
  <c r="AB375" i="1"/>
  <c r="AC218" i="1"/>
  <c r="AB173" i="1"/>
  <c r="AC420" i="1"/>
  <c r="AC357" i="1"/>
  <c r="AB585" i="1"/>
  <c r="AC729" i="1"/>
  <c r="AB185" i="1"/>
  <c r="AC840" i="1"/>
  <c r="AC794" i="1"/>
  <c r="AB759" i="1"/>
  <c r="AC648" i="1"/>
  <c r="AB242" i="1"/>
  <c r="AB226" i="1"/>
  <c r="AB116" i="1"/>
  <c r="AB625" i="1"/>
  <c r="AC323" i="1"/>
  <c r="AB723" i="1"/>
  <c r="AC832" i="1"/>
  <c r="AC550" i="1"/>
  <c r="AC222" i="1"/>
  <c r="AC299" i="1"/>
  <c r="AB521" i="1"/>
  <c r="AB564" i="1"/>
  <c r="AC639" i="1"/>
  <c r="AC732" i="1"/>
  <c r="AC689" i="1"/>
  <c r="AC612" i="1"/>
  <c r="AB15" i="1"/>
  <c r="AC257" i="1"/>
  <c r="AC72" i="1"/>
  <c r="AB206" i="1"/>
  <c r="AC393" i="1"/>
  <c r="AB661" i="1"/>
  <c r="AB177" i="1"/>
  <c r="AC162" i="1"/>
  <c r="AC548" i="1"/>
  <c r="AB222" i="1"/>
  <c r="AB738" i="1"/>
  <c r="AC821" i="1"/>
  <c r="AC782" i="1"/>
  <c r="AC748" i="1"/>
  <c r="AB174" i="1"/>
  <c r="AB341" i="1"/>
  <c r="AC829" i="1"/>
  <c r="AC790" i="1"/>
  <c r="AB755" i="1"/>
  <c r="AC373" i="1"/>
  <c r="AB354" i="1"/>
  <c r="AC270" i="1"/>
  <c r="AC490" i="1"/>
  <c r="AC737" i="1"/>
  <c r="AB557" i="1"/>
  <c r="AC658" i="1"/>
  <c r="AC643" i="1"/>
  <c r="AB596" i="1"/>
  <c r="AC684" i="1"/>
  <c r="AB514" i="1"/>
  <c r="AC19" i="1"/>
  <c r="AC564" i="1"/>
  <c r="AB67" i="1"/>
  <c r="AC195" i="1"/>
  <c r="AC662" i="1"/>
  <c r="AB166" i="1"/>
  <c r="AC309" i="1"/>
  <c r="AC450" i="1"/>
  <c r="AC384" i="1"/>
  <c r="AB261" i="1"/>
  <c r="AB434" i="1"/>
  <c r="AC250" i="1"/>
  <c r="AC192" i="1"/>
  <c r="AC804" i="1"/>
  <c r="AC769" i="1"/>
  <c r="AB221" i="1"/>
  <c r="AB260" i="1"/>
  <c r="AC97" i="1"/>
  <c r="AB814" i="1"/>
  <c r="AB777" i="1"/>
  <c r="AC243" i="1"/>
  <c r="AB730" i="1"/>
  <c r="AB483" i="1"/>
  <c r="AC166" i="1"/>
  <c r="AC260" i="1"/>
  <c r="AC48" i="1"/>
  <c r="AC194" i="1"/>
  <c r="AC721" i="1"/>
  <c r="AB61" i="1"/>
  <c r="AC221" i="1"/>
  <c r="AB402" i="1"/>
  <c r="AC538" i="1"/>
  <c r="AC283" i="1"/>
  <c r="AB88" i="1"/>
  <c r="AB191" i="1"/>
  <c r="AB460" i="1"/>
  <c r="AB154" i="1"/>
  <c r="AC687" i="1"/>
  <c r="AB50" i="1"/>
  <c r="AB663" i="1"/>
  <c r="AB331" i="1"/>
  <c r="AB609" i="1"/>
  <c r="AC441" i="1"/>
  <c r="AC20" i="1"/>
  <c r="AC305" i="1"/>
  <c r="AB307" i="1"/>
  <c r="AB241" i="1"/>
  <c r="AC457" i="1"/>
  <c r="AB108" i="1"/>
  <c r="AB408" i="1"/>
  <c r="AC822" i="1"/>
  <c r="AC781" i="1"/>
  <c r="AC745" i="1"/>
  <c r="AC185" i="1"/>
  <c r="AC120" i="1"/>
  <c r="AC78" i="1"/>
  <c r="AB153" i="1"/>
  <c r="AC104" i="1"/>
  <c r="AB587" i="1"/>
  <c r="AC517" i="1"/>
  <c r="AC67" i="1"/>
  <c r="AB416" i="1"/>
  <c r="AB290" i="1"/>
  <c r="AB465" i="1"/>
  <c r="AC584" i="1"/>
  <c r="AC424" i="1"/>
  <c r="AB565" i="1"/>
  <c r="AC329" i="1"/>
  <c r="AB42" i="1"/>
  <c r="AC86" i="1"/>
  <c r="AB487" i="1"/>
  <c r="AB186" i="1"/>
  <c r="AB286" i="1"/>
  <c r="AB137" i="1"/>
  <c r="AC496" i="1"/>
  <c r="AB454" i="1"/>
  <c r="AC253" i="1"/>
  <c r="AC326" i="1"/>
  <c r="AC453" i="1"/>
  <c r="AB743" i="1"/>
  <c r="AC302" i="1"/>
  <c r="AB380" i="1"/>
  <c r="AC803" i="1"/>
  <c r="AC768" i="1"/>
  <c r="AB82" i="1"/>
  <c r="AC598" i="1"/>
  <c r="AC39" i="1"/>
  <c r="AB654" i="1"/>
  <c r="AB376" i="1"/>
  <c r="AB117" i="1"/>
  <c r="AB237" i="1"/>
  <c r="AC809" i="1"/>
  <c r="AB4" i="1"/>
  <c r="AC344" i="1"/>
  <c r="AB385" i="1"/>
  <c r="AB597" i="1"/>
  <c r="AC725" i="1"/>
  <c r="AC480" i="1"/>
  <c r="AC463" i="1"/>
  <c r="AC163" i="1"/>
  <c r="AC734" i="1"/>
  <c r="AB676" i="1"/>
  <c r="AB250" i="1"/>
  <c r="AC409" i="1"/>
  <c r="AC647" i="1"/>
  <c r="AB583" i="1"/>
  <c r="AB617" i="1"/>
  <c r="AC627" i="1"/>
  <c r="AB800" i="1"/>
  <c r="AC765" i="1"/>
  <c r="AC540" i="1"/>
  <c r="AB190" i="1"/>
  <c r="AC26" i="1"/>
  <c r="AC808" i="1"/>
  <c r="AC772" i="1"/>
  <c r="AB352" i="1"/>
  <c r="AC491" i="1"/>
  <c r="AB356" i="1"/>
  <c r="AC171" i="1"/>
  <c r="AC44" i="1"/>
  <c r="AC240" i="1"/>
  <c r="AC42" i="1"/>
  <c r="AC518" i="1"/>
  <c r="AB31" i="1"/>
  <c r="AC497" i="1"/>
  <c r="AB546" i="1"/>
  <c r="AB366" i="1"/>
  <c r="AB273" i="1"/>
  <c r="AB51" i="1"/>
  <c r="AC351" i="1"/>
  <c r="AB368" i="1"/>
  <c r="AB382" i="1"/>
  <c r="AC139" i="1"/>
  <c r="AC190" i="1"/>
  <c r="AB167" i="1"/>
  <c r="AC134" i="1"/>
  <c r="AC227" i="1"/>
  <c r="AC106" i="1"/>
  <c r="AC226" i="1"/>
  <c r="AB825" i="1"/>
  <c r="AC787" i="1"/>
  <c r="AC752" i="1"/>
  <c r="AB664" i="1"/>
  <c r="AB443" i="1"/>
  <c r="AC833" i="1"/>
  <c r="AB794" i="1"/>
  <c r="AC759" i="1"/>
  <c r="AC232" i="1"/>
  <c r="AB421" i="1"/>
  <c r="AB316" i="1"/>
  <c r="AB610" i="1"/>
  <c r="AB230" i="1"/>
  <c r="AC57" i="1"/>
  <c r="AB114" i="1"/>
  <c r="AC481" i="1"/>
  <c r="AB284" i="1"/>
  <c r="AC381" i="1"/>
  <c r="AC666" i="1"/>
  <c r="AC628" i="1"/>
  <c r="AC245" i="1"/>
  <c r="AB48" i="1"/>
  <c r="AB472" i="1"/>
  <c r="AB373" i="1"/>
  <c r="AB204" i="1"/>
  <c r="AC507" i="1"/>
  <c r="AC523" i="1"/>
  <c r="AB660" i="1"/>
  <c r="AB598" i="1"/>
  <c r="AB104" i="1"/>
  <c r="AB8" i="1"/>
  <c r="AB554" i="1"/>
  <c r="AB683" i="1"/>
  <c r="AB63" i="1"/>
  <c r="AC614" i="1"/>
  <c r="AB369" i="1"/>
  <c r="AB321" i="1"/>
  <c r="AC839" i="1"/>
  <c r="AC798" i="1"/>
  <c r="AB764" i="1"/>
  <c r="AC56" i="1"/>
  <c r="AC258" i="1"/>
  <c r="AB636" i="1"/>
  <c r="AC179" i="1"/>
  <c r="AC608" i="1"/>
  <c r="AB438" i="1"/>
  <c r="AB159" i="1"/>
  <c r="AB383" i="1"/>
  <c r="AC181" i="1"/>
  <c r="AC130" i="1"/>
  <c r="AC172" i="1"/>
  <c r="AC406" i="1"/>
  <c r="AC724" i="1"/>
  <c r="AB83" i="1"/>
  <c r="AC346" i="1"/>
  <c r="AC602" i="1"/>
  <c r="AC416" i="1"/>
  <c r="AB281" i="1"/>
  <c r="AC268" i="1"/>
  <c r="AB579" i="1"/>
  <c r="AB80" i="1"/>
  <c r="AB338" i="1"/>
  <c r="AB581" i="1"/>
  <c r="AB184" i="1"/>
  <c r="AC274" i="1"/>
  <c r="AB734" i="1"/>
  <c r="AC375" i="1"/>
  <c r="AC411" i="1"/>
  <c r="AB459" i="1"/>
  <c r="AC826" i="1"/>
  <c r="AC785" i="1"/>
  <c r="AC749" i="1"/>
  <c r="AC660" i="1"/>
  <c r="AC176" i="1"/>
  <c r="AB135" i="1"/>
  <c r="AB496" i="1"/>
  <c r="AC301" i="1"/>
  <c r="AC282" i="1"/>
  <c r="AB823" i="1"/>
  <c r="AB791" i="1"/>
  <c r="AB756" i="1"/>
  <c r="AB407" i="1"/>
  <c r="AB494" i="1"/>
  <c r="AB693" i="1"/>
  <c r="AB149" i="1"/>
  <c r="AB520" i="1"/>
  <c r="AC464" i="1"/>
  <c r="AB218" i="1"/>
  <c r="AC306" i="1"/>
  <c r="AC269" i="1"/>
  <c r="AB314" i="1"/>
  <c r="AC136" i="1"/>
  <c r="AB118" i="1"/>
  <c r="AC668" i="1"/>
  <c r="AB26" i="1"/>
  <c r="AB282" i="1"/>
  <c r="AC625" i="1"/>
  <c r="AC720" i="1"/>
  <c r="AB811" i="1"/>
  <c r="AC152" i="1"/>
  <c r="AC696" i="1"/>
  <c r="AC369" i="1"/>
  <c r="AC145" i="1"/>
  <c r="AB640" i="1"/>
  <c r="AC193" i="1"/>
  <c r="AB224" i="1"/>
  <c r="AC549" i="1"/>
  <c r="AC75" i="1"/>
  <c r="AB291" i="1"/>
  <c r="AB458" i="1"/>
  <c r="AC352" i="1"/>
  <c r="AB303" i="1"/>
  <c r="AC846" i="1"/>
  <c r="AC802" i="1"/>
  <c r="AB767" i="1"/>
  <c r="AB517" i="1"/>
  <c r="AC3" i="1"/>
  <c r="AB21" i="1"/>
  <c r="AC813" i="1"/>
  <c r="AC774" i="1"/>
  <c r="AC294" i="1"/>
  <c r="AB259" i="1"/>
  <c r="AC61" i="1"/>
  <c r="AC466" i="1"/>
  <c r="AC289" i="1"/>
  <c r="AB357" i="1"/>
  <c r="AB473" i="1"/>
  <c r="AC596" i="1"/>
  <c r="AB318" i="1"/>
  <c r="AC590" i="1"/>
  <c r="AB142" i="1"/>
  <c r="AC524" i="1"/>
  <c r="AB672" i="1"/>
  <c r="AB243" i="1"/>
  <c r="AC267" i="1"/>
  <c r="AB409" i="1"/>
  <c r="AB455" i="1"/>
  <c r="AB717" i="1"/>
  <c r="AC649" i="1"/>
  <c r="AC718" i="1"/>
  <c r="AC837" i="1"/>
  <c r="AB795" i="1"/>
  <c r="AB760" i="1"/>
  <c r="AC521" i="1"/>
  <c r="AB653" i="1"/>
  <c r="AC31" i="1"/>
  <c r="AC214" i="1"/>
  <c r="AB334" i="1"/>
  <c r="AB631" i="1"/>
  <c r="AC143" i="1"/>
  <c r="AB180" i="1"/>
  <c r="AC112" i="1"/>
  <c r="AB524" i="1"/>
  <c r="AB679" i="1"/>
  <c r="AC259" i="1"/>
  <c r="AC148" i="1"/>
  <c r="AB642" i="1"/>
  <c r="AB101" i="1"/>
  <c r="AB437" i="1"/>
  <c r="AC297" i="1"/>
  <c r="AB622" i="1"/>
  <c r="AB691" i="1"/>
  <c r="AC286" i="1"/>
  <c r="AB351" i="1"/>
  <c r="AC155" i="1"/>
  <c r="AC657" i="1"/>
  <c r="AB134" i="1"/>
  <c r="AB490" i="1"/>
  <c r="AC248" i="1"/>
  <c r="AC167" i="1"/>
  <c r="AB547" i="1"/>
  <c r="AB249" i="1"/>
  <c r="AB7" i="1"/>
  <c r="AC217" i="1"/>
  <c r="AC811" i="1"/>
  <c r="AC807" i="1"/>
  <c r="AC771" i="1"/>
  <c r="AC712" i="1"/>
  <c r="AB161" i="1"/>
  <c r="AC418" i="1"/>
  <c r="AB816" i="1"/>
  <c r="AC779" i="1"/>
  <c r="AB745" i="1"/>
  <c r="AB62" i="1"/>
  <c r="AC519" i="1"/>
  <c r="AC412" i="1"/>
  <c r="AC587" i="1"/>
  <c r="AC216" i="1"/>
  <c r="AC34" i="1"/>
  <c r="AB253" i="1"/>
  <c r="AC191" i="1"/>
  <c r="AB685" i="1"/>
  <c r="AB30" i="1"/>
  <c r="AC151" i="1"/>
  <c r="AB588" i="1"/>
  <c r="AB605" i="1"/>
  <c r="AC654" i="1"/>
  <c r="AC132" i="1"/>
  <c r="AC514" i="1"/>
  <c r="AC115" i="1"/>
  <c r="AC577" i="1"/>
  <c r="AB176" i="1"/>
  <c r="AB111" i="1"/>
  <c r="AB782" i="1"/>
  <c r="AC746" i="1"/>
  <c r="AC555" i="1"/>
  <c r="AB713" i="1"/>
  <c r="AB110" i="1"/>
  <c r="AC281" i="1"/>
  <c r="AB570" i="1"/>
  <c r="AC641" i="1"/>
  <c r="AB103" i="1"/>
  <c r="AB28" i="1"/>
  <c r="AB426" i="1"/>
  <c r="AB327" i="1"/>
  <c r="AC702" i="1"/>
  <c r="AB207" i="1"/>
  <c r="AB488" i="1"/>
  <c r="AB3" i="1"/>
  <c r="AC244" i="1"/>
  <c r="AB120" i="1"/>
  <c r="AB127" i="1"/>
  <c r="AC848" i="1"/>
  <c r="AC189" i="1"/>
  <c r="AB439" i="1"/>
  <c r="AC51" i="1"/>
  <c r="AC80" i="1"/>
  <c r="AC236" i="1"/>
  <c r="AC586" i="1"/>
  <c r="AB630" i="1"/>
  <c r="AC438" i="1"/>
  <c r="AB294" i="1"/>
  <c r="AB377" i="1"/>
  <c r="AC713" i="1"/>
  <c r="AC487" i="1"/>
  <c r="AB674" i="1"/>
  <c r="AB832" i="1"/>
  <c r="AB793" i="1"/>
  <c r="AB758" i="1"/>
  <c r="AB638" i="1"/>
  <c r="AC436" i="1"/>
  <c r="AC43" i="1"/>
  <c r="AB801" i="1"/>
  <c r="AC766" i="1"/>
  <c r="AC18" i="1"/>
  <c r="AB271" i="1"/>
  <c r="AC228" i="1"/>
  <c r="AC706" i="1"/>
  <c r="AB404" i="1"/>
  <c r="AB423" i="1"/>
  <c r="AB329" i="1"/>
  <c r="AC704" i="1"/>
  <c r="AB272" i="1"/>
  <c r="AC73" i="1"/>
  <c r="AB270" i="1"/>
  <c r="AC376" i="1"/>
  <c r="AC714" i="1"/>
  <c r="AC331" i="1"/>
  <c r="AC395" i="1"/>
  <c r="AB593" i="1"/>
  <c r="AB477" i="1"/>
  <c r="AB24" i="1"/>
  <c r="AB513" i="1"/>
  <c r="AC83" i="1"/>
  <c r="AB828" i="1"/>
  <c r="AB787" i="1"/>
  <c r="AB750" i="1"/>
  <c r="AC100" i="1"/>
  <c r="AC60" i="1"/>
  <c r="AB280" i="1"/>
  <c r="AC177" i="1"/>
  <c r="AB19" i="1"/>
  <c r="AC312" i="1"/>
  <c r="AB591" i="1"/>
  <c r="AB612" i="1"/>
  <c r="AC478" i="1"/>
  <c r="AB302" i="1"/>
  <c r="AC650" i="1"/>
  <c r="AC535" i="1"/>
  <c r="AC679" i="1"/>
  <c r="AB567" i="1"/>
  <c r="AC661" i="1"/>
  <c r="AB398" i="1"/>
  <c r="AC843" i="1"/>
  <c r="AB845" i="1"/>
  <c r="AB227" i="1"/>
  <c r="AB365" i="1"/>
  <c r="AC170" i="1"/>
  <c r="AC9" i="1"/>
  <c r="AB60" i="1"/>
  <c r="AC529" i="1"/>
  <c r="AB71" i="1"/>
  <c r="AB485" i="1"/>
  <c r="AB548" i="1"/>
  <c r="AB511" i="1"/>
  <c r="AB122" i="1"/>
  <c r="AC423" i="1"/>
  <c r="AC287" i="1"/>
  <c r="AB840" i="1"/>
  <c r="AC797" i="1"/>
  <c r="AB762" i="1"/>
  <c r="AB737" i="1"/>
  <c r="AC674" i="1"/>
  <c r="AC300" i="1"/>
  <c r="AB805" i="1"/>
  <c r="AB770" i="1"/>
  <c r="AB209" i="1"/>
  <c r="AB358" i="1"/>
  <c r="AC30" i="1"/>
  <c r="AC114" i="1"/>
  <c r="AC421" i="1"/>
  <c r="AB457" i="1"/>
  <c r="AC445" i="1"/>
  <c r="AB445" i="1"/>
  <c r="AC581" i="1"/>
  <c r="AC273" i="1"/>
  <c r="AB16" i="1"/>
  <c r="AC264" i="1"/>
  <c r="AC482" i="1"/>
  <c r="AC6" i="1"/>
  <c r="AB495" i="1"/>
  <c r="AB124" i="1"/>
  <c r="AC383" i="1"/>
  <c r="AB258" i="1"/>
  <c r="AC617" i="1"/>
  <c r="AC426" i="1"/>
  <c r="AB463" i="1"/>
  <c r="AB175" i="1"/>
  <c r="AC532" i="1"/>
  <c r="AC835" i="1"/>
  <c r="AC800" i="1"/>
  <c r="AB773" i="1"/>
  <c r="AC525" i="1"/>
  <c r="AB275" i="1"/>
  <c r="AB359" i="1"/>
  <c r="AC686" i="1"/>
  <c r="AC261" i="1"/>
  <c r="AB569" i="1"/>
  <c r="AB312" i="1"/>
  <c r="AB95" i="1"/>
  <c r="AB411" i="1"/>
  <c r="AB73" i="1"/>
  <c r="AC298" i="1"/>
  <c r="AC350" i="1"/>
  <c r="AC460" i="1"/>
  <c r="AB197" i="1"/>
  <c r="AC511" i="1"/>
  <c r="AB708" i="1"/>
  <c r="AB200" i="1"/>
  <c r="AB619" i="1"/>
  <c r="AB848" i="1"/>
  <c r="AB420" i="1"/>
  <c r="AB179" i="1"/>
  <c r="AB40" i="1"/>
  <c r="AB516" i="1"/>
  <c r="AB123" i="1"/>
  <c r="AC727" i="1"/>
  <c r="AB268" i="1"/>
  <c r="AB263" i="1"/>
  <c r="AB217" i="1"/>
  <c r="AB353" i="1"/>
  <c r="AC610" i="1"/>
  <c r="AB10" i="1"/>
  <c r="AB573" i="1"/>
  <c r="AC823" i="1"/>
  <c r="AC784" i="1"/>
  <c r="AC750" i="1"/>
  <c r="AB11" i="1"/>
  <c r="AC203" i="1"/>
  <c r="AC831" i="1"/>
  <c r="AC792" i="1"/>
  <c r="AB757" i="1"/>
  <c r="AB232" i="1"/>
  <c r="AC246" i="1"/>
  <c r="AC563" i="1"/>
  <c r="AB620" i="1"/>
  <c r="AB555" i="1"/>
  <c r="AB668" i="1"/>
  <c r="AB690" i="1"/>
  <c r="AB419" i="1"/>
  <c r="AC425" i="1"/>
  <c r="AC415" i="1"/>
  <c r="AB543" i="1"/>
  <c r="AC710" i="1"/>
  <c r="AB112" i="1"/>
  <c r="AC362" i="1"/>
  <c r="AB363" i="1"/>
  <c r="AC642" i="1"/>
  <c r="AB684" i="1"/>
  <c r="AB128" i="1"/>
  <c r="AB97" i="1"/>
  <c r="AB347" i="1"/>
  <c r="AB818" i="1"/>
  <c r="AB778" i="1"/>
  <c r="AB41" i="1"/>
  <c r="AC93" i="1"/>
  <c r="AC197" i="1"/>
  <c r="AC256" i="1"/>
  <c r="AC655" i="1"/>
  <c r="AC645" i="1"/>
  <c r="AC632" i="1"/>
  <c r="AB453" i="1"/>
  <c r="AC461" i="1"/>
  <c r="AC354" i="1"/>
  <c r="AC366" i="1"/>
  <c r="AC71" i="1"/>
  <c r="AC275" i="1"/>
  <c r="AC314" i="1"/>
  <c r="AB599" i="1"/>
  <c r="AC220" i="1"/>
  <c r="AB289" i="1"/>
  <c r="AC690" i="1"/>
  <c r="AC622" i="1"/>
  <c r="AB561" i="1"/>
  <c r="AC94" i="1"/>
  <c r="AB234" i="1"/>
  <c r="AB545" i="1"/>
  <c r="AC336" i="1"/>
  <c r="AC699" i="1"/>
  <c r="AB245" i="1"/>
  <c r="AB721" i="1"/>
  <c r="AC141" i="1"/>
  <c r="AB86" i="1"/>
  <c r="AB735" i="1"/>
  <c r="AC36" i="1"/>
  <c r="AC215" i="1"/>
  <c r="AC828" i="1"/>
  <c r="AB789" i="1"/>
  <c r="AB754" i="1"/>
  <c r="AB729" i="1"/>
  <c r="AB147" i="1"/>
  <c r="AB837" i="1"/>
  <c r="AB796" i="1"/>
  <c r="AC761" i="1"/>
  <c r="AB189" i="1"/>
  <c r="AC32" i="1"/>
  <c r="AB229" i="1"/>
  <c r="AC743" i="1"/>
  <c r="AC479" i="1"/>
  <c r="AC437" i="1"/>
  <c r="AB648" i="1"/>
  <c r="AB732" i="1"/>
  <c r="AC25" i="1"/>
  <c r="AC489" i="1"/>
  <c r="AC579" i="1"/>
  <c r="AB433" i="1"/>
  <c r="AC15" i="1"/>
  <c r="AC101" i="1"/>
  <c r="AB744" i="1"/>
  <c r="AC659" i="1"/>
  <c r="AB69" i="1"/>
  <c r="AB309" i="1"/>
  <c r="AB53" i="1"/>
  <c r="AC488" i="1"/>
  <c r="AC13" i="1"/>
  <c r="AB765" i="1"/>
  <c r="AC495" i="1"/>
  <c r="AC180" i="1"/>
  <c r="AC182" i="1"/>
  <c r="AC559" i="1"/>
  <c r="AB526" i="1"/>
  <c r="AC11" i="1"/>
  <c r="AB503" i="1"/>
  <c r="AC140" i="1"/>
  <c r="AB689" i="1"/>
  <c r="AB256" i="1"/>
  <c r="AB705" i="1"/>
  <c r="AC717" i="1"/>
  <c r="AC455" i="1"/>
  <c r="AC620" i="1"/>
  <c r="AC552" i="1"/>
  <c r="AB298" i="1"/>
  <c r="AB670" i="1"/>
  <c r="AB623" i="1"/>
  <c r="AC845" i="1"/>
  <c r="AC21" i="1"/>
  <c r="AC567" i="1"/>
  <c r="AB715" i="1"/>
  <c r="AB344" i="1"/>
  <c r="AB322" i="1"/>
  <c r="AB391" i="1"/>
  <c r="AB342" i="1"/>
  <c r="AB666" i="1"/>
  <c r="AC17" i="1"/>
  <c r="AB478" i="1"/>
  <c r="AB389" i="1"/>
  <c r="AC361" i="1"/>
  <c r="AC623" i="1"/>
  <c r="AB813" i="1"/>
  <c r="AB776" i="1"/>
  <c r="AC204" i="1"/>
  <c r="AC4" i="1"/>
  <c r="AC513" i="1"/>
  <c r="AB822" i="1"/>
  <c r="AC783" i="1"/>
  <c r="AB749" i="1"/>
  <c r="AB716" i="1"/>
  <c r="AC653" i="1"/>
  <c r="AC547" i="1"/>
  <c r="AB139" i="1"/>
  <c r="AB251" i="1"/>
  <c r="AB727" i="1"/>
  <c r="AC456" i="1"/>
  <c r="AB594" i="1"/>
  <c r="AB324" i="1"/>
  <c r="AB93" i="1"/>
  <c r="AC359" i="1"/>
  <c r="AB501" i="1"/>
  <c r="AB100" i="1"/>
  <c r="AB360" i="1"/>
  <c r="AC506" i="1"/>
  <c r="AC557" i="1"/>
  <c r="AC705" i="1"/>
  <c r="AB447" i="1"/>
  <c r="AC333" i="1"/>
  <c r="AB277" i="1"/>
  <c r="AB804" i="1"/>
  <c r="AB769" i="1"/>
  <c r="AB731" i="1"/>
  <c r="AC110" i="1"/>
  <c r="AC593" i="1"/>
  <c r="AB257" i="1"/>
  <c r="AB46" i="1"/>
  <c r="AB393" i="1"/>
  <c r="AC398" i="1"/>
  <c r="AB336" i="1"/>
  <c r="AC382" i="1"/>
  <c r="AC46" i="1"/>
  <c r="AC431" i="1"/>
  <c r="AB468" i="1"/>
  <c r="AC102" i="1"/>
  <c r="AB518" i="1"/>
  <c r="AB697" i="1"/>
  <c r="AC279" i="1"/>
  <c r="AB220" i="1"/>
  <c r="AB278" i="1"/>
  <c r="AB846" i="1"/>
  <c r="AB279" i="1"/>
  <c r="AB233" i="1"/>
  <c r="AB274" i="1"/>
  <c r="AB165" i="1"/>
  <c r="AC742" i="1"/>
  <c r="AC503" i="1"/>
  <c r="AB626" i="1"/>
  <c r="AC113" i="1"/>
  <c r="AB586" i="1"/>
  <c r="AB148" i="1"/>
  <c r="AB532" i="1"/>
  <c r="AB72" i="1"/>
  <c r="AB651" i="1"/>
  <c r="AC818" i="1"/>
  <c r="AB780" i="1"/>
  <c r="AB746" i="1"/>
  <c r="AB158" i="1"/>
  <c r="AB575" i="1"/>
  <c r="AB826" i="1"/>
  <c r="AB788" i="1"/>
  <c r="AC753" i="1"/>
  <c r="AB450" i="1"/>
  <c r="AB193" i="1"/>
  <c r="AC616" i="1"/>
  <c r="AC165" i="1"/>
  <c r="AC520" i="1"/>
  <c r="AB113" i="1"/>
  <c r="AB506" i="1"/>
  <c r="AC589" i="1"/>
  <c r="AC410" i="1"/>
  <c r="AC168" i="1"/>
  <c r="AC208" i="1"/>
  <c r="AB550" i="1"/>
  <c r="AC485" i="1"/>
  <c r="AC252" i="1"/>
  <c r="AC723" i="1"/>
  <c r="AC63" i="1"/>
  <c r="AC597" i="1"/>
  <c r="AB424" i="1"/>
  <c r="AB198" i="1"/>
  <c r="AB246" i="1"/>
  <c r="AC509" i="1"/>
  <c r="AB248" i="1"/>
  <c r="AC123" i="1"/>
  <c r="AC10" i="1"/>
  <c r="AC98" i="1"/>
  <c r="AB740" i="1"/>
  <c r="AC708" i="1"/>
  <c r="AC159" i="1"/>
  <c r="AB701" i="1"/>
  <c r="AB187" i="1"/>
  <c r="AB22" i="1"/>
  <c r="AC38" i="1"/>
  <c r="AB367" i="1"/>
  <c r="AB310" i="1"/>
  <c r="AB824" i="1"/>
  <c r="AB783" i="1"/>
  <c r="AB747" i="1"/>
  <c r="AC367" i="1"/>
  <c r="AC565" i="1"/>
  <c r="AC591" i="1"/>
  <c r="AB522" i="1"/>
  <c r="AB464" i="1"/>
  <c r="AB58" i="1"/>
  <c r="AB448" i="1"/>
  <c r="AB830" i="1"/>
  <c r="AC789" i="1"/>
  <c r="AC754" i="1"/>
  <c r="AB531" i="1"/>
  <c r="AB285" i="1"/>
  <c r="AC105" i="1"/>
  <c r="AC339" i="1"/>
  <c r="AC640" i="1"/>
  <c r="AB662" i="1"/>
  <c r="AB287" i="1"/>
  <c r="AB386" i="1"/>
  <c r="AC701" i="1"/>
  <c r="AB552" i="1"/>
  <c r="AC327" i="1"/>
  <c r="AB36" i="1"/>
  <c r="AC295" i="1"/>
  <c r="AB267" i="1"/>
  <c r="AB300" i="1"/>
  <c r="AC293" i="1"/>
  <c r="AC255" i="1"/>
  <c r="AB297" i="1"/>
  <c r="AC731" i="1"/>
  <c r="AB219" i="1"/>
  <c r="AB57" i="1"/>
  <c r="AB34" i="1"/>
  <c r="AB611" i="1"/>
  <c r="AB283" i="1"/>
  <c r="AB213" i="1"/>
  <c r="AC541" i="1"/>
  <c r="AB541" i="1"/>
  <c r="AB431" i="1"/>
  <c r="AB349" i="1"/>
  <c r="AB266" i="1"/>
  <c r="AB589" i="1"/>
  <c r="AC738" i="1"/>
  <c r="AB841" i="1"/>
  <c r="AC796" i="1"/>
  <c r="AB761" i="1"/>
  <c r="AB85" i="1"/>
  <c r="AC153" i="1"/>
  <c r="AC122" i="1"/>
  <c r="AC316" i="1"/>
  <c r="AC131" i="1"/>
  <c r="AC462" i="1"/>
  <c r="AC694" i="1"/>
  <c r="AC89" i="1"/>
  <c r="AB802" i="1"/>
  <c r="AC767" i="1"/>
  <c r="AB456" i="1"/>
  <c r="AB65" i="1"/>
  <c r="AB481" i="1"/>
  <c r="AC378" i="1"/>
  <c r="AC670" i="1"/>
  <c r="AB629" i="1"/>
  <c r="AC637" i="1"/>
  <c r="AB323" i="1"/>
  <c r="AC198" i="1"/>
  <c r="AC211" i="1"/>
  <c r="AC606" i="1"/>
  <c r="AC184" i="1"/>
  <c r="AB643" i="1"/>
  <c r="AC363" i="1"/>
  <c r="AC468" i="1"/>
  <c r="AB119" i="1"/>
  <c r="AC741" i="1"/>
  <c r="AC251" i="1"/>
  <c r="AC342" i="1"/>
  <c r="AB405" i="1"/>
  <c r="AC429" i="1"/>
  <c r="AB635" i="1"/>
  <c r="AC665" i="1"/>
  <c r="AC573" i="1"/>
  <c r="AB131" i="1"/>
  <c r="AB156" i="1"/>
  <c r="AC736" i="1"/>
  <c r="C2" i="2"/>
  <c r="AC447" i="1"/>
  <c r="AB659" i="1"/>
  <c r="AC154" i="1"/>
  <c r="AC296" i="1"/>
  <c r="AB13" i="1"/>
  <c r="AB471" i="1"/>
  <c r="AC467" i="1"/>
  <c r="AB656" i="1"/>
  <c r="AC814" i="1"/>
  <c r="AB774" i="1"/>
  <c r="AC263" i="1"/>
  <c r="AB136" i="1"/>
  <c r="AB493" i="1"/>
  <c r="AB170" i="1"/>
  <c r="AB497" i="1"/>
  <c r="AC135" i="1"/>
  <c r="AB475" i="1"/>
  <c r="AC231" i="1"/>
  <c r="AB821" i="1"/>
  <c r="AC780" i="1"/>
  <c r="AC477" i="1"/>
  <c r="AB35" i="1"/>
  <c r="AC470" i="1"/>
  <c r="AB444" i="1"/>
  <c r="AB126" i="1"/>
  <c r="AC635" i="1"/>
  <c r="AC201" i="1"/>
  <c r="AB160" i="1"/>
  <c r="AC636" i="1"/>
  <c r="AB346" i="1"/>
  <c r="AB381" i="1"/>
  <c r="AC408" i="1"/>
  <c r="AB293" i="1"/>
  <c r="AB534" i="1"/>
  <c r="AB462" i="1"/>
  <c r="AB470" i="1"/>
  <c r="AB538" i="1"/>
  <c r="AC434" i="1"/>
  <c r="AC693" i="1"/>
  <c r="AB529" i="1"/>
  <c r="AC128" i="1"/>
  <c r="AB20" i="1"/>
  <c r="AC284" i="1"/>
  <c r="AC174" i="1"/>
  <c r="AB702" i="1"/>
  <c r="AC277" i="1"/>
  <c r="AC117" i="1"/>
  <c r="AB590" i="1"/>
  <c r="AC510" i="1"/>
  <c r="AC126" i="1"/>
  <c r="AC545" i="1"/>
  <c r="AC788" i="1"/>
  <c r="AC290" i="1"/>
  <c r="AB76" i="1"/>
  <c r="AC546" i="1"/>
  <c r="AC605" i="1"/>
  <c r="AC793" i="1"/>
  <c r="AC554" i="1"/>
  <c r="AC544" i="1"/>
  <c r="AB584" i="1"/>
  <c r="AC230" i="1"/>
  <c r="AB319" i="1"/>
  <c r="AB577" i="1"/>
  <c r="AB658" i="1"/>
  <c r="AB43" i="1"/>
  <c r="AC334" i="1"/>
  <c r="AC266" i="1"/>
  <c r="AB152" i="1"/>
  <c r="AC444" i="1"/>
  <c r="AC14" i="1"/>
  <c r="P2" i="2"/>
  <c r="I3" i="4"/>
  <c r="AB665" i="1"/>
  <c r="AC685" i="1"/>
  <c r="AC619" i="1"/>
  <c r="AB410" i="1"/>
  <c r="AC629" i="1"/>
  <c r="AB396" i="1"/>
  <c r="AC103" i="1"/>
  <c r="AC585" i="1"/>
  <c r="AC58" i="1"/>
  <c r="AB600" i="1"/>
  <c r="AC85" i="1"/>
  <c r="AB843" i="1"/>
  <c r="AC801" i="1"/>
  <c r="AB766" i="1"/>
  <c r="AB264" i="1"/>
  <c r="AC225" i="1"/>
  <c r="AB677" i="1"/>
  <c r="AC735" i="1"/>
  <c r="AB305" i="1"/>
  <c r="AB486" i="1"/>
  <c r="AB510" i="1"/>
  <c r="AC324" i="1"/>
  <c r="AB807" i="1"/>
  <c r="AB771" i="1"/>
  <c r="AC64" i="1"/>
  <c r="AC448" i="1"/>
  <c r="AB236" i="1"/>
  <c r="AB650" i="1"/>
  <c r="AB296" i="1"/>
  <c r="AB211" i="1"/>
  <c r="AC161" i="1"/>
  <c r="AC310" i="1"/>
  <c r="AC402" i="1"/>
  <c r="AB645" i="1"/>
  <c r="AC595" i="1"/>
  <c r="AB228" i="1"/>
  <c r="AC307" i="1"/>
  <c r="AC473" i="1"/>
  <c r="AC389" i="1"/>
  <c r="AB686" i="1"/>
  <c r="AB681" i="1"/>
  <c r="AC377" i="1"/>
  <c r="AC205" i="1"/>
  <c r="AC730" i="1"/>
  <c r="AC459" i="1"/>
  <c r="AC379" i="1"/>
  <c r="AC200" i="1"/>
  <c r="AC651" i="1"/>
  <c r="AB406" i="1"/>
  <c r="AC692" i="1"/>
  <c r="AB436" i="1"/>
  <c r="AB498" i="1"/>
  <c r="AB155" i="1"/>
  <c r="AB430" i="1"/>
  <c r="AB647" i="1"/>
  <c r="AC683" i="1"/>
  <c r="AB544" i="1"/>
  <c r="AB819" i="1"/>
  <c r="AB779" i="1"/>
  <c r="AB262" i="1"/>
  <c r="AB231" i="1"/>
  <c r="AC472" i="1"/>
  <c r="AC707" i="1"/>
  <c r="AB168" i="1"/>
  <c r="AB559" i="1"/>
  <c r="AB214" i="1"/>
  <c r="AB507" i="1"/>
  <c r="AC825" i="1"/>
  <c r="AB784" i="1"/>
  <c r="AB748" i="1"/>
  <c r="AC396" i="1"/>
  <c r="AB27" i="1"/>
  <c r="AC744" i="1"/>
  <c r="AB201" i="1"/>
  <c r="AC142" i="1"/>
  <c r="AB712" i="1"/>
  <c r="AC7" i="1"/>
  <c r="AC53" i="1"/>
  <c r="AC156" i="1"/>
  <c r="AC404" i="1"/>
  <c r="AB345" i="1"/>
  <c r="AB614" i="1"/>
  <c r="AB252" i="1"/>
  <c r="AB143" i="1"/>
  <c r="AC501" i="1"/>
  <c r="AC543" i="1"/>
  <c r="AB714" i="1"/>
  <c r="AB441" i="1"/>
  <c r="AC219" i="1"/>
  <c r="AC285" i="1"/>
  <c r="AC272" i="1"/>
  <c r="AB244" i="1"/>
  <c r="AB372" i="1"/>
  <c r="AC716" i="1"/>
  <c r="AC439" i="1"/>
  <c r="AB641" i="1"/>
  <c r="AC242" i="1"/>
  <c r="J3" i="4"/>
  <c r="AC175" i="1"/>
  <c r="AB171" i="1"/>
  <c r="AB215" i="1"/>
  <c r="AC234" i="1"/>
  <c r="AC147" i="1"/>
  <c r="AB308" i="1"/>
  <c r="AC385" i="1"/>
  <c r="AB833" i="1"/>
  <c r="AB792" i="1"/>
  <c r="AC757" i="1"/>
  <c r="AC137" i="1"/>
  <c r="AC570" i="1"/>
  <c r="AC356" i="1"/>
  <c r="AB105" i="1"/>
  <c r="AC631" i="1"/>
  <c r="AB78" i="1"/>
  <c r="AC709" i="1"/>
  <c r="AB835" i="1"/>
  <c r="AB797" i="1"/>
  <c r="AC762" i="1"/>
  <c r="AB655" i="1"/>
  <c r="AC28" i="1"/>
  <c r="AC88" i="1"/>
  <c r="AC626" i="1"/>
  <c r="AC360" i="1"/>
  <c r="AC365" i="1"/>
  <c r="AB194" i="1"/>
  <c r="AC107" i="1"/>
  <c r="AC400" i="1"/>
  <c r="AC483" i="1"/>
  <c r="AC618" i="1"/>
  <c r="AC187" i="1"/>
  <c r="AC531" i="1"/>
  <c r="AC451" i="1"/>
  <c r="AC338" i="1"/>
  <c r="AB299" i="1"/>
  <c r="AC419" i="1"/>
  <c r="AC405" i="1"/>
  <c r="AB741" i="1"/>
  <c r="AB742" i="1"/>
  <c r="AC526" i="1"/>
  <c r="AB692" i="1"/>
  <c r="AB182" i="1"/>
  <c r="AB32" i="1"/>
  <c r="AC271" i="1"/>
  <c r="AB523" i="1"/>
  <c r="AC486" i="1"/>
  <c r="AC35" i="1"/>
  <c r="AC108" i="1"/>
  <c r="AB415" i="1"/>
  <c r="AB466" i="1"/>
  <c r="AB682" i="1"/>
  <c r="AC676" i="1"/>
  <c r="AC805" i="1"/>
  <c r="AC770" i="1"/>
  <c r="AC22" i="1"/>
  <c r="AC458" i="1"/>
  <c r="AC430" i="1"/>
  <c r="AC133" i="1"/>
  <c r="AC677" i="1"/>
  <c r="AC345" i="1"/>
  <c r="AC691" i="1"/>
  <c r="AB720" i="1"/>
  <c r="AC815" i="1"/>
  <c r="AC776" i="1"/>
  <c r="AB644" i="1"/>
  <c r="AB255" i="1"/>
  <c r="AC127" i="1"/>
  <c r="AB225" i="1"/>
  <c r="AC8" i="1"/>
  <c r="AC391" i="1"/>
  <c r="AB615" i="1"/>
  <c r="AB25" i="1"/>
  <c r="AC499" i="1"/>
  <c r="AB306" i="1"/>
  <c r="AB132" i="1"/>
  <c r="AB107" i="1"/>
  <c r="AC96" i="1"/>
  <c r="AC119" i="1"/>
  <c r="AC697" i="1"/>
  <c r="AB535" i="1"/>
  <c r="AC561" i="1"/>
  <c r="AC388" i="1"/>
  <c r="AB616" i="1"/>
  <c r="AC238" i="1"/>
  <c r="AC443" i="1"/>
  <c r="AC158" i="1"/>
  <c r="AC372" i="1"/>
  <c r="AC536" i="1"/>
  <c r="AC534" i="1"/>
  <c r="AC413" i="1"/>
  <c r="AC633" i="1"/>
  <c r="AB140" i="1"/>
  <c r="A850" i="1"/>
  <c r="AB9" i="1"/>
  <c r="AC278" i="1"/>
  <c r="AC207" i="1"/>
  <c r="AB829" i="1"/>
  <c r="AB753" i="1"/>
  <c r="AB725" i="1"/>
  <c r="AB115" i="1"/>
  <c r="AC493" i="1"/>
  <c r="AB839" i="1"/>
  <c r="AC758" i="1"/>
  <c r="AC656" i="1"/>
  <c r="AC380" i="1"/>
  <c r="AB96" i="1"/>
  <c r="AC111" i="1"/>
  <c r="AB427" i="1"/>
  <c r="AB536" i="1"/>
  <c r="AB14" i="1"/>
  <c r="AC27" i="1"/>
  <c r="AB418" i="1"/>
  <c r="AC390" i="1"/>
  <c r="AB172" i="1"/>
  <c r="AC237" i="1"/>
  <c r="AB125" i="1"/>
  <c r="AB17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H1039" i="1" l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B1" i="3"/>
  <c r="B2" i="3" s="1"/>
  <c r="K3" i="4"/>
  <c r="L3" i="4" s="1"/>
  <c r="M3" i="4" s="1"/>
  <c r="Q2" i="2"/>
  <c r="R2" i="2" s="1"/>
  <c r="S2" i="2" s="1"/>
  <c r="N3" i="4"/>
  <c r="A3" i="2"/>
  <c r="A4" i="2"/>
  <c r="A5" i="2"/>
  <c r="A6" i="2"/>
  <c r="A7" i="2"/>
  <c r="A8" i="2"/>
  <c r="A9" i="2"/>
  <c r="A10" i="2"/>
  <c r="A11" i="2"/>
  <c r="G11" i="2" l="1"/>
  <c r="T11" i="2"/>
  <c r="T10" i="2"/>
  <c r="G10" i="2"/>
  <c r="T9" i="2"/>
  <c r="G9" i="2"/>
  <c r="G8" i="2"/>
  <c r="T8" i="2"/>
  <c r="G7" i="2"/>
  <c r="T7" i="2"/>
  <c r="G6" i="2"/>
  <c r="T6" i="2"/>
  <c r="G5" i="2"/>
  <c r="T5" i="2"/>
  <c r="T4" i="2"/>
  <c r="G4" i="2"/>
  <c r="T3" i="2"/>
  <c r="G3" i="2"/>
  <c r="A12" i="2"/>
  <c r="J11" i="2"/>
  <c r="C11" i="2"/>
  <c r="B11" i="2"/>
  <c r="F10" i="2"/>
  <c r="I10" i="2"/>
  <c r="H9" i="2"/>
  <c r="I9" i="2"/>
  <c r="B9" i="2"/>
  <c r="J8" i="2"/>
  <c r="I8" i="2"/>
  <c r="F7" i="2"/>
  <c r="H7" i="2"/>
  <c r="C7" i="2"/>
  <c r="B6" i="2"/>
  <c r="C6" i="2"/>
  <c r="J5" i="2"/>
  <c r="B5" i="2"/>
  <c r="H5" i="2"/>
  <c r="I4" i="2"/>
  <c r="B4" i="2"/>
  <c r="H11" i="2"/>
  <c r="F11" i="2"/>
  <c r="I11" i="2"/>
  <c r="C10" i="2"/>
  <c r="J10" i="2"/>
  <c r="B10" i="2"/>
  <c r="H10" i="2"/>
  <c r="C9" i="2"/>
  <c r="F9" i="2"/>
  <c r="J9" i="2"/>
  <c r="B8" i="2"/>
  <c r="C8" i="2"/>
  <c r="H8" i="2"/>
  <c r="F8" i="2"/>
  <c r="B7" i="2"/>
  <c r="J7" i="2"/>
  <c r="I7" i="2"/>
  <c r="I6" i="2"/>
  <c r="J6" i="2"/>
  <c r="F6" i="2"/>
  <c r="H6" i="2"/>
  <c r="I5" i="2"/>
  <c r="F5" i="2"/>
  <c r="C5" i="2"/>
  <c r="C4" i="2"/>
  <c r="F4" i="2"/>
  <c r="H4" i="2"/>
  <c r="B3" i="2"/>
  <c r="J3" i="2"/>
  <c r="F3" i="2"/>
  <c r="J4" i="2"/>
  <c r="C3" i="2"/>
  <c r="I3" i="2"/>
  <c r="H3" i="2"/>
  <c r="A13" i="2"/>
  <c r="B4" i="4"/>
  <c r="A14" i="2"/>
  <c r="A15" i="2"/>
  <c r="G15" i="2" l="1"/>
  <c r="T15" i="2"/>
  <c r="T14" i="2"/>
  <c r="G14" i="2"/>
  <c r="G13" i="2"/>
  <c r="T13" i="2"/>
  <c r="E3" i="2"/>
  <c r="D3" i="2"/>
  <c r="L3" i="2"/>
  <c r="N3" i="2"/>
  <c r="M3" i="2"/>
  <c r="K3" i="2"/>
  <c r="O3" i="2" s="1"/>
  <c r="D7" i="2"/>
  <c r="E7" i="2"/>
  <c r="M7" i="2"/>
  <c r="L7" i="2"/>
  <c r="K7" i="2"/>
  <c r="N7" i="2"/>
  <c r="D8" i="2"/>
  <c r="E8" i="2"/>
  <c r="M8" i="2"/>
  <c r="N8" i="2"/>
  <c r="L8" i="2"/>
  <c r="K8" i="2"/>
  <c r="O8" i="2" s="1"/>
  <c r="E10" i="2"/>
  <c r="D10" i="2"/>
  <c r="M10" i="2"/>
  <c r="L10" i="2"/>
  <c r="K10" i="2"/>
  <c r="N10" i="2"/>
  <c r="D4" i="2"/>
  <c r="E4" i="2"/>
  <c r="M4" i="2"/>
  <c r="L4" i="2"/>
  <c r="K4" i="2"/>
  <c r="N4" i="2"/>
  <c r="D5" i="2"/>
  <c r="E5" i="2"/>
  <c r="N5" i="2"/>
  <c r="L5" i="2"/>
  <c r="M5" i="2"/>
  <c r="K5" i="2"/>
  <c r="O5" i="2" s="1"/>
  <c r="D6" i="2"/>
  <c r="E6" i="2"/>
  <c r="N6" i="2"/>
  <c r="M6" i="2"/>
  <c r="K6" i="2"/>
  <c r="O6" i="2" s="1"/>
  <c r="L6" i="2"/>
  <c r="D9" i="2"/>
  <c r="E9" i="2"/>
  <c r="K9" i="2"/>
  <c r="M9" i="2"/>
  <c r="L9" i="2"/>
  <c r="N9" i="2"/>
  <c r="D11" i="2"/>
  <c r="E11" i="2"/>
  <c r="L11" i="2"/>
  <c r="M11" i="2"/>
  <c r="K11" i="2"/>
  <c r="N11" i="2"/>
  <c r="T12" i="2"/>
  <c r="G12" i="2"/>
  <c r="A16" i="2"/>
  <c r="F15" i="2"/>
  <c r="J15" i="2"/>
  <c r="H15" i="2"/>
  <c r="B15" i="2"/>
  <c r="I14" i="2"/>
  <c r="H14" i="2"/>
  <c r="J14" i="2"/>
  <c r="F4" i="4"/>
  <c r="G4" i="4"/>
  <c r="H4" i="4"/>
  <c r="I4" i="4"/>
  <c r="F13" i="2"/>
  <c r="C13" i="2"/>
  <c r="J13" i="2"/>
  <c r="P10" i="2"/>
  <c r="P4" i="2"/>
  <c r="P5" i="2"/>
  <c r="P6" i="2"/>
  <c r="P9" i="2"/>
  <c r="P11" i="2"/>
  <c r="C15" i="2"/>
  <c r="I15" i="2"/>
  <c r="C14" i="2"/>
  <c r="F14" i="2"/>
  <c r="B14" i="2"/>
  <c r="B5" i="4"/>
  <c r="E4" i="4"/>
  <c r="C4" i="4"/>
  <c r="J4" i="4"/>
  <c r="D4" i="4"/>
  <c r="H13" i="2"/>
  <c r="I13" i="2"/>
  <c r="B13" i="2"/>
  <c r="P3" i="2"/>
  <c r="P7" i="2"/>
  <c r="P8" i="2"/>
  <c r="C12" i="2"/>
  <c r="H12" i="2"/>
  <c r="F12" i="2"/>
  <c r="I12" i="2"/>
  <c r="B12" i="2"/>
  <c r="J12" i="2"/>
  <c r="A17" i="2"/>
  <c r="B6" i="4"/>
  <c r="B3" i="5"/>
  <c r="A18" i="2"/>
  <c r="B4" i="5"/>
  <c r="A19" i="2"/>
  <c r="B5" i="5"/>
  <c r="A20" i="2"/>
  <c r="A21" i="2"/>
  <c r="O4" i="2" l="1"/>
  <c r="T21" i="2"/>
  <c r="G21" i="2"/>
  <c r="G20" i="2"/>
  <c r="T20" i="2"/>
  <c r="T19" i="2"/>
  <c r="G19" i="2"/>
  <c r="G18" i="2"/>
  <c r="T18" i="2"/>
  <c r="T17" i="2"/>
  <c r="G17" i="2"/>
  <c r="D12" i="2"/>
  <c r="E12" i="2"/>
  <c r="L12" i="2"/>
  <c r="M12" i="2"/>
  <c r="N12" i="2"/>
  <c r="K12" i="2"/>
  <c r="D13" i="2"/>
  <c r="E13" i="2"/>
  <c r="L13" i="2"/>
  <c r="M13" i="2"/>
  <c r="N13" i="2"/>
  <c r="K13" i="2"/>
  <c r="O13" i="2" s="1"/>
  <c r="A4" i="4"/>
  <c r="N4" i="4"/>
  <c r="E14" i="2"/>
  <c r="D14" i="2"/>
  <c r="N14" i="2"/>
  <c r="K14" i="2"/>
  <c r="M14" i="2"/>
  <c r="L14" i="2"/>
  <c r="K4" i="4"/>
  <c r="L4" i="4" s="1"/>
  <c r="M4" i="4" s="1"/>
  <c r="D15" i="2"/>
  <c r="E15" i="2"/>
  <c r="L15" i="2"/>
  <c r="N15" i="2"/>
  <c r="K15" i="2"/>
  <c r="M15" i="2"/>
  <c r="G16" i="2"/>
  <c r="T16" i="2"/>
  <c r="O11" i="2"/>
  <c r="Q11" i="2" s="1"/>
  <c r="R11" i="2" s="1"/>
  <c r="S11" i="2" s="1"/>
  <c r="O9" i="2"/>
  <c r="Q9" i="2" s="1"/>
  <c r="R9" i="2" s="1"/>
  <c r="S9" i="2" s="1"/>
  <c r="Q6" i="2"/>
  <c r="R6" i="2" s="1"/>
  <c r="S6" i="2" s="1"/>
  <c r="Q4" i="2"/>
  <c r="R4" i="2" s="1"/>
  <c r="S4" i="2" s="1"/>
  <c r="Q8" i="2"/>
  <c r="R8" i="2" s="1"/>
  <c r="S8" i="2" s="1"/>
  <c r="Q3" i="2"/>
  <c r="R3" i="2" s="1"/>
  <c r="S3" i="2" s="1"/>
  <c r="Q5" i="2"/>
  <c r="R5" i="2" s="1"/>
  <c r="S5" i="2" s="1"/>
  <c r="O10" i="2"/>
  <c r="Q10" i="2" s="1"/>
  <c r="R10" i="2" s="1"/>
  <c r="S10" i="2" s="1"/>
  <c r="O7" i="2"/>
  <c r="Q7" i="2" s="1"/>
  <c r="R7" i="2" s="1"/>
  <c r="S7" i="2" s="1"/>
  <c r="A22" i="2"/>
  <c r="F21" i="2"/>
  <c r="C21" i="2"/>
  <c r="H21" i="2"/>
  <c r="H20" i="2"/>
  <c r="B20" i="2"/>
  <c r="C20" i="2"/>
  <c r="E5" i="5"/>
  <c r="D5" i="5"/>
  <c r="F5" i="5"/>
  <c r="I19" i="2"/>
  <c r="J19" i="2"/>
  <c r="H19" i="2"/>
  <c r="F19" i="2"/>
  <c r="H4" i="5"/>
  <c r="C4" i="5"/>
  <c r="G4" i="5"/>
  <c r="C18" i="2"/>
  <c r="J18" i="2"/>
  <c r="I18" i="2"/>
  <c r="F3" i="5"/>
  <c r="C3" i="5"/>
  <c r="D3" i="5"/>
  <c r="C6" i="4"/>
  <c r="F6" i="4"/>
  <c r="I6" i="4"/>
  <c r="D6" i="4"/>
  <c r="I17" i="2"/>
  <c r="B17" i="2"/>
  <c r="P12" i="2"/>
  <c r="F5" i="4"/>
  <c r="J5" i="4"/>
  <c r="D5" i="4"/>
  <c r="I5" i="4"/>
  <c r="P14" i="2"/>
  <c r="P15" i="2"/>
  <c r="J21" i="2"/>
  <c r="I21" i="2"/>
  <c r="B21" i="2"/>
  <c r="F20" i="2"/>
  <c r="J20" i="2"/>
  <c r="I20" i="2"/>
  <c r="C5" i="5"/>
  <c r="G5" i="5"/>
  <c r="H5" i="5"/>
  <c r="C19" i="2"/>
  <c r="B19" i="2"/>
  <c r="E4" i="5"/>
  <c r="F4" i="5"/>
  <c r="D4" i="5"/>
  <c r="H18" i="2"/>
  <c r="F18" i="2"/>
  <c r="B18" i="2"/>
  <c r="G3" i="5"/>
  <c r="H3" i="5"/>
  <c r="E3" i="5"/>
  <c r="B7" i="4"/>
  <c r="H6" i="4"/>
  <c r="G6" i="4"/>
  <c r="J6" i="4"/>
  <c r="E6" i="4"/>
  <c r="F17" i="2"/>
  <c r="C17" i="2"/>
  <c r="J17" i="2"/>
  <c r="H17" i="2"/>
  <c r="P13" i="2"/>
  <c r="H5" i="4"/>
  <c r="G5" i="4"/>
  <c r="E5" i="4"/>
  <c r="C5" i="4"/>
  <c r="I16" i="2"/>
  <c r="H16" i="2"/>
  <c r="C16" i="2"/>
  <c r="J16" i="2"/>
  <c r="F16" i="2"/>
  <c r="B16" i="2"/>
  <c r="A23" i="2"/>
  <c r="B8" i="4"/>
  <c r="B6" i="5"/>
  <c r="B9" i="4"/>
  <c r="B7" i="5"/>
  <c r="B10" i="4"/>
  <c r="T23" i="2" l="1"/>
  <c r="G23" i="2"/>
  <c r="E16" i="2"/>
  <c r="D16" i="2"/>
  <c r="N16" i="2"/>
  <c r="K16" i="2"/>
  <c r="M16" i="2"/>
  <c r="L16" i="2"/>
  <c r="N5" i="4"/>
  <c r="A5" i="4"/>
  <c r="J4" i="5"/>
  <c r="D18" i="2"/>
  <c r="E18" i="2"/>
  <c r="K18" i="2"/>
  <c r="M18" i="2"/>
  <c r="N18" i="2"/>
  <c r="L18" i="2"/>
  <c r="E19" i="2"/>
  <c r="D19" i="2"/>
  <c r="M19" i="2"/>
  <c r="L19" i="2"/>
  <c r="N19" i="2"/>
  <c r="K19" i="2"/>
  <c r="O19" i="2" s="1"/>
  <c r="A5" i="5"/>
  <c r="D21" i="2"/>
  <c r="E21" i="2"/>
  <c r="L21" i="2"/>
  <c r="K21" i="2"/>
  <c r="M21" i="2"/>
  <c r="N21" i="2"/>
  <c r="J5" i="5"/>
  <c r="K5" i="4"/>
  <c r="L5" i="4" s="1"/>
  <c r="M5" i="4" s="1"/>
  <c r="J3" i="5"/>
  <c r="D17" i="2"/>
  <c r="E17" i="2"/>
  <c r="L17" i="2"/>
  <c r="M17" i="2"/>
  <c r="K17" i="2"/>
  <c r="N17" i="2"/>
  <c r="K6" i="4"/>
  <c r="L6" i="4" s="1"/>
  <c r="M6" i="4" s="1"/>
  <c r="N6" i="4"/>
  <c r="A6" i="4"/>
  <c r="A3" i="5"/>
  <c r="A4" i="5"/>
  <c r="D20" i="2"/>
  <c r="E20" i="2"/>
  <c r="L20" i="2"/>
  <c r="K20" i="2"/>
  <c r="M20" i="2"/>
  <c r="N20" i="2"/>
  <c r="G22" i="2"/>
  <c r="T22" i="2"/>
  <c r="O15" i="2"/>
  <c r="Q15" i="2" s="1"/>
  <c r="R15" i="2" s="1"/>
  <c r="S15" i="2" s="1"/>
  <c r="O14" i="2"/>
  <c r="Q13" i="2"/>
  <c r="R13" i="2" s="1"/>
  <c r="S13" i="2" s="1"/>
  <c r="O12" i="2"/>
  <c r="I4" i="5"/>
  <c r="K4" i="5" s="1"/>
  <c r="L4" i="5" s="1"/>
  <c r="M4" i="5" s="1"/>
  <c r="B11" i="4"/>
  <c r="J10" i="4"/>
  <c r="I10" i="4"/>
  <c r="G10" i="4"/>
  <c r="C10" i="4"/>
  <c r="G7" i="5"/>
  <c r="C7" i="5"/>
  <c r="E7" i="5"/>
  <c r="F9" i="4"/>
  <c r="D9" i="4"/>
  <c r="C9" i="4"/>
  <c r="H9" i="4"/>
  <c r="D6" i="5"/>
  <c r="C6" i="5"/>
  <c r="G6" i="5"/>
  <c r="C8" i="4"/>
  <c r="G8" i="4"/>
  <c r="I8" i="4"/>
  <c r="E8" i="4"/>
  <c r="F23" i="2"/>
  <c r="I23" i="2"/>
  <c r="F7" i="4"/>
  <c r="I7" i="4"/>
  <c r="E7" i="4"/>
  <c r="D7" i="4"/>
  <c r="P19" i="2"/>
  <c r="P21" i="2"/>
  <c r="C22" i="2"/>
  <c r="I22" i="2"/>
  <c r="J22" i="2"/>
  <c r="H10" i="4"/>
  <c r="E10" i="4"/>
  <c r="D10" i="4"/>
  <c r="F10" i="4"/>
  <c r="H7" i="5"/>
  <c r="F7" i="5"/>
  <c r="D7" i="5"/>
  <c r="J9" i="4"/>
  <c r="G9" i="4"/>
  <c r="I9" i="4"/>
  <c r="E9" i="4"/>
  <c r="F6" i="5"/>
  <c r="E6" i="5"/>
  <c r="H6" i="5"/>
  <c r="J8" i="4"/>
  <c r="F8" i="4"/>
  <c r="D8" i="4"/>
  <c r="H8" i="4"/>
  <c r="A24" i="2"/>
  <c r="H23" i="2"/>
  <c r="J23" i="2"/>
  <c r="B23" i="2"/>
  <c r="C23" i="2"/>
  <c r="P16" i="2"/>
  <c r="G7" i="4"/>
  <c r="J7" i="4"/>
  <c r="C7" i="4"/>
  <c r="H7" i="4"/>
  <c r="P18" i="2"/>
  <c r="P17" i="2"/>
  <c r="B8" i="5"/>
  <c r="P20" i="2"/>
  <c r="F22" i="2"/>
  <c r="H22" i="2"/>
  <c r="B22" i="2"/>
  <c r="B12" i="4"/>
  <c r="A25" i="2"/>
  <c r="B13" i="4"/>
  <c r="A26" i="2"/>
  <c r="B14" i="4"/>
  <c r="A27" i="2"/>
  <c r="B15" i="4"/>
  <c r="A28" i="2"/>
  <c r="B16" i="4"/>
  <c r="A29" i="2"/>
  <c r="O16" i="2" l="1"/>
  <c r="G29" i="2"/>
  <c r="T29" i="2"/>
  <c r="T28" i="2"/>
  <c r="G28" i="2"/>
  <c r="G27" i="2"/>
  <c r="T27" i="2"/>
  <c r="T26" i="2"/>
  <c r="G26" i="2"/>
  <c r="G25" i="2"/>
  <c r="T25" i="2"/>
  <c r="D22" i="2"/>
  <c r="E22" i="2"/>
  <c r="K22" i="2"/>
  <c r="N22" i="2"/>
  <c r="L22" i="2"/>
  <c r="M22" i="2"/>
  <c r="J8" i="5"/>
  <c r="I8" i="5"/>
  <c r="K8" i="5" s="1"/>
  <c r="L8" i="5" s="1"/>
  <c r="M8" i="5" s="1"/>
  <c r="J6" i="5"/>
  <c r="J7" i="5"/>
  <c r="N7" i="4"/>
  <c r="A7" i="4"/>
  <c r="D23" i="2"/>
  <c r="E23" i="2"/>
  <c r="K23" i="2"/>
  <c r="M23" i="2"/>
  <c r="L23" i="2"/>
  <c r="N23" i="2"/>
  <c r="T24" i="2"/>
  <c r="G24" i="2"/>
  <c r="K9" i="4"/>
  <c r="L9" i="4" s="1"/>
  <c r="M9" i="4" s="1"/>
  <c r="K7" i="4"/>
  <c r="L7" i="4" s="1"/>
  <c r="M7" i="4" s="1"/>
  <c r="K8" i="4"/>
  <c r="L8" i="4" s="1"/>
  <c r="M8" i="4" s="1"/>
  <c r="A8" i="4"/>
  <c r="N8" i="4"/>
  <c r="A6" i="5"/>
  <c r="A9" i="4"/>
  <c r="N9" i="4"/>
  <c r="A7" i="5"/>
  <c r="N10" i="4"/>
  <c r="A10" i="4"/>
  <c r="K10" i="4"/>
  <c r="L10" i="4" s="1"/>
  <c r="M10" i="4" s="1"/>
  <c r="O20" i="2"/>
  <c r="Q20" i="2" s="1"/>
  <c r="R20" i="2" s="1"/>
  <c r="S20" i="2" s="1"/>
  <c r="Q19" i="2"/>
  <c r="R19" i="2" s="1"/>
  <c r="S19" i="2" s="1"/>
  <c r="Q16" i="2"/>
  <c r="R16" i="2" s="1"/>
  <c r="S16" i="2" s="1"/>
  <c r="Q12" i="2"/>
  <c r="R12" i="2" s="1"/>
  <c r="S12" i="2" s="1"/>
  <c r="I3" i="5"/>
  <c r="K3" i="5" s="1"/>
  <c r="L3" i="5" s="1"/>
  <c r="M3" i="5" s="1"/>
  <c r="Q14" i="2"/>
  <c r="R14" i="2" s="1"/>
  <c r="S14" i="2" s="1"/>
  <c r="I5" i="5"/>
  <c r="K5" i="5" s="1"/>
  <c r="L5" i="5" s="1"/>
  <c r="M5" i="5" s="1"/>
  <c r="O17" i="2"/>
  <c r="O21" i="2"/>
  <c r="Q21" i="2" s="1"/>
  <c r="R21" i="2" s="1"/>
  <c r="S21" i="2" s="1"/>
  <c r="O18" i="2"/>
  <c r="A30" i="2"/>
  <c r="F29" i="2"/>
  <c r="I29" i="2"/>
  <c r="J29" i="2"/>
  <c r="H29" i="2"/>
  <c r="I16" i="4"/>
  <c r="J16" i="4"/>
  <c r="C16" i="4"/>
  <c r="D16" i="4"/>
  <c r="C28" i="2"/>
  <c r="F28" i="2"/>
  <c r="B28" i="2"/>
  <c r="H15" i="4"/>
  <c r="G15" i="4"/>
  <c r="D15" i="4"/>
  <c r="J15" i="4"/>
  <c r="B27" i="2"/>
  <c r="J27" i="2"/>
  <c r="C27" i="2"/>
  <c r="F27" i="2"/>
  <c r="J14" i="4"/>
  <c r="E14" i="4"/>
  <c r="I14" i="4"/>
  <c r="C14" i="4"/>
  <c r="B26" i="2"/>
  <c r="J26" i="2"/>
  <c r="C26" i="2"/>
  <c r="C13" i="4"/>
  <c r="H13" i="4"/>
  <c r="G13" i="4"/>
  <c r="D13" i="4"/>
  <c r="J25" i="2"/>
  <c r="B25" i="2"/>
  <c r="F25" i="2"/>
  <c r="E12" i="4"/>
  <c r="G12" i="4"/>
  <c r="H12" i="4"/>
  <c r="F12" i="4"/>
  <c r="F8" i="5"/>
  <c r="E8" i="5"/>
  <c r="C8" i="5"/>
  <c r="I24" i="2"/>
  <c r="B24" i="2"/>
  <c r="F11" i="4"/>
  <c r="E11" i="4"/>
  <c r="C11" i="4"/>
  <c r="D11" i="4"/>
  <c r="C24" i="2"/>
  <c r="H24" i="2"/>
  <c r="F24" i="2"/>
  <c r="J24" i="2"/>
  <c r="H11" i="4"/>
  <c r="G11" i="4"/>
  <c r="J11" i="4"/>
  <c r="I11" i="4"/>
  <c r="B29" i="2"/>
  <c r="C29" i="2"/>
  <c r="G16" i="4"/>
  <c r="F16" i="4"/>
  <c r="H16" i="4"/>
  <c r="E16" i="4"/>
  <c r="I28" i="2"/>
  <c r="J28" i="2"/>
  <c r="H28" i="2"/>
  <c r="F15" i="4"/>
  <c r="C15" i="4"/>
  <c r="E15" i="4"/>
  <c r="I15" i="4"/>
  <c r="I27" i="2"/>
  <c r="H27" i="2"/>
  <c r="D14" i="4"/>
  <c r="H14" i="4"/>
  <c r="G14" i="4"/>
  <c r="F14" i="4"/>
  <c r="I26" i="2"/>
  <c r="H26" i="2"/>
  <c r="F26" i="2"/>
  <c r="F13" i="4"/>
  <c r="E13" i="4"/>
  <c r="I13" i="4"/>
  <c r="J13" i="4"/>
  <c r="I25" i="2"/>
  <c r="H25" i="2"/>
  <c r="C25" i="2"/>
  <c r="D12" i="4"/>
  <c r="I12" i="4"/>
  <c r="C12" i="4"/>
  <c r="J12" i="4"/>
  <c r="P22" i="2"/>
  <c r="B9" i="5"/>
  <c r="D8" i="5"/>
  <c r="H8" i="5"/>
  <c r="G8" i="5"/>
  <c r="P23" i="2"/>
  <c r="A31" i="2"/>
  <c r="B17" i="4"/>
  <c r="B10" i="5"/>
  <c r="A32" i="2"/>
  <c r="B11" i="5"/>
  <c r="A33" i="2"/>
  <c r="A34" i="2"/>
  <c r="A35" i="2"/>
  <c r="A36" i="2"/>
  <c r="A37" i="2"/>
  <c r="A38" i="2"/>
  <c r="A39" i="2"/>
  <c r="A40" i="2"/>
  <c r="A41" i="2"/>
  <c r="T41" i="2" l="1"/>
  <c r="G41" i="2"/>
  <c r="T40" i="2"/>
  <c r="G40" i="2"/>
  <c r="G39" i="2"/>
  <c r="T39" i="2"/>
  <c r="T38" i="2"/>
  <c r="G38" i="2"/>
  <c r="T37" i="2"/>
  <c r="G37" i="2"/>
  <c r="T36" i="2"/>
  <c r="G36" i="2"/>
  <c r="T35" i="2"/>
  <c r="G35" i="2"/>
  <c r="G34" i="2"/>
  <c r="T34" i="2"/>
  <c r="G33" i="2"/>
  <c r="T33" i="2"/>
  <c r="G32" i="2"/>
  <c r="T32" i="2"/>
  <c r="J10" i="5"/>
  <c r="I10" i="5"/>
  <c r="T31" i="2"/>
  <c r="G31" i="2"/>
  <c r="J9" i="5"/>
  <c r="I9" i="5"/>
  <c r="N12" i="4"/>
  <c r="A12" i="4"/>
  <c r="K12" i="4"/>
  <c r="L12" i="4" s="1"/>
  <c r="M12" i="4" s="1"/>
  <c r="K13" i="4"/>
  <c r="L13" i="4" s="1"/>
  <c r="M13" i="4" s="1"/>
  <c r="K15" i="4"/>
  <c r="L15" i="4" s="1"/>
  <c r="M15" i="4" s="1"/>
  <c r="N15" i="4"/>
  <c r="A15" i="4"/>
  <c r="D29" i="2"/>
  <c r="E29" i="2"/>
  <c r="N29" i="2"/>
  <c r="K29" i="2"/>
  <c r="O29" i="2" s="1"/>
  <c r="L29" i="2"/>
  <c r="M29" i="2"/>
  <c r="K11" i="4"/>
  <c r="L11" i="4" s="1"/>
  <c r="M11" i="4" s="1"/>
  <c r="N11" i="4"/>
  <c r="A11" i="4"/>
  <c r="E24" i="2"/>
  <c r="D24" i="2"/>
  <c r="M24" i="2"/>
  <c r="N24" i="2"/>
  <c r="K24" i="2"/>
  <c r="L24" i="2"/>
  <c r="A8" i="5"/>
  <c r="E25" i="2"/>
  <c r="D25" i="2"/>
  <c r="N25" i="2"/>
  <c r="L25" i="2"/>
  <c r="M25" i="2"/>
  <c r="K25" i="2"/>
  <c r="N13" i="4"/>
  <c r="A13" i="4"/>
  <c r="D26" i="2"/>
  <c r="E26" i="2"/>
  <c r="L26" i="2"/>
  <c r="N26" i="2"/>
  <c r="K26" i="2"/>
  <c r="M26" i="2"/>
  <c r="A14" i="4"/>
  <c r="N14" i="4"/>
  <c r="K14" i="4"/>
  <c r="L14" i="4" s="1"/>
  <c r="M14" i="4" s="1"/>
  <c r="D27" i="2"/>
  <c r="E27" i="2"/>
  <c r="K27" i="2"/>
  <c r="M27" i="2"/>
  <c r="L27" i="2"/>
  <c r="N27" i="2"/>
  <c r="E28" i="2"/>
  <c r="D28" i="2"/>
  <c r="K28" i="2"/>
  <c r="L28" i="2"/>
  <c r="M28" i="2"/>
  <c r="N28" i="2"/>
  <c r="A16" i="4"/>
  <c r="N16" i="4"/>
  <c r="K16" i="4"/>
  <c r="L16" i="4" s="1"/>
  <c r="M16" i="4" s="1"/>
  <c r="T30" i="2"/>
  <c r="G30" i="2"/>
  <c r="Q18" i="2"/>
  <c r="R18" i="2" s="1"/>
  <c r="S18" i="2" s="1"/>
  <c r="I7" i="5"/>
  <c r="K7" i="5" s="1"/>
  <c r="L7" i="5" s="1"/>
  <c r="M7" i="5" s="1"/>
  <c r="Q17" i="2"/>
  <c r="R17" i="2" s="1"/>
  <c r="S17" i="2" s="1"/>
  <c r="I6" i="5"/>
  <c r="K6" i="5" s="1"/>
  <c r="L6" i="5" s="1"/>
  <c r="M6" i="5" s="1"/>
  <c r="O23" i="2"/>
  <c r="Q23" i="2" s="1"/>
  <c r="R23" i="2" s="1"/>
  <c r="S23" i="2" s="1"/>
  <c r="O22" i="2"/>
  <c r="Q22" i="2" s="1"/>
  <c r="R22" i="2" s="1"/>
  <c r="S22" i="2" s="1"/>
  <c r="A42" i="2"/>
  <c r="I41" i="2"/>
  <c r="B41" i="2"/>
  <c r="J41" i="2"/>
  <c r="H40" i="2"/>
  <c r="F40" i="2"/>
  <c r="B40" i="2"/>
  <c r="I39" i="2"/>
  <c r="B39" i="2"/>
  <c r="H39" i="2"/>
  <c r="J38" i="2"/>
  <c r="B38" i="2"/>
  <c r="H38" i="2"/>
  <c r="I37" i="2"/>
  <c r="H37" i="2"/>
  <c r="J37" i="2"/>
  <c r="H36" i="2"/>
  <c r="F36" i="2"/>
  <c r="C36" i="2"/>
  <c r="H35" i="2"/>
  <c r="B35" i="2"/>
  <c r="I35" i="2"/>
  <c r="B34" i="2"/>
  <c r="H34" i="2"/>
  <c r="J34" i="2"/>
  <c r="B33" i="2"/>
  <c r="F33" i="2"/>
  <c r="I33" i="2"/>
  <c r="J33" i="2"/>
  <c r="C11" i="5"/>
  <c r="H11" i="5"/>
  <c r="E11" i="5"/>
  <c r="I32" i="2"/>
  <c r="F32" i="2"/>
  <c r="D10" i="5"/>
  <c r="F10" i="5"/>
  <c r="C10" i="5"/>
  <c r="F17" i="4"/>
  <c r="H17" i="4"/>
  <c r="D17" i="4"/>
  <c r="E17" i="4"/>
  <c r="H31" i="2"/>
  <c r="F31" i="2"/>
  <c r="I31" i="2"/>
  <c r="B31" i="2"/>
  <c r="H9" i="5"/>
  <c r="D9" i="5"/>
  <c r="F9" i="5"/>
  <c r="B18" i="4"/>
  <c r="P26" i="2"/>
  <c r="P28" i="2"/>
  <c r="B12" i="5"/>
  <c r="H30" i="2"/>
  <c r="J30" i="2"/>
  <c r="C30" i="2"/>
  <c r="H41" i="2"/>
  <c r="C41" i="2"/>
  <c r="F41" i="2"/>
  <c r="C40" i="2"/>
  <c r="J40" i="2"/>
  <c r="I40" i="2"/>
  <c r="J39" i="2"/>
  <c r="F39" i="2"/>
  <c r="C39" i="2"/>
  <c r="F38" i="2"/>
  <c r="I38" i="2"/>
  <c r="C38" i="2"/>
  <c r="C37" i="2"/>
  <c r="F37" i="2"/>
  <c r="B37" i="2"/>
  <c r="I36" i="2"/>
  <c r="B36" i="2"/>
  <c r="J36" i="2"/>
  <c r="C35" i="2"/>
  <c r="F35" i="2"/>
  <c r="J35" i="2"/>
  <c r="I34" i="2"/>
  <c r="F34" i="2"/>
  <c r="C34" i="2"/>
  <c r="C33" i="2"/>
  <c r="H33" i="2"/>
  <c r="F11" i="5"/>
  <c r="D11" i="5"/>
  <c r="G11" i="5"/>
  <c r="H32" i="2"/>
  <c r="J32" i="2"/>
  <c r="B32" i="2"/>
  <c r="C32" i="2"/>
  <c r="E10" i="5"/>
  <c r="G10" i="5"/>
  <c r="H10" i="5"/>
  <c r="J17" i="4"/>
  <c r="C17" i="4"/>
  <c r="I17" i="4"/>
  <c r="G17" i="4"/>
  <c r="C31" i="2"/>
  <c r="J31" i="2"/>
  <c r="E9" i="5"/>
  <c r="G9" i="5"/>
  <c r="C9" i="5"/>
  <c r="P29" i="2"/>
  <c r="P24" i="2"/>
  <c r="P25" i="2"/>
  <c r="P27" i="2"/>
  <c r="I30" i="2"/>
  <c r="B30" i="2"/>
  <c r="F30" i="2"/>
  <c r="A43" i="2"/>
  <c r="B19" i="4"/>
  <c r="B13" i="5"/>
  <c r="B20" i="4"/>
  <c r="B21" i="4"/>
  <c r="B22" i="4"/>
  <c r="B23" i="4"/>
  <c r="K10" i="5" l="1"/>
  <c r="L10" i="5" s="1"/>
  <c r="M10" i="5" s="1"/>
  <c r="O26" i="2"/>
  <c r="J13" i="5"/>
  <c r="T43" i="2"/>
  <c r="G43" i="2"/>
  <c r="D30" i="2"/>
  <c r="E30" i="2"/>
  <c r="L30" i="2"/>
  <c r="N30" i="2"/>
  <c r="M30" i="2"/>
  <c r="K30" i="2"/>
  <c r="O30" i="2" s="1"/>
  <c r="J11" i="5"/>
  <c r="A9" i="5"/>
  <c r="K17" i="4"/>
  <c r="L17" i="4" s="1"/>
  <c r="M17" i="4" s="1"/>
  <c r="A17" i="4"/>
  <c r="N17" i="4"/>
  <c r="D32" i="2"/>
  <c r="E32" i="2"/>
  <c r="L32" i="2"/>
  <c r="M32" i="2"/>
  <c r="K32" i="2"/>
  <c r="N32" i="2"/>
  <c r="E36" i="2"/>
  <c r="D36" i="2"/>
  <c r="K36" i="2"/>
  <c r="O36" i="2" s="1"/>
  <c r="N36" i="2"/>
  <c r="L36" i="2"/>
  <c r="M36" i="2"/>
  <c r="D37" i="2"/>
  <c r="E37" i="2"/>
  <c r="N37" i="2"/>
  <c r="M37" i="2"/>
  <c r="L37" i="2"/>
  <c r="K37" i="2"/>
  <c r="O37" i="2" s="1"/>
  <c r="J12" i="5"/>
  <c r="D31" i="2"/>
  <c r="E31" i="2"/>
  <c r="K31" i="2"/>
  <c r="L31" i="2"/>
  <c r="N31" i="2"/>
  <c r="M31" i="2"/>
  <c r="A10" i="5"/>
  <c r="A11" i="5"/>
  <c r="D33" i="2"/>
  <c r="E33" i="2"/>
  <c r="L33" i="2"/>
  <c r="N33" i="2"/>
  <c r="K33" i="2"/>
  <c r="M33" i="2"/>
  <c r="E34" i="2"/>
  <c r="D34" i="2"/>
  <c r="M34" i="2"/>
  <c r="L34" i="2"/>
  <c r="K34" i="2"/>
  <c r="N34" i="2"/>
  <c r="E35" i="2"/>
  <c r="D35" i="2"/>
  <c r="N35" i="2"/>
  <c r="M35" i="2"/>
  <c r="K35" i="2"/>
  <c r="O35" i="2" s="1"/>
  <c r="L35" i="2"/>
  <c r="D38" i="2"/>
  <c r="E38" i="2"/>
  <c r="K38" i="2"/>
  <c r="M38" i="2"/>
  <c r="N38" i="2"/>
  <c r="L38" i="2"/>
  <c r="E39" i="2"/>
  <c r="D39" i="2"/>
  <c r="M39" i="2"/>
  <c r="K39" i="2"/>
  <c r="N39" i="2"/>
  <c r="L39" i="2"/>
  <c r="E40" i="2"/>
  <c r="D40" i="2"/>
  <c r="K40" i="2"/>
  <c r="O40" i="2" s="1"/>
  <c r="N40" i="2"/>
  <c r="M40" i="2"/>
  <c r="L40" i="2"/>
  <c r="D41" i="2"/>
  <c r="E41" i="2"/>
  <c r="M41" i="2"/>
  <c r="N41" i="2"/>
  <c r="L41" i="2"/>
  <c r="K41" i="2"/>
  <c r="O41" i="2" s="1"/>
  <c r="G42" i="2"/>
  <c r="T42" i="2"/>
  <c r="Q26" i="2"/>
  <c r="R26" i="2" s="1"/>
  <c r="S26" i="2" s="1"/>
  <c r="I13" i="5"/>
  <c r="K13" i="5" s="1"/>
  <c r="L13" i="5" s="1"/>
  <c r="M13" i="5" s="1"/>
  <c r="Q29" i="2"/>
  <c r="R29" i="2" s="1"/>
  <c r="S29" i="2" s="1"/>
  <c r="K9" i="5"/>
  <c r="L9" i="5" s="1"/>
  <c r="M9" i="5" s="1"/>
  <c r="O28" i="2"/>
  <c r="O27" i="2"/>
  <c r="Q27" i="2" s="1"/>
  <c r="R27" i="2" s="1"/>
  <c r="S27" i="2" s="1"/>
  <c r="O25" i="2"/>
  <c r="O24" i="2"/>
  <c r="Q24" i="2" s="1"/>
  <c r="R24" i="2" s="1"/>
  <c r="S24" i="2" s="1"/>
  <c r="B24" i="4"/>
  <c r="F23" i="4"/>
  <c r="J23" i="4"/>
  <c r="D23" i="4"/>
  <c r="H23" i="4"/>
  <c r="G22" i="4"/>
  <c r="D22" i="4"/>
  <c r="H22" i="4"/>
  <c r="I22" i="4"/>
  <c r="D21" i="4"/>
  <c r="G21" i="4"/>
  <c r="E21" i="4"/>
  <c r="H21" i="4"/>
  <c r="C20" i="4"/>
  <c r="J20" i="4"/>
  <c r="D20" i="4"/>
  <c r="F20" i="4"/>
  <c r="H13" i="5"/>
  <c r="F13" i="5"/>
  <c r="C13" i="5"/>
  <c r="F19" i="4"/>
  <c r="G19" i="4"/>
  <c r="D19" i="4"/>
  <c r="C19" i="4"/>
  <c r="F43" i="2"/>
  <c r="H43" i="2"/>
  <c r="P30" i="2"/>
  <c r="P37" i="2"/>
  <c r="F12" i="5"/>
  <c r="E12" i="5"/>
  <c r="C12" i="5"/>
  <c r="E18" i="4"/>
  <c r="F18" i="4"/>
  <c r="D18" i="4"/>
  <c r="C18" i="4"/>
  <c r="P31" i="2"/>
  <c r="P34" i="2"/>
  <c r="P35" i="2"/>
  <c r="P39" i="2"/>
  <c r="P40" i="2"/>
  <c r="I23" i="4"/>
  <c r="G23" i="4"/>
  <c r="E23" i="4"/>
  <c r="C23" i="4"/>
  <c r="E22" i="4"/>
  <c r="J22" i="4"/>
  <c r="F22" i="4"/>
  <c r="C22" i="4"/>
  <c r="I21" i="4"/>
  <c r="F21" i="4"/>
  <c r="C21" i="4"/>
  <c r="J21" i="4"/>
  <c r="G20" i="4"/>
  <c r="E20" i="4"/>
  <c r="I20" i="4"/>
  <c r="H20" i="4"/>
  <c r="B14" i="5"/>
  <c r="E13" i="5"/>
  <c r="G13" i="5"/>
  <c r="D13" i="5"/>
  <c r="I19" i="4"/>
  <c r="J19" i="4"/>
  <c r="H19" i="4"/>
  <c r="E19" i="4"/>
  <c r="A44" i="2"/>
  <c r="J43" i="2"/>
  <c r="C43" i="2"/>
  <c r="B43" i="2"/>
  <c r="I43" i="2"/>
  <c r="P32" i="2"/>
  <c r="P36" i="2"/>
  <c r="B3" i="9"/>
  <c r="G12" i="5"/>
  <c r="D12" i="5"/>
  <c r="H12" i="5"/>
  <c r="G18" i="4"/>
  <c r="H18" i="4"/>
  <c r="I18" i="4"/>
  <c r="J18" i="4"/>
  <c r="B15" i="5"/>
  <c r="P33" i="2"/>
  <c r="P38" i="2"/>
  <c r="P41" i="2"/>
  <c r="F42" i="2"/>
  <c r="C42" i="2"/>
  <c r="J42" i="2"/>
  <c r="B42" i="2"/>
  <c r="I42" i="2"/>
  <c r="H42" i="2"/>
  <c r="A45" i="2"/>
  <c r="B16" i="5"/>
  <c r="A3" i="10"/>
  <c r="B17" i="5"/>
  <c r="A4" i="10"/>
  <c r="B18" i="5"/>
  <c r="B19" i="5"/>
  <c r="O34" i="2" l="1"/>
  <c r="O33" i="2"/>
  <c r="J19" i="5"/>
  <c r="I19" i="5"/>
  <c r="J18" i="5"/>
  <c r="J17" i="5"/>
  <c r="I17" i="5"/>
  <c r="J16" i="5"/>
  <c r="I16" i="5"/>
  <c r="T45" i="2"/>
  <c r="G45" i="2"/>
  <c r="E42" i="2"/>
  <c r="D42" i="2"/>
  <c r="N42" i="2"/>
  <c r="M42" i="2"/>
  <c r="K42" i="2"/>
  <c r="O42" i="2" s="1"/>
  <c r="L42" i="2"/>
  <c r="J15" i="5"/>
  <c r="K18" i="4"/>
  <c r="L18" i="4" s="1"/>
  <c r="M18" i="4" s="1"/>
  <c r="D43" i="2"/>
  <c r="E43" i="2"/>
  <c r="M43" i="2"/>
  <c r="N43" i="2"/>
  <c r="K43" i="2"/>
  <c r="O43" i="2" s="1"/>
  <c r="L43" i="2"/>
  <c r="T44" i="2"/>
  <c r="G44" i="2"/>
  <c r="K19" i="4"/>
  <c r="L19" i="4" s="1"/>
  <c r="M19" i="4" s="1"/>
  <c r="J14" i="5"/>
  <c r="I14" i="5"/>
  <c r="K20" i="4"/>
  <c r="L20" i="4" s="1"/>
  <c r="M20" i="4" s="1"/>
  <c r="A21" i="4"/>
  <c r="N21" i="4"/>
  <c r="K21" i="4"/>
  <c r="L21" i="4" s="1"/>
  <c r="M21" i="4" s="1"/>
  <c r="N22" i="4"/>
  <c r="A22" i="4"/>
  <c r="N23" i="4"/>
  <c r="A23" i="4"/>
  <c r="K23" i="4"/>
  <c r="L23" i="4" s="1"/>
  <c r="M23" i="4" s="1"/>
  <c r="A18" i="4"/>
  <c r="N18" i="4"/>
  <c r="A12" i="5"/>
  <c r="A19" i="4"/>
  <c r="N19" i="4"/>
  <c r="A13" i="5"/>
  <c r="N20" i="4"/>
  <c r="A20" i="4"/>
  <c r="K22" i="4"/>
  <c r="L22" i="4" s="1"/>
  <c r="M22" i="4" s="1"/>
  <c r="Q25" i="2"/>
  <c r="R25" i="2" s="1"/>
  <c r="S25" i="2" s="1"/>
  <c r="I11" i="5"/>
  <c r="K11" i="5" s="1"/>
  <c r="L11" i="5" s="1"/>
  <c r="M11" i="5" s="1"/>
  <c r="I12" i="5"/>
  <c r="K12" i="5" s="1"/>
  <c r="L12" i="5" s="1"/>
  <c r="M12" i="5" s="1"/>
  <c r="Q28" i="2"/>
  <c r="R28" i="2" s="1"/>
  <c r="S28" i="2" s="1"/>
  <c r="Q41" i="2"/>
  <c r="R41" i="2" s="1"/>
  <c r="S41" i="2" s="1"/>
  <c r="O39" i="2"/>
  <c r="Q39" i="2" s="1"/>
  <c r="R39" i="2" s="1"/>
  <c r="S39" i="2" s="1"/>
  <c r="O31" i="2"/>
  <c r="I18" i="5"/>
  <c r="K18" i="5" s="1"/>
  <c r="L18" i="5" s="1"/>
  <c r="M18" i="5" s="1"/>
  <c r="Q36" i="2"/>
  <c r="R36" i="2" s="1"/>
  <c r="S36" i="2" s="1"/>
  <c r="Q40" i="2"/>
  <c r="R40" i="2" s="1"/>
  <c r="S40" i="2" s="1"/>
  <c r="O38" i="2"/>
  <c r="Q38" i="2" s="1"/>
  <c r="R38" i="2" s="1"/>
  <c r="S38" i="2" s="1"/>
  <c r="Q35" i="2"/>
  <c r="R35" i="2" s="1"/>
  <c r="S35" i="2" s="1"/>
  <c r="Q34" i="2"/>
  <c r="R34" i="2" s="1"/>
  <c r="S34" i="2" s="1"/>
  <c r="Q33" i="2"/>
  <c r="R33" i="2" s="1"/>
  <c r="S33" i="2" s="1"/>
  <c r="Q37" i="2"/>
  <c r="R37" i="2" s="1"/>
  <c r="S37" i="2" s="1"/>
  <c r="O32" i="2"/>
  <c r="Q32" i="2" s="1"/>
  <c r="R32" i="2" s="1"/>
  <c r="S32" i="2" s="1"/>
  <c r="Q30" i="2"/>
  <c r="R30" i="2" s="1"/>
  <c r="S30" i="2" s="1"/>
  <c r="C19" i="5"/>
  <c r="F19" i="5"/>
  <c r="H19" i="5"/>
  <c r="D18" i="5"/>
  <c r="E18" i="5"/>
  <c r="F18" i="5"/>
  <c r="F4" i="10"/>
  <c r="D4" i="10"/>
  <c r="E4" i="10"/>
  <c r="D17" i="5"/>
  <c r="H17" i="5"/>
  <c r="G17" i="5"/>
  <c r="F3" i="10"/>
  <c r="E3" i="10"/>
  <c r="G3" i="10"/>
  <c r="C3" i="10"/>
  <c r="D16" i="5"/>
  <c r="C16" i="5"/>
  <c r="F16" i="5"/>
  <c r="H45" i="2"/>
  <c r="I45" i="2"/>
  <c r="G15" i="5"/>
  <c r="H15" i="5"/>
  <c r="C15" i="5"/>
  <c r="D3" i="9"/>
  <c r="I3" i="9"/>
  <c r="F3" i="9"/>
  <c r="E3" i="9"/>
  <c r="P43" i="2"/>
  <c r="C44" i="2"/>
  <c r="B44" i="2"/>
  <c r="I44" i="2"/>
  <c r="D14" i="5"/>
  <c r="G14" i="5"/>
  <c r="H14" i="5"/>
  <c r="J24" i="4"/>
  <c r="E19" i="5"/>
  <c r="D19" i="5"/>
  <c r="G19" i="5"/>
  <c r="G18" i="5"/>
  <c r="C18" i="5"/>
  <c r="H18" i="5"/>
  <c r="H4" i="10"/>
  <c r="G4" i="10"/>
  <c r="B4" i="10"/>
  <c r="C4" i="10"/>
  <c r="E17" i="5"/>
  <c r="F17" i="5"/>
  <c r="C17" i="5"/>
  <c r="B3" i="10"/>
  <c r="H3" i="10"/>
  <c r="D3" i="10"/>
  <c r="G16" i="5"/>
  <c r="E16" i="5"/>
  <c r="H16" i="5"/>
  <c r="A46" i="2"/>
  <c r="B45" i="2"/>
  <c r="J45" i="2"/>
  <c r="F45" i="2"/>
  <c r="C45" i="2"/>
  <c r="P42" i="2"/>
  <c r="D15" i="5"/>
  <c r="F15" i="5"/>
  <c r="E15" i="5"/>
  <c r="C3" i="9"/>
  <c r="H3" i="9"/>
  <c r="J3" i="9"/>
  <c r="G3" i="9"/>
  <c r="J44" i="2"/>
  <c r="H44" i="2"/>
  <c r="F44" i="2"/>
  <c r="C14" i="5"/>
  <c r="F14" i="5"/>
  <c r="E14" i="5"/>
  <c r="D24" i="4"/>
  <c r="F24" i="4"/>
  <c r="C24" i="4"/>
  <c r="G24" i="4"/>
  <c r="E24" i="4"/>
  <c r="H24" i="4"/>
  <c r="I24" i="4"/>
  <c r="A47" i="2"/>
  <c r="B20" i="5"/>
  <c r="B25" i="4"/>
  <c r="A48" i="2"/>
  <c r="A49" i="2"/>
  <c r="K16" i="5" l="1"/>
  <c r="L16" i="5" s="1"/>
  <c r="M16" i="5" s="1"/>
  <c r="K14" i="5"/>
  <c r="L14" i="5" s="1"/>
  <c r="M14" i="5" s="1"/>
  <c r="T49" i="2"/>
  <c r="G49" i="2"/>
  <c r="T48" i="2"/>
  <c r="G48" i="2"/>
  <c r="G47" i="2"/>
  <c r="T47" i="2"/>
  <c r="K24" i="4"/>
  <c r="L24" i="4" s="1"/>
  <c r="M24" i="4" s="1"/>
  <c r="N24" i="4"/>
  <c r="A24" i="4"/>
  <c r="A14" i="5"/>
  <c r="A3" i="9"/>
  <c r="E45" i="2"/>
  <c r="D45" i="2"/>
  <c r="N45" i="2"/>
  <c r="K45" i="2"/>
  <c r="M45" i="2"/>
  <c r="L45" i="2"/>
  <c r="G46" i="2"/>
  <c r="T46" i="2"/>
  <c r="A17" i="5"/>
  <c r="A18" i="5"/>
  <c r="D44" i="2"/>
  <c r="E44" i="2"/>
  <c r="L44" i="2"/>
  <c r="K44" i="2"/>
  <c r="M44" i="2"/>
  <c r="N44" i="2"/>
  <c r="K3" i="9"/>
  <c r="L3" i="9" s="1"/>
  <c r="M3" i="9" s="1"/>
  <c r="A15" i="5"/>
  <c r="A16" i="5"/>
  <c r="A19" i="5"/>
  <c r="I15" i="5"/>
  <c r="K15" i="5" s="1"/>
  <c r="L15" i="5" s="1"/>
  <c r="M15" i="5" s="1"/>
  <c r="Q31" i="2"/>
  <c r="R31" i="2" s="1"/>
  <c r="S31" i="2" s="1"/>
  <c r="Q43" i="2"/>
  <c r="R43" i="2" s="1"/>
  <c r="S43" i="2" s="1"/>
  <c r="Q42" i="2"/>
  <c r="R42" i="2" s="1"/>
  <c r="S42" i="2" s="1"/>
  <c r="K17" i="5"/>
  <c r="L17" i="5" s="1"/>
  <c r="M17" i="5" s="1"/>
  <c r="K19" i="5"/>
  <c r="L19" i="5" s="1"/>
  <c r="M19" i="5" s="1"/>
  <c r="A50" i="2"/>
  <c r="B49" i="2"/>
  <c r="F49" i="2"/>
  <c r="J49" i="2"/>
  <c r="B48" i="2"/>
  <c r="J48" i="2"/>
  <c r="H25" i="4"/>
  <c r="C25" i="4"/>
  <c r="F25" i="4"/>
  <c r="J25" i="4"/>
  <c r="C20" i="5"/>
  <c r="G20" i="5"/>
  <c r="H20" i="5"/>
  <c r="C47" i="2"/>
  <c r="B47" i="2"/>
  <c r="J47" i="2"/>
  <c r="H47" i="2"/>
  <c r="J46" i="2"/>
  <c r="H46" i="2"/>
  <c r="I46" i="2"/>
  <c r="J3" i="10"/>
  <c r="J4" i="10"/>
  <c r="C49" i="2"/>
  <c r="H49" i="2"/>
  <c r="I49" i="2"/>
  <c r="C48" i="2"/>
  <c r="F48" i="2"/>
  <c r="H48" i="2"/>
  <c r="I48" i="2"/>
  <c r="I25" i="4"/>
  <c r="G25" i="4"/>
  <c r="D25" i="4"/>
  <c r="E25" i="4"/>
  <c r="E20" i="5"/>
  <c r="F20" i="5"/>
  <c r="D20" i="5"/>
  <c r="I47" i="2"/>
  <c r="F47" i="2"/>
  <c r="P45" i="2"/>
  <c r="B46" i="2"/>
  <c r="F46" i="2"/>
  <c r="C46" i="2"/>
  <c r="P44" i="2"/>
  <c r="A51" i="2"/>
  <c r="B26" i="4"/>
  <c r="B21" i="5"/>
  <c r="B22" i="5"/>
  <c r="G51" i="2" l="1"/>
  <c r="T51" i="2"/>
  <c r="D46" i="2"/>
  <c r="E46" i="2"/>
  <c r="N46" i="2"/>
  <c r="L46" i="2"/>
  <c r="M46" i="2"/>
  <c r="K46" i="2"/>
  <c r="O46" i="2" s="1"/>
  <c r="J20" i="5"/>
  <c r="K25" i="4"/>
  <c r="L25" i="4" s="1"/>
  <c r="M25" i="4" s="1"/>
  <c r="K4" i="10"/>
  <c r="L4" i="10" s="1"/>
  <c r="K3" i="10"/>
  <c r="L3" i="10" s="1"/>
  <c r="D47" i="2"/>
  <c r="E47" i="2"/>
  <c r="N47" i="2"/>
  <c r="M47" i="2"/>
  <c r="K47" i="2"/>
  <c r="O47" i="2" s="1"/>
  <c r="L47" i="2"/>
  <c r="A20" i="5"/>
  <c r="N25" i="4"/>
  <c r="A25" i="4"/>
  <c r="D48" i="2"/>
  <c r="E48" i="2"/>
  <c r="M48" i="2"/>
  <c r="K48" i="2"/>
  <c r="N48" i="2"/>
  <c r="L48" i="2"/>
  <c r="E49" i="2"/>
  <c r="D49" i="2"/>
  <c r="M49" i="2"/>
  <c r="L49" i="2"/>
  <c r="K49" i="2"/>
  <c r="O49" i="2" s="1"/>
  <c r="N49" i="2"/>
  <c r="T50" i="2"/>
  <c r="G50" i="2"/>
  <c r="O44" i="2"/>
  <c r="Q44" i="2" s="1"/>
  <c r="R44" i="2" s="1"/>
  <c r="S44" i="2" s="1"/>
  <c r="O45" i="2"/>
  <c r="E22" i="5"/>
  <c r="D22" i="5"/>
  <c r="C22" i="5"/>
  <c r="G21" i="5"/>
  <c r="D21" i="5"/>
  <c r="C21" i="5"/>
  <c r="B27" i="4"/>
  <c r="H26" i="4"/>
  <c r="F26" i="4"/>
  <c r="C26" i="4"/>
  <c r="D26" i="4"/>
  <c r="I51" i="2"/>
  <c r="F51" i="2"/>
  <c r="P46" i="2"/>
  <c r="P47" i="2"/>
  <c r="P49" i="2"/>
  <c r="H22" i="5"/>
  <c r="F22" i="5"/>
  <c r="G22" i="5"/>
  <c r="F21" i="5"/>
  <c r="H21" i="5"/>
  <c r="E21" i="5"/>
  <c r="G26" i="4"/>
  <c r="J26" i="4"/>
  <c r="I26" i="4"/>
  <c r="E26" i="4"/>
  <c r="A52" i="2"/>
  <c r="B51" i="2"/>
  <c r="J51" i="2"/>
  <c r="H51" i="2"/>
  <c r="C51" i="2"/>
  <c r="P48" i="2"/>
  <c r="B50" i="2"/>
  <c r="H50" i="2"/>
  <c r="F50" i="2"/>
  <c r="I50" i="2"/>
  <c r="C50" i="2"/>
  <c r="J50" i="2"/>
  <c r="A53" i="2"/>
  <c r="B23" i="5"/>
  <c r="A54" i="2"/>
  <c r="B24" i="5"/>
  <c r="A55" i="2"/>
  <c r="A56" i="2"/>
  <c r="A57" i="2"/>
  <c r="T57" i="2" l="1"/>
  <c r="G57" i="2"/>
  <c r="G56" i="2"/>
  <c r="T56" i="2"/>
  <c r="G55" i="2"/>
  <c r="T55" i="2"/>
  <c r="T54" i="2"/>
  <c r="G54" i="2"/>
  <c r="G53" i="2"/>
  <c r="T53" i="2"/>
  <c r="D50" i="2"/>
  <c r="E50" i="2"/>
  <c r="N50" i="2"/>
  <c r="M50" i="2"/>
  <c r="L50" i="2"/>
  <c r="K50" i="2"/>
  <c r="O50" i="2" s="1"/>
  <c r="E51" i="2"/>
  <c r="D51" i="2"/>
  <c r="L51" i="2"/>
  <c r="M51" i="2"/>
  <c r="N51" i="2"/>
  <c r="K51" i="2"/>
  <c r="O51" i="2" s="1"/>
  <c r="T52" i="2"/>
  <c r="G52" i="2"/>
  <c r="K26" i="4"/>
  <c r="L26" i="4" s="1"/>
  <c r="M26" i="4" s="1"/>
  <c r="J22" i="5"/>
  <c r="J21" i="5"/>
  <c r="A26" i="4"/>
  <c r="N26" i="4"/>
  <c r="A21" i="5"/>
  <c r="A22" i="5"/>
  <c r="Q45" i="2"/>
  <c r="R45" i="2" s="1"/>
  <c r="S45" i="2" s="1"/>
  <c r="I20" i="5"/>
  <c r="K20" i="5" s="1"/>
  <c r="L20" i="5" s="1"/>
  <c r="M20" i="5" s="1"/>
  <c r="O48" i="2"/>
  <c r="Q48" i="2" s="1"/>
  <c r="R48" i="2" s="1"/>
  <c r="S48" i="2" s="1"/>
  <c r="Q47" i="2"/>
  <c r="R47" i="2" s="1"/>
  <c r="S47" i="2" s="1"/>
  <c r="Q49" i="2"/>
  <c r="R49" i="2" s="1"/>
  <c r="S49" i="2" s="1"/>
  <c r="I21" i="5"/>
  <c r="Q46" i="2"/>
  <c r="R46" i="2" s="1"/>
  <c r="S46" i="2" s="1"/>
  <c r="I22" i="5"/>
  <c r="K22" i="5" s="1"/>
  <c r="L22" i="5" s="1"/>
  <c r="M22" i="5" s="1"/>
  <c r="A58" i="2"/>
  <c r="B57" i="2"/>
  <c r="H57" i="2"/>
  <c r="C57" i="2"/>
  <c r="C56" i="2"/>
  <c r="I56" i="2"/>
  <c r="J56" i="2"/>
  <c r="I55" i="2"/>
  <c r="B55" i="2"/>
  <c r="J55" i="2"/>
  <c r="F24" i="5"/>
  <c r="C24" i="5"/>
  <c r="G24" i="5"/>
  <c r="I54" i="2"/>
  <c r="F54" i="2"/>
  <c r="G23" i="5"/>
  <c r="C23" i="5"/>
  <c r="H23" i="5"/>
  <c r="J53" i="2"/>
  <c r="I53" i="2"/>
  <c r="H53" i="2"/>
  <c r="C53" i="2"/>
  <c r="P51" i="2"/>
  <c r="F52" i="2"/>
  <c r="J52" i="2"/>
  <c r="C52" i="2"/>
  <c r="B4" i="9"/>
  <c r="J27" i="4"/>
  <c r="C27" i="4"/>
  <c r="I27" i="4"/>
  <c r="D27" i="4"/>
  <c r="I52" i="2"/>
  <c r="B52" i="2"/>
  <c r="H52" i="2"/>
  <c r="F27" i="4"/>
  <c r="E27" i="4"/>
  <c r="G27" i="4"/>
  <c r="H27" i="4"/>
  <c r="I57" i="2"/>
  <c r="J57" i="2"/>
  <c r="F57" i="2"/>
  <c r="B56" i="2"/>
  <c r="F56" i="2"/>
  <c r="H56" i="2"/>
  <c r="H55" i="2"/>
  <c r="C55" i="2"/>
  <c r="F55" i="2"/>
  <c r="H24" i="5"/>
  <c r="D24" i="5"/>
  <c r="E24" i="5"/>
  <c r="J54" i="2"/>
  <c r="C54" i="2"/>
  <c r="H54" i="2"/>
  <c r="B54" i="2"/>
  <c r="F23" i="5"/>
  <c r="E23" i="5"/>
  <c r="D23" i="5"/>
  <c r="F53" i="2"/>
  <c r="B53" i="2"/>
  <c r="P50" i="2"/>
  <c r="A59" i="2"/>
  <c r="B25" i="5"/>
  <c r="B3" i="7"/>
  <c r="B28" i="4"/>
  <c r="B26" i="5"/>
  <c r="T59" i="2" l="1"/>
  <c r="G59" i="2"/>
  <c r="J23" i="5"/>
  <c r="E53" i="2"/>
  <c r="D53" i="2"/>
  <c r="M53" i="2"/>
  <c r="K53" i="2"/>
  <c r="L53" i="2"/>
  <c r="N53" i="2"/>
  <c r="E54" i="2"/>
  <c r="D54" i="2"/>
  <c r="N54" i="2"/>
  <c r="K54" i="2"/>
  <c r="M54" i="2"/>
  <c r="L54" i="2"/>
  <c r="D56" i="2"/>
  <c r="E56" i="2"/>
  <c r="L56" i="2"/>
  <c r="K56" i="2"/>
  <c r="N56" i="2"/>
  <c r="M56" i="2"/>
  <c r="E52" i="2"/>
  <c r="D52" i="2"/>
  <c r="K52" i="2"/>
  <c r="O52" i="2" s="1"/>
  <c r="N52" i="2"/>
  <c r="L52" i="2"/>
  <c r="M52" i="2"/>
  <c r="K27" i="4"/>
  <c r="L27" i="4" s="1"/>
  <c r="M27" i="4" s="1"/>
  <c r="N27" i="4"/>
  <c r="A27" i="4"/>
  <c r="J24" i="5"/>
  <c r="A23" i="5"/>
  <c r="A24" i="5"/>
  <c r="E55" i="2"/>
  <c r="D55" i="2"/>
  <c r="M55" i="2"/>
  <c r="N55" i="2"/>
  <c r="L55" i="2"/>
  <c r="K55" i="2"/>
  <c r="O55" i="2" s="1"/>
  <c r="I3" i="7" s="1"/>
  <c r="D57" i="2"/>
  <c r="E57" i="2"/>
  <c r="N57" i="2"/>
  <c r="M57" i="2"/>
  <c r="L57" i="2"/>
  <c r="K57" i="2"/>
  <c r="T58" i="2"/>
  <c r="G58" i="2"/>
  <c r="Q51" i="2"/>
  <c r="R51" i="2" s="1"/>
  <c r="S51" i="2" s="1"/>
  <c r="Q50" i="2"/>
  <c r="R50" i="2" s="1"/>
  <c r="S50" i="2" s="1"/>
  <c r="I24" i="5"/>
  <c r="K24" i="5" s="1"/>
  <c r="L24" i="5" s="1"/>
  <c r="M24" i="5" s="1"/>
  <c r="K21" i="5"/>
  <c r="L21" i="5" s="1"/>
  <c r="M21" i="5" s="1"/>
  <c r="I23" i="5"/>
  <c r="K23" i="5" s="1"/>
  <c r="L23" i="5" s="1"/>
  <c r="M23" i="5" s="1"/>
  <c r="F26" i="5"/>
  <c r="C26" i="5"/>
  <c r="D26" i="5"/>
  <c r="H28" i="4"/>
  <c r="F28" i="4"/>
  <c r="D28" i="4"/>
  <c r="C28" i="4"/>
  <c r="C3" i="7"/>
  <c r="F3" i="7"/>
  <c r="E3" i="7"/>
  <c r="F25" i="5"/>
  <c r="C25" i="5"/>
  <c r="E25" i="5"/>
  <c r="A60" i="2"/>
  <c r="B59" i="2"/>
  <c r="H59" i="2"/>
  <c r="I59" i="2"/>
  <c r="C59" i="2"/>
  <c r="P56" i="2"/>
  <c r="J4" i="9"/>
  <c r="G4" i="9"/>
  <c r="D4" i="9"/>
  <c r="F4" i="9"/>
  <c r="P57" i="2"/>
  <c r="J58" i="2"/>
  <c r="I58" i="2"/>
  <c r="F58" i="2"/>
  <c r="C58" i="2"/>
  <c r="B58" i="2"/>
  <c r="H58" i="2"/>
  <c r="H26" i="5"/>
  <c r="E26" i="5"/>
  <c r="G26" i="5"/>
  <c r="E28" i="4"/>
  <c r="G28" i="4"/>
  <c r="J28" i="4"/>
  <c r="I28" i="4"/>
  <c r="B4" i="7"/>
  <c r="H3" i="7"/>
  <c r="D3" i="7"/>
  <c r="G3" i="7"/>
  <c r="G25" i="5"/>
  <c r="D25" i="5"/>
  <c r="H25" i="5"/>
  <c r="J59" i="2"/>
  <c r="F59" i="2"/>
  <c r="P53" i="2"/>
  <c r="P54" i="2"/>
  <c r="P52" i="2"/>
  <c r="E4" i="9"/>
  <c r="H4" i="9"/>
  <c r="C4" i="9"/>
  <c r="I4" i="9"/>
  <c r="P55" i="2"/>
  <c r="A61" i="2"/>
  <c r="B29" i="4"/>
  <c r="B30" i="4"/>
  <c r="T61" i="2" l="1"/>
  <c r="G61" i="2"/>
  <c r="J3" i="7"/>
  <c r="K4" i="9"/>
  <c r="L4" i="9" s="1"/>
  <c r="M4" i="9" s="1"/>
  <c r="A4" i="9"/>
  <c r="J26" i="5"/>
  <c r="J25" i="5"/>
  <c r="J4" i="7"/>
  <c r="K28" i="4"/>
  <c r="L28" i="4" s="1"/>
  <c r="M28" i="4" s="1"/>
  <c r="D58" i="2"/>
  <c r="E58" i="2"/>
  <c r="L58" i="2"/>
  <c r="K58" i="2"/>
  <c r="M58" i="2"/>
  <c r="N58" i="2"/>
  <c r="E59" i="2"/>
  <c r="D59" i="2"/>
  <c r="K59" i="2"/>
  <c r="N59" i="2"/>
  <c r="L59" i="2"/>
  <c r="M59" i="2"/>
  <c r="T60" i="2"/>
  <c r="G60" i="2"/>
  <c r="A25" i="5"/>
  <c r="A3" i="7"/>
  <c r="N28" i="4"/>
  <c r="A28" i="4"/>
  <c r="A26" i="5"/>
  <c r="K3" i="7"/>
  <c r="L3" i="7" s="1"/>
  <c r="M3" i="7" s="1"/>
  <c r="Q52" i="2"/>
  <c r="R52" i="2" s="1"/>
  <c r="S52" i="2" s="1"/>
  <c r="O57" i="2"/>
  <c r="Q57" i="2" s="1"/>
  <c r="R57" i="2" s="1"/>
  <c r="S57" i="2" s="1"/>
  <c r="Q55" i="2"/>
  <c r="R55" i="2" s="1"/>
  <c r="S55" i="2" s="1"/>
  <c r="O56" i="2"/>
  <c r="Q56" i="2" s="1"/>
  <c r="R56" i="2" s="1"/>
  <c r="S56" i="2" s="1"/>
  <c r="O54" i="2"/>
  <c r="O53" i="2"/>
  <c r="D30" i="4"/>
  <c r="G30" i="4"/>
  <c r="F30" i="4"/>
  <c r="C30" i="4"/>
  <c r="I29" i="4"/>
  <c r="E29" i="4"/>
  <c r="H29" i="4"/>
  <c r="F29" i="4"/>
  <c r="J61" i="2"/>
  <c r="C61" i="2"/>
  <c r="H61" i="2"/>
  <c r="E4" i="7"/>
  <c r="G4" i="7"/>
  <c r="D4" i="7"/>
  <c r="P58" i="2"/>
  <c r="F60" i="2"/>
  <c r="B60" i="2"/>
  <c r="J60" i="2"/>
  <c r="H60" i="2"/>
  <c r="H30" i="4"/>
  <c r="I30" i="4"/>
  <c r="E30" i="4"/>
  <c r="J30" i="4"/>
  <c r="D29" i="4"/>
  <c r="J29" i="4"/>
  <c r="G29" i="4"/>
  <c r="C29" i="4"/>
  <c r="A62" i="2"/>
  <c r="B61" i="2"/>
  <c r="I61" i="2"/>
  <c r="F61" i="2"/>
  <c r="F4" i="7"/>
  <c r="C4" i="7"/>
  <c r="H4" i="7"/>
  <c r="P59" i="2"/>
  <c r="I60" i="2"/>
  <c r="C60" i="2"/>
  <c r="B31" i="4"/>
  <c r="A5" i="10"/>
  <c r="A63" i="2"/>
  <c r="O59" i="2" l="1"/>
  <c r="T63" i="2"/>
  <c r="G63" i="2"/>
  <c r="A4" i="7"/>
  <c r="D61" i="2"/>
  <c r="E61" i="2"/>
  <c r="M61" i="2"/>
  <c r="K61" i="2"/>
  <c r="O61" i="2" s="1"/>
  <c r="N61" i="2"/>
  <c r="L61" i="2"/>
  <c r="G62" i="2"/>
  <c r="T62" i="2"/>
  <c r="A29" i="4"/>
  <c r="N29" i="4"/>
  <c r="K30" i="4"/>
  <c r="L30" i="4" s="1"/>
  <c r="M30" i="4" s="1"/>
  <c r="E60" i="2"/>
  <c r="D60" i="2"/>
  <c r="K60" i="2"/>
  <c r="M60" i="2"/>
  <c r="N60" i="2"/>
  <c r="L60" i="2"/>
  <c r="K29" i="4"/>
  <c r="L29" i="4" s="1"/>
  <c r="M29" i="4" s="1"/>
  <c r="N30" i="4"/>
  <c r="A30" i="4"/>
  <c r="Q59" i="2"/>
  <c r="R59" i="2" s="1"/>
  <c r="S59" i="2" s="1"/>
  <c r="I4" i="7"/>
  <c r="K4" i="7" s="1"/>
  <c r="L4" i="7" s="1"/>
  <c r="M4" i="7" s="1"/>
  <c r="Q53" i="2"/>
  <c r="R53" i="2" s="1"/>
  <c r="S53" i="2" s="1"/>
  <c r="I25" i="5"/>
  <c r="K25" i="5" s="1"/>
  <c r="L25" i="5" s="1"/>
  <c r="M25" i="5" s="1"/>
  <c r="Q54" i="2"/>
  <c r="R54" i="2" s="1"/>
  <c r="S54" i="2" s="1"/>
  <c r="I26" i="5"/>
  <c r="K26" i="5" s="1"/>
  <c r="L26" i="5" s="1"/>
  <c r="M26" i="5" s="1"/>
  <c r="O58" i="2"/>
  <c r="Q58" i="2" s="1"/>
  <c r="R58" i="2" s="1"/>
  <c r="S58" i="2" s="1"/>
  <c r="A64" i="2"/>
  <c r="C63" i="2"/>
  <c r="I63" i="2"/>
  <c r="J63" i="2"/>
  <c r="H5" i="10"/>
  <c r="C5" i="10"/>
  <c r="B5" i="10"/>
  <c r="F31" i="4"/>
  <c r="E31" i="4"/>
  <c r="G31" i="4"/>
  <c r="C31" i="4"/>
  <c r="P61" i="2"/>
  <c r="I62" i="2"/>
  <c r="F62" i="2"/>
  <c r="C62" i="2"/>
  <c r="B62" i="2"/>
  <c r="F63" i="2"/>
  <c r="H63" i="2"/>
  <c r="B63" i="2"/>
  <c r="G5" i="10"/>
  <c r="E5" i="10"/>
  <c r="F5" i="10"/>
  <c r="D5" i="10"/>
  <c r="D31" i="4"/>
  <c r="J31" i="4"/>
  <c r="I31" i="4"/>
  <c r="H31" i="4"/>
  <c r="H62" i="2"/>
  <c r="J62" i="2"/>
  <c r="P60" i="2"/>
  <c r="A65" i="2"/>
  <c r="A6" i="10"/>
  <c r="B27" i="5"/>
  <c r="A66" i="2"/>
  <c r="A67" i="2"/>
  <c r="G67" i="2" l="1"/>
  <c r="T67" i="2"/>
  <c r="T66" i="2"/>
  <c r="G66" i="2"/>
  <c r="T65" i="2"/>
  <c r="G65" i="2"/>
  <c r="K31" i="4"/>
  <c r="L31" i="4" s="1"/>
  <c r="M31" i="4" s="1"/>
  <c r="D63" i="2"/>
  <c r="E63" i="2"/>
  <c r="K63" i="2"/>
  <c r="M63" i="2"/>
  <c r="L63" i="2"/>
  <c r="N63" i="2"/>
  <c r="E62" i="2"/>
  <c r="D62" i="2"/>
  <c r="N62" i="2"/>
  <c r="L62" i="2"/>
  <c r="K62" i="2"/>
  <c r="O62" i="2" s="1"/>
  <c r="M62" i="2"/>
  <c r="N31" i="4"/>
  <c r="A31" i="4"/>
  <c r="T64" i="2"/>
  <c r="G64" i="2"/>
  <c r="O60" i="2"/>
  <c r="Q60" i="2" s="1"/>
  <c r="R60" i="2" s="1"/>
  <c r="S60" i="2" s="1"/>
  <c r="Q61" i="2"/>
  <c r="R61" i="2" s="1"/>
  <c r="S61" i="2" s="1"/>
  <c r="A68" i="2"/>
  <c r="C67" i="2"/>
  <c r="J67" i="2"/>
  <c r="B67" i="2"/>
  <c r="B66" i="2"/>
  <c r="C66" i="2"/>
  <c r="G27" i="5"/>
  <c r="E27" i="5"/>
  <c r="F27" i="5"/>
  <c r="D6" i="10"/>
  <c r="B6" i="10"/>
  <c r="C6" i="10"/>
  <c r="C65" i="2"/>
  <c r="H65" i="2"/>
  <c r="I65" i="2"/>
  <c r="P62" i="2"/>
  <c r="F67" i="2"/>
  <c r="H67" i="2"/>
  <c r="I67" i="2"/>
  <c r="F66" i="2"/>
  <c r="J66" i="2"/>
  <c r="I66" i="2"/>
  <c r="H66" i="2"/>
  <c r="D27" i="5"/>
  <c r="C27" i="5"/>
  <c r="H27" i="5"/>
  <c r="H6" i="10"/>
  <c r="E6" i="10"/>
  <c r="G6" i="10"/>
  <c r="F6" i="10"/>
  <c r="F65" i="2"/>
  <c r="J65" i="2"/>
  <c r="B65" i="2"/>
  <c r="P63" i="2"/>
  <c r="H64" i="2"/>
  <c r="I64" i="2"/>
  <c r="J64" i="2"/>
  <c r="J5" i="10"/>
  <c r="F64" i="2"/>
  <c r="B64" i="2"/>
  <c r="C64" i="2"/>
  <c r="A69" i="2"/>
  <c r="B28" i="5"/>
  <c r="A70" i="2"/>
  <c r="B29" i="5"/>
  <c r="A71" i="2"/>
  <c r="B30" i="5"/>
  <c r="B31" i="5"/>
  <c r="G71" i="2" l="1"/>
  <c r="T71" i="2"/>
  <c r="G70" i="2"/>
  <c r="T70" i="2"/>
  <c r="T69" i="2"/>
  <c r="G69" i="2"/>
  <c r="D64" i="2"/>
  <c r="E64" i="2"/>
  <c r="L64" i="2"/>
  <c r="N64" i="2"/>
  <c r="M64" i="2"/>
  <c r="K64" i="2"/>
  <c r="O64" i="2" s="1"/>
  <c r="I28" i="5" s="1"/>
  <c r="K5" i="10"/>
  <c r="L5" i="10" s="1"/>
  <c r="J27" i="5"/>
  <c r="E65" i="2"/>
  <c r="D65" i="2"/>
  <c r="L65" i="2"/>
  <c r="N65" i="2"/>
  <c r="M65" i="2"/>
  <c r="K65" i="2"/>
  <c r="O65" i="2" s="1"/>
  <c r="A27" i="5"/>
  <c r="E66" i="2"/>
  <c r="D66" i="2"/>
  <c r="K66" i="2"/>
  <c r="M66" i="2"/>
  <c r="L66" i="2"/>
  <c r="N66" i="2"/>
  <c r="D67" i="2"/>
  <c r="E67" i="2"/>
  <c r="N67" i="2"/>
  <c r="M67" i="2"/>
  <c r="L67" i="2"/>
  <c r="K67" i="2"/>
  <c r="O67" i="2" s="1"/>
  <c r="I31" i="5" s="1"/>
  <c r="G68" i="2"/>
  <c r="T68" i="2"/>
  <c r="Q62" i="2"/>
  <c r="R62" i="2" s="1"/>
  <c r="S62" i="2" s="1"/>
  <c r="O63" i="2"/>
  <c r="G31" i="5"/>
  <c r="D31" i="5"/>
  <c r="F31" i="5"/>
  <c r="F30" i="5"/>
  <c r="E30" i="5"/>
  <c r="G30" i="5"/>
  <c r="A72" i="2"/>
  <c r="I71" i="2"/>
  <c r="F71" i="2"/>
  <c r="B71" i="2"/>
  <c r="H29" i="5"/>
  <c r="F29" i="5"/>
  <c r="D29" i="5"/>
  <c r="B70" i="2"/>
  <c r="C70" i="2"/>
  <c r="H70" i="2"/>
  <c r="I70" i="2"/>
  <c r="F28" i="5"/>
  <c r="E28" i="5"/>
  <c r="D28" i="5"/>
  <c r="F69" i="2"/>
  <c r="J69" i="2"/>
  <c r="I69" i="2"/>
  <c r="P64" i="2"/>
  <c r="P67" i="2"/>
  <c r="H31" i="5"/>
  <c r="E31" i="5"/>
  <c r="C31" i="5"/>
  <c r="H30" i="5"/>
  <c r="C30" i="5"/>
  <c r="D30" i="5"/>
  <c r="J71" i="2"/>
  <c r="C71" i="2"/>
  <c r="H71" i="2"/>
  <c r="G29" i="5"/>
  <c r="E29" i="5"/>
  <c r="C29" i="5"/>
  <c r="F70" i="2"/>
  <c r="J70" i="2"/>
  <c r="H28" i="5"/>
  <c r="C28" i="5"/>
  <c r="G28" i="5"/>
  <c r="C69" i="2"/>
  <c r="B69" i="2"/>
  <c r="H69" i="2"/>
  <c r="P65" i="2"/>
  <c r="J6" i="10"/>
  <c r="P66" i="2"/>
  <c r="J68" i="2"/>
  <c r="F68" i="2"/>
  <c r="I68" i="2"/>
  <c r="H68" i="2"/>
  <c r="C68" i="2"/>
  <c r="B68" i="2"/>
  <c r="A73" i="2"/>
  <c r="B32" i="5"/>
  <c r="B5" i="7"/>
  <c r="B33" i="5"/>
  <c r="T73" i="2" l="1"/>
  <c r="G73" i="2"/>
  <c r="E68" i="2"/>
  <c r="D68" i="2"/>
  <c r="K68" i="2"/>
  <c r="L68" i="2"/>
  <c r="M68" i="2"/>
  <c r="N68" i="2"/>
  <c r="J30" i="5"/>
  <c r="K6" i="10"/>
  <c r="L6" i="10" s="1"/>
  <c r="J29" i="5"/>
  <c r="D69" i="2"/>
  <c r="E69" i="2"/>
  <c r="N69" i="2"/>
  <c r="M69" i="2"/>
  <c r="L69" i="2"/>
  <c r="K69" i="2"/>
  <c r="O69" i="2" s="1"/>
  <c r="A28" i="5"/>
  <c r="A29" i="5"/>
  <c r="A30" i="5"/>
  <c r="A31" i="5"/>
  <c r="J31" i="5"/>
  <c r="J28" i="5"/>
  <c r="D70" i="2"/>
  <c r="E70" i="2"/>
  <c r="K70" i="2"/>
  <c r="N70" i="2"/>
  <c r="L70" i="2"/>
  <c r="M70" i="2"/>
  <c r="E71" i="2"/>
  <c r="D71" i="2"/>
  <c r="M71" i="2"/>
  <c r="K71" i="2"/>
  <c r="O71" i="2" s="1"/>
  <c r="N71" i="2"/>
  <c r="L71" i="2"/>
  <c r="T72" i="2"/>
  <c r="G72" i="2"/>
  <c r="K28" i="5"/>
  <c r="L28" i="5" s="1"/>
  <c r="M28" i="5" s="1"/>
  <c r="K31" i="5"/>
  <c r="L31" i="5" s="1"/>
  <c r="M31" i="5" s="1"/>
  <c r="Q63" i="2"/>
  <c r="R63" i="2" s="1"/>
  <c r="S63" i="2" s="1"/>
  <c r="I27" i="5"/>
  <c r="K27" i="5" s="1"/>
  <c r="L27" i="5" s="1"/>
  <c r="M27" i="5" s="1"/>
  <c r="O66" i="2"/>
  <c r="Q67" i="2"/>
  <c r="R67" i="2" s="1"/>
  <c r="S67" i="2" s="1"/>
  <c r="I29" i="5"/>
  <c r="K29" i="5" s="1"/>
  <c r="L29" i="5" s="1"/>
  <c r="M29" i="5" s="1"/>
  <c r="Q65" i="2"/>
  <c r="R65" i="2" s="1"/>
  <c r="S65" i="2" s="1"/>
  <c r="Q64" i="2"/>
  <c r="R64" i="2" s="1"/>
  <c r="S64" i="2" s="1"/>
  <c r="B34" i="5"/>
  <c r="G33" i="5"/>
  <c r="H33" i="5"/>
  <c r="C33" i="5"/>
  <c r="D5" i="7"/>
  <c r="G5" i="7"/>
  <c r="E5" i="7"/>
  <c r="D32" i="5"/>
  <c r="F32" i="5"/>
  <c r="H32" i="5"/>
  <c r="I73" i="2"/>
  <c r="F73" i="2"/>
  <c r="H73" i="2"/>
  <c r="P68" i="2"/>
  <c r="P69" i="2"/>
  <c r="P70" i="2"/>
  <c r="C72" i="2"/>
  <c r="J72" i="2"/>
  <c r="I72" i="2"/>
  <c r="H72" i="2"/>
  <c r="E33" i="5"/>
  <c r="F33" i="5"/>
  <c r="D33" i="5"/>
  <c r="H5" i="7"/>
  <c r="F5" i="7"/>
  <c r="C5" i="7"/>
  <c r="E32" i="5"/>
  <c r="C32" i="5"/>
  <c r="G32" i="5"/>
  <c r="C73" i="2"/>
  <c r="J73" i="2"/>
  <c r="B73" i="2"/>
  <c r="P71" i="2"/>
  <c r="B72" i="2"/>
  <c r="F72" i="2"/>
  <c r="O68" i="2" l="1"/>
  <c r="E72" i="2"/>
  <c r="D72" i="2"/>
  <c r="N72" i="2"/>
  <c r="M72" i="2"/>
  <c r="K72" i="2"/>
  <c r="O72" i="2" s="1"/>
  <c r="L72" i="2"/>
  <c r="J5" i="7"/>
  <c r="D73" i="2"/>
  <c r="E73" i="2"/>
  <c r="N37" i="4"/>
  <c r="N52" i="4"/>
  <c r="N40" i="4"/>
  <c r="N46" i="4"/>
  <c r="N36" i="4"/>
  <c r="N39" i="4"/>
  <c r="N44" i="4"/>
  <c r="N38" i="4"/>
  <c r="N34" i="4"/>
  <c r="N33" i="4"/>
  <c r="N43" i="4"/>
  <c r="N47" i="4"/>
  <c r="N50" i="4"/>
  <c r="N41" i="4"/>
  <c r="N49" i="4"/>
  <c r="N51" i="4"/>
  <c r="N45" i="4"/>
  <c r="N35" i="4"/>
  <c r="N48" i="4"/>
  <c r="N42" i="4"/>
  <c r="N32" i="4"/>
  <c r="M73" i="2"/>
  <c r="K73" i="2"/>
  <c r="N73" i="2"/>
  <c r="L73" i="2"/>
  <c r="A32" i="5"/>
  <c r="A5" i="7"/>
  <c r="J33" i="5"/>
  <c r="J32" i="5"/>
  <c r="A33" i="5"/>
  <c r="J34" i="5"/>
  <c r="I34" i="5"/>
  <c r="K34" i="5" s="1"/>
  <c r="L34" i="5" s="1"/>
  <c r="M34" i="5" s="1"/>
  <c r="O70" i="2"/>
  <c r="Q70" i="2" s="1"/>
  <c r="R70" i="2" s="1"/>
  <c r="S70" i="2" s="1"/>
  <c r="Q66" i="2"/>
  <c r="R66" i="2" s="1"/>
  <c r="S66" i="2" s="1"/>
  <c r="I30" i="5"/>
  <c r="K30" i="5" s="1"/>
  <c r="L30" i="5" s="1"/>
  <c r="M30" i="5" s="1"/>
  <c r="Q71" i="2"/>
  <c r="R71" i="2" s="1"/>
  <c r="S71" i="2" s="1"/>
  <c r="Q69" i="2"/>
  <c r="R69" i="2" s="1"/>
  <c r="S69" i="2" s="1"/>
  <c r="Q68" i="2"/>
  <c r="R68" i="2" s="1"/>
  <c r="S68" i="2" s="1"/>
  <c r="I32" i="5"/>
  <c r="K32" i="5" s="1"/>
  <c r="L32" i="5" s="1"/>
  <c r="M32" i="5" s="1"/>
  <c r="I5" i="7"/>
  <c r="K5" i="7" s="1"/>
  <c r="L5" i="7" s="1"/>
  <c r="M5" i="7" s="1"/>
  <c r="I33" i="5"/>
  <c r="B35" i="5"/>
  <c r="H34" i="5"/>
  <c r="F34" i="5"/>
  <c r="D34" i="5"/>
  <c r="C34" i="5"/>
  <c r="G34" i="5"/>
  <c r="E34" i="5"/>
  <c r="P72" i="2"/>
  <c r="P73" i="2"/>
  <c r="B36" i="5"/>
  <c r="K33" i="5" l="1"/>
  <c r="L33" i="5" s="1"/>
  <c r="M33" i="5" s="1"/>
  <c r="J36" i="5"/>
  <c r="A34" i="5"/>
  <c r="J35" i="5"/>
  <c r="I35" i="5"/>
  <c r="K35" i="5" s="1"/>
  <c r="L35" i="5" s="1"/>
  <c r="M35" i="5" s="1"/>
  <c r="Q72" i="2"/>
  <c r="R72" i="2" s="1"/>
  <c r="S72" i="2" s="1"/>
  <c r="O73" i="2"/>
  <c r="Q73" i="2" s="1"/>
  <c r="R73" i="2" s="1"/>
  <c r="S73" i="2" s="1"/>
  <c r="E36" i="5"/>
  <c r="F35" i="5"/>
  <c r="D35" i="5"/>
  <c r="C35" i="5"/>
  <c r="D36" i="5"/>
  <c r="C36" i="5"/>
  <c r="H36" i="5"/>
  <c r="G35" i="5"/>
  <c r="H35" i="5"/>
  <c r="E35" i="5"/>
  <c r="G36" i="5"/>
  <c r="F36" i="5"/>
  <c r="A36" i="5" l="1"/>
  <c r="A35" i="5"/>
  <c r="I36" i="5"/>
  <c r="K36" i="5" s="1"/>
  <c r="L36" i="5" s="1"/>
  <c r="M36" i="5" s="1"/>
</calcChain>
</file>

<file path=xl/sharedStrings.xml><?xml version="1.0" encoding="utf-8"?>
<sst xmlns="http://schemas.openxmlformats.org/spreadsheetml/2006/main" count="2560" uniqueCount="958">
  <si>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</si>
  <si>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</si>
  <si>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</si>
  <si>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</si>
  <si>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</si>
  <si>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</si>
  <si>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</si>
  <si>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</si>
  <si>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</si>
  <si>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</si>
  <si>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</si>
  <si>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</si>
  <si>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</si>
  <si>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</si>
  <si>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</si>
  <si>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</si>
  <si>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</si>
  <si>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</si>
  <si>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</si>
  <si>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</si>
  <si>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</si>
  <si>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</si>
  <si>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</si>
  <si>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</si>
  <si>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</si>
  <si>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</si>
  <si>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</si>
  <si>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</si>
  <si>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</si>
  <si>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</si>
  <si>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</si>
  <si>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</si>
  <si>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</si>
  <si>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</si>
  <si>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</si>
  <si>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</si>
  <si>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</si>
  <si>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</si>
  <si>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</si>
  <si>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</si>
  <si>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</si>
  <si>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</si>
  <si>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</si>
  <si>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</si>
  <si>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</si>
  <si>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</si>
  <si>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</si>
  <si>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</si>
  <si>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</si>
  <si>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</si>
  <si>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</si>
  <si>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</si>
  <si>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</si>
  <si>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</si>
  <si>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</si>
  <si>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</si>
  <si>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</si>
  <si>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</si>
  <si>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</si>
  <si>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</si>
  <si>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</si>
  <si>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</si>
  <si>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</si>
  <si>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</si>
  <si>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</si>
  <si>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</si>
  <si>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</si>
  <si>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</si>
  <si>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</si>
  <si>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</si>
  <si>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</si>
  <si>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</si>
  <si>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</si>
  <si>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</si>
  <si>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</si>
  <si>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</si>
  <si>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</si>
  <si>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</si>
  <si>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</si>
  <si>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</si>
  <si>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</si>
  <si>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</si>
  <si>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</si>
  <si>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</si>
  <si>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</si>
  <si>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</si>
  <si>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</si>
  <si>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</si>
  <si>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</si>
  <si>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</si>
  <si>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</si>
  <si>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</si>
  <si>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</si>
  <si>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</si>
  <si>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</si>
  <si>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</si>
  <si>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</si>
  <si>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</si>
  <si>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</si>
  <si>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</si>
  <si>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</si>
  <si>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</si>
  <si>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</si>
  <si>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</si>
  <si>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</si>
  <si>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</si>
  <si>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</si>
  <si>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</si>
  <si>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</si>
  <si>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</si>
  <si>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</si>
  <si>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</si>
  <si>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</si>
  <si>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</si>
  <si>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</si>
  <si>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</si>
  <si>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</si>
  <si>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</si>
  <si>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</si>
  <si>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</si>
  <si>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</si>
  <si>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</si>
  <si>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</si>
  <si>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</si>
  <si>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</si>
  <si>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</si>
  <si>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</si>
  <si>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</si>
  <si>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</si>
  <si>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</si>
  <si>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</si>
  <si>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</si>
  <si>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</si>
  <si>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</si>
  <si>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</si>
  <si>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</si>
  <si>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</si>
  <si>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</si>
  <si>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</si>
  <si>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</si>
  <si>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</si>
  <si>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</si>
  <si>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</si>
  <si>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</si>
  <si>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</si>
  <si>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</si>
  <si>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</si>
  <si>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</si>
  <si>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</si>
  <si>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</si>
  <si>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</si>
  <si>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</si>
  <si>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</si>
  <si>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</si>
  <si>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</si>
  <si>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</si>
  <si>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</si>
  <si>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</si>
  <si>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</si>
  <si>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</si>
  <si>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</si>
  <si>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</si>
  <si>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</si>
  <si>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</si>
  <si>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</si>
  <si>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</si>
  <si>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</si>
  <si>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</si>
  <si>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</si>
  <si>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</si>
  <si>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</si>
  <si>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</si>
  <si>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</si>
  <si>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</si>
  <si>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</si>
  <si>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</si>
  <si>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</si>
  <si>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</si>
  <si>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</si>
  <si>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</si>
  <si>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</si>
  <si>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</si>
  <si>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</si>
  <si>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</si>
  <si>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</si>
  <si>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</si>
  <si>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</si>
  <si>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</si>
  <si>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</si>
  <si>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</si>
  <si>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</si>
  <si>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</si>
  <si>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</si>
  <si>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</si>
  <si>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</si>
  <si>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</si>
  <si>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</si>
  <si>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</si>
  <si>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</si>
  <si>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</si>
  <si>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</si>
  <si>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</si>
  <si>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</si>
  <si>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</si>
  <si>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</si>
  <si>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</si>
  <si>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</si>
  <si>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</si>
  <si>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</si>
  <si>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</si>
  <si>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</si>
  <si>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</si>
  <si>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</si>
  <si>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</si>
  <si>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</si>
  <si>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</si>
  <si>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</si>
  <si>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</si>
  <si>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</si>
  <si>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</si>
  <si>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</si>
  <si>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</si>
  <si>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</si>
  <si>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</si>
  <si>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</si>
  <si>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</si>
  <si>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</si>
  <si>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</si>
  <si>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</si>
  <si>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</si>
  <si>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</si>
  <si>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</si>
  <si>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</si>
  <si>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</si>
  <si>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</si>
  <si>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</si>
  <si>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</si>
  <si>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</si>
  <si>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</si>
  <si>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</si>
  <si>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</si>
  <si>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</si>
  <si>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</si>
  <si>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</si>
  <si>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</si>
  <si>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</si>
  <si>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</si>
  <si>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</si>
  <si>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</si>
  <si>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</si>
  <si>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</si>
  <si>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</si>
  <si>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</si>
  <si>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</si>
  <si>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</si>
  <si>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</si>
  <si>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</si>
  <si>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</si>
  <si>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</si>
  <si>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</si>
  <si>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</si>
  <si>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</si>
  <si>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</si>
  <si>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</si>
  <si>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</si>
  <si>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</si>
  <si>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</si>
  <si>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</si>
  <si>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</si>
  <si>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</si>
  <si>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</si>
  <si>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</si>
  <si>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</si>
  <si>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</si>
  <si>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</si>
  <si>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</si>
  <si>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</si>
  <si>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</si>
  <si>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</si>
  <si>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</si>
  <si>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</si>
  <si>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</si>
  <si>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</si>
  <si>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</si>
  <si>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</si>
  <si>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</si>
  <si>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</si>
  <si>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</si>
  <si>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</si>
  <si>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</si>
  <si>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</si>
  <si>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</si>
  <si>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</si>
  <si>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</si>
  <si>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</si>
  <si>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</si>
  <si>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</si>
  <si>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</si>
  <si>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</si>
  <si>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</si>
  <si>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</si>
  <si>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</si>
  <si>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</si>
  <si>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</si>
  <si>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</si>
  <si>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</si>
  <si>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</si>
  <si>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</si>
  <si>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</si>
  <si>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</si>
  <si>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</si>
  <si>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</si>
  <si>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</si>
  <si>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</si>
  <si>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</si>
  <si>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</si>
  <si>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</si>
  <si>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</si>
  <si>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</si>
  <si>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</si>
  <si>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</si>
  <si>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</si>
  <si>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</si>
  <si>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</si>
  <si>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</si>
  <si>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</si>
  <si>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</si>
  <si>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</si>
  <si>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</si>
  <si>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</si>
  <si>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</si>
  <si>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</si>
  <si>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</si>
  <si>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</si>
  <si>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</si>
  <si>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</si>
  <si>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</si>
  <si>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</si>
  <si>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</si>
  <si>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</si>
  <si>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</si>
  <si>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</si>
  <si>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</si>
  <si>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</si>
  <si>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</si>
  <si>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</si>
  <si>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</si>
  <si>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</si>
  <si>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</si>
  <si>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</si>
  <si>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</si>
  <si>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</si>
  <si>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</si>
  <si>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</si>
  <si>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</si>
  <si>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</si>
  <si>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</si>
  <si>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</si>
  <si>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</si>
  <si>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</si>
  <si>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</si>
  <si>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</si>
  <si>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</si>
  <si>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</si>
  <si>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</si>
  <si>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</si>
  <si>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</si>
  <si>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</si>
  <si>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</si>
  <si>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</si>
  <si>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</si>
  <si>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</si>
  <si>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</si>
  <si>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</si>
  <si>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</si>
  <si>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</si>
  <si>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</si>
  <si>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</si>
  <si>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</si>
  <si>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</si>
  <si>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</si>
  <si>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</si>
  <si>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</si>
  <si>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</si>
  <si>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</si>
  <si>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</si>
  <si>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</si>
  <si>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</si>
  <si>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</si>
  <si>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</si>
  <si>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</si>
  <si>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</si>
  <si>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</si>
  <si>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</si>
  <si>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</si>
  <si>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</si>
  <si>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</si>
  <si>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</si>
  <si>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</si>
  <si>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</si>
  <si>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</si>
  <si>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</si>
  <si>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</si>
  <si>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</si>
  <si>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</si>
  <si>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</si>
  <si>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</si>
  <si>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</si>
  <si>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</si>
  <si>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</si>
  <si>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</si>
  <si>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</si>
  <si>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</si>
  <si>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</si>
  <si>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</si>
  <si>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</si>
  <si>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</si>
  <si>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</si>
  <si>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</si>
  <si>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</si>
  <si>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</si>
  <si>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</si>
  <si>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</si>
  <si>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</si>
  <si>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</si>
  <si>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</si>
  <si>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</si>
  <si>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</si>
  <si>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</si>
  <si>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</si>
  <si>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</si>
  <si>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</si>
  <si>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</si>
  <si>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</si>
  <si>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</si>
  <si>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</si>
  <si>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</si>
  <si>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</si>
  <si>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</si>
  <si>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</si>
  <si>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</si>
  <si>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</si>
  <si>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</si>
  <si>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</si>
  <si>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</si>
  <si>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</si>
  <si>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</si>
  <si>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</si>
  <si>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</si>
  <si>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</si>
  <si>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</si>
  <si>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</si>
  <si>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</si>
  <si>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</si>
  <si>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</si>
  <si>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</si>
  <si>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</si>
  <si>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</si>
  <si>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GA-22-11-0171</t>
  </si>
  <si>
    <t>MAP KANCING SIKA AC-05 HIJAU</t>
  </si>
  <si>
    <t>50 LSN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</si>
  <si>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</si>
  <si>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</si>
  <si>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</si>
  <si>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</si>
  <si>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</si>
  <si>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</si>
  <si>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</si>
  <si>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</si>
  <si>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</si>
  <si>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</si>
  <si>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</si>
  <si>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</si>
  <si>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</si>
  <si>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</si>
  <si>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</si>
  <si>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</si>
  <si>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</si>
  <si>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</si>
  <si>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</si>
  <si>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</si>
  <si>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</si>
  <si>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</si>
  <si>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</si>
  <si>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</si>
  <si>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</si>
  <si>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</si>
  <si>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</si>
  <si>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</si>
  <si>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</si>
  <si>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</si>
  <si>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</si>
  <si>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</si>
  <si>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</si>
  <si>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</si>
  <si>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</si>
  <si>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</si>
  <si>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</si>
  <si>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</si>
  <si>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</si>
  <si>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</si>
  <si>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</si>
  <si>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</si>
  <si>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</si>
  <si>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</si>
  <si>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</si>
  <si>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</si>
  <si>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</si>
  <si>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</si>
  <si>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</si>
  <si>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</si>
  <si>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</si>
  <si>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</si>
  <si>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</si>
  <si>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</si>
  <si>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</si>
  <si>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</si>
  <si>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30 LSN</t>
  </si>
  <si>
    <t>04565</t>
  </si>
  <si>
    <t>PMJP</t>
  </si>
  <si>
    <t>L211027</t>
  </si>
  <si>
    <t>ISI GW NO.10</t>
  </si>
  <si>
    <t>ISI GW NO.369</t>
  </si>
  <si>
    <t>0164/HW/X/22</t>
  </si>
  <si>
    <t>SS2211030</t>
  </si>
  <si>
    <t>24 LSN</t>
  </si>
  <si>
    <t>20 LSN</t>
  </si>
  <si>
    <t>22111174</t>
  </si>
  <si>
    <t>KENKO CORRECTION FLUID KE-301</t>
  </si>
  <si>
    <t>KENKO BINDER NOTE A5-BNPP-PC PASTEL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</si>
  <si>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</si>
  <si>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</si>
  <si>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</si>
  <si>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</si>
  <si>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</si>
  <si>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</si>
  <si>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</si>
  <si>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</si>
  <si>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</si>
  <si>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</si>
  <si>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</si>
  <si>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</si>
  <si>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</si>
  <si>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</si>
  <si>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</si>
  <si>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</si>
  <si>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</si>
  <si>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</si>
  <si>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</si>
  <si>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</si>
  <si>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</si>
  <si>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</si>
  <si>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</si>
  <si>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</si>
  <si>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</si>
  <si>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</si>
  <si>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</si>
  <si>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</si>
  <si>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</si>
  <si>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</si>
  <si>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</si>
  <si>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</si>
  <si>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</si>
  <si>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</si>
  <si>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</si>
  <si>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</si>
  <si>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</si>
  <si>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</si>
  <si>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</si>
  <si>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</si>
  <si>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</si>
  <si>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</si>
  <si>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</si>
  <si>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</si>
  <si>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</si>
  <si>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</si>
  <si>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</si>
  <si>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</si>
  <si>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</si>
  <si>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</si>
  <si>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</si>
  <si>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</si>
  <si>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</si>
  <si>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</si>
  <si>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</si>
  <si>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</si>
  <si>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</si>
  <si>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</si>
  <si>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</si>
  <si>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</si>
  <si>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60*70*25 BELT BG15-029</t>
  </si>
  <si>
    <t>BAG 50*35*20 BG10-057</t>
  </si>
  <si>
    <t>15 LSN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</si>
  <si>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</si>
  <si>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</si>
  <si>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</si>
  <si>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</si>
  <si>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</si>
  <si>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</si>
  <si>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</si>
  <si>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</si>
  <si>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</si>
  <si>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</si>
  <si>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</si>
  <si>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</si>
  <si>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</si>
  <si>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</si>
  <si>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</si>
  <si>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</si>
  <si>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</si>
  <si>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</si>
  <si>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</si>
  <si>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</si>
  <si>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</si>
  <si>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</si>
  <si>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</si>
  <si>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</si>
  <si>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</si>
  <si>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</si>
  <si>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</si>
  <si>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</si>
  <si>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</si>
  <si>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</si>
  <si>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</si>
  <si>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</si>
  <si>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</si>
  <si>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</si>
  <si>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</si>
  <si>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</si>
  <si>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</si>
  <si>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</si>
  <si>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</si>
  <si>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</si>
  <si>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</si>
  <si>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</si>
  <si>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</si>
  <si>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</si>
  <si>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</si>
  <si>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</si>
  <si>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</si>
  <si>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</si>
  <si>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</si>
  <si>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</si>
  <si>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</si>
  <si>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CHIAN11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</si>
  <si>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</si>
  <si>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</si>
  <si>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</si>
  <si>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</si>
  <si>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</si>
  <si>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</si>
  <si>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</si>
  <si>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</si>
  <si>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</si>
  <si>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</si>
  <si>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</si>
  <si>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</si>
  <si>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</si>
  <si>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</si>
  <si>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</si>
  <si>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</si>
  <si>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</si>
  <si>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</si>
  <si>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</si>
  <si>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</si>
  <si>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</si>
  <si>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</si>
  <si>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</si>
  <si>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</si>
  <si>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</si>
  <si>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</si>
  <si>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</si>
  <si>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</si>
  <si>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</si>
  <si>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</si>
  <si>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</si>
  <si>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</si>
  <si>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</si>
  <si>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</si>
  <si>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</si>
  <si>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</si>
  <si>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</si>
  <si>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</si>
  <si>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</si>
  <si>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</si>
  <si>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</si>
  <si>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</si>
  <si>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</si>
  <si>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</si>
  <si>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</si>
  <si>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</si>
  <si>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</si>
  <si>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</si>
  <si>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</si>
  <si>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</si>
  <si>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</si>
  <si>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</si>
  <si>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</si>
  <si>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</si>
  <si>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</si>
  <si>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</si>
  <si>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</si>
  <si>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</si>
  <si>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</si>
  <si>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</si>
  <si>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</si>
  <si>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</si>
  <si>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</si>
  <si>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</si>
  <si>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</si>
  <si>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</si>
  <si>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</si>
  <si>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</si>
  <si>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</si>
  <si>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</si>
  <si>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</si>
  <si>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</si>
  <si>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</si>
  <si>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</si>
  <si>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</si>
  <si>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</si>
  <si>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</si>
  <si>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</si>
  <si>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</si>
  <si>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</si>
  <si>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</si>
  <si>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</si>
  <si>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</si>
  <si>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</si>
  <si>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</si>
  <si>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</si>
  <si>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</si>
  <si>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</si>
  <si>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</si>
  <si>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</si>
  <si>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</si>
  <si>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</si>
  <si>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</si>
  <si>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</si>
  <si>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</si>
  <si>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</si>
  <si>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</si>
  <si>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</si>
  <si>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</si>
  <si>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</si>
  <si>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</si>
  <si>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</si>
  <si>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</si>
  <si>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</si>
  <si>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</si>
  <si>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</si>
  <si>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</si>
  <si>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</si>
  <si>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</si>
  <si>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</si>
  <si>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</si>
  <si>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</si>
  <si>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</si>
  <si>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</si>
  <si>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</si>
  <si>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</si>
  <si>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</si>
  <si>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</si>
  <si>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</si>
  <si>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</si>
  <si>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</si>
  <si>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</si>
  <si>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</si>
  <si>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</si>
  <si>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</si>
  <si>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</si>
  <si>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</si>
  <si>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</si>
  <si>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</si>
  <si>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</si>
  <si>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</si>
  <si>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</si>
  <si>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</si>
  <si>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</si>
  <si>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</si>
  <si>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</si>
  <si>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</si>
  <si>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</si>
  <si>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</si>
  <si>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</si>
  <si>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</si>
  <si>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</si>
  <si>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</si>
  <si>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</si>
  <si>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</si>
  <si>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</si>
  <si>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</si>
  <si>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</si>
  <si>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</si>
  <si>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</si>
  <si>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</si>
  <si>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</si>
  <si>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</si>
  <si>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</si>
  <si>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</si>
  <si>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</si>
  <si>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</si>
  <si>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</si>
  <si>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</si>
  <si>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</si>
  <si>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</si>
  <si>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</si>
  <si>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</si>
  <si>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</si>
  <si>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</si>
  <si>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</si>
  <si>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</si>
  <si>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</si>
  <si>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</si>
  <si>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</si>
  <si>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</si>
  <si>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</si>
  <si>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</si>
  <si>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</si>
  <si>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</si>
  <si>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</si>
  <si>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</si>
  <si>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</si>
  <si>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</si>
  <si>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</si>
  <si>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</si>
  <si>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</si>
  <si>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</si>
  <si>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</si>
  <si>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</si>
  <si>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</si>
  <si>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</si>
  <si>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</si>
  <si>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</si>
  <si>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</si>
  <si>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</si>
  <si>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</si>
  <si>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</si>
  <si>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</si>
  <si>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</si>
  <si>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</si>
  <si>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</si>
  <si>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</si>
  <si>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</si>
  <si>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</si>
  <si>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</si>
  <si>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</si>
  <si>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</si>
  <si>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</si>
  <si>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</si>
  <si>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</si>
  <si>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</si>
  <si>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</si>
  <si>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</si>
  <si>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</si>
  <si>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</si>
  <si>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</si>
  <si>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</si>
  <si>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</si>
  <si>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</si>
  <si>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</si>
  <si>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</si>
  <si>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</si>
  <si>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</si>
  <si>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</si>
  <si>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</si>
  <si>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</si>
  <si>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</si>
  <si>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</si>
  <si>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</si>
  <si>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</si>
  <si>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</si>
  <si>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</si>
  <si>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</si>
  <si>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</si>
  <si>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</si>
  <si>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</si>
  <si>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</si>
  <si>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</si>
  <si>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PARAMA</t>
  </si>
  <si>
    <t>U 60.22</t>
  </si>
  <si>
    <t>KOJIKO SEGITIGA NO.12</t>
  </si>
  <si>
    <t>16 DZ</t>
  </si>
  <si>
    <t>50 DZ</t>
  </si>
  <si>
    <t>SA221118917</t>
  </si>
  <si>
    <t>PENCIL CASE PC-0719GZ-34A/F (GOZZY) JK</t>
  </si>
  <si>
    <t>STAMP PAD NO.0 JK</t>
  </si>
  <si>
    <t>WIN'S SENTOSA</t>
  </si>
  <si>
    <t>STICK NOTE TF-PN0244 400 LBR-3"</t>
  </si>
  <si>
    <t>KENKO BINDER CLIP NO.280 (6 PCS/ BOX)</t>
  </si>
  <si>
    <t>SA221119159</t>
  </si>
  <si>
    <t>CUTTER A-300 A (AUTOLOCK) JK</t>
  </si>
  <si>
    <t>48 DZ</t>
  </si>
  <si>
    <t>SHARPENER SP-362 JK</t>
  </si>
  <si>
    <t>180 BOX X 24PCS</t>
  </si>
  <si>
    <t>CRAYON PUTAR TWCR-12 MINI JK</t>
  </si>
  <si>
    <t>SA221119114</t>
  </si>
  <si>
    <t>144 DOZ</t>
  </si>
  <si>
    <t>BINDER A5-TSAC-M477 (ACADEMY) JK-U</t>
  </si>
  <si>
    <t>P BAG BATIK TG TALI PUTIH</t>
  </si>
  <si>
    <t>SO2022110078137</t>
  </si>
  <si>
    <t>BINDER NOTE KANC A5 JAHIT</t>
  </si>
  <si>
    <t>SO2022110078115</t>
  </si>
  <si>
    <t>ACRYLIC SISIPAN KERTAS FOLIO (21.5X33CM)</t>
  </si>
  <si>
    <t>HM/365/11-22H</t>
  </si>
  <si>
    <t>KUAS TRIFELO ART TF-2023</t>
  </si>
  <si>
    <t>240 SET</t>
  </si>
  <si>
    <t>GARISAN TF-1990 BUSUR BOLONG (180 DEGREE)</t>
  </si>
  <si>
    <t>200 LSN</t>
  </si>
  <si>
    <t>HM/364/11-22H</t>
  </si>
  <si>
    <t>BALLPEN GEL TF G-3114 0.3MM HIGHTECH KNOCK</t>
  </si>
  <si>
    <t>BINDER A5-TSTP-513 (TEMPORARY) JK-U</t>
  </si>
  <si>
    <t>BINDER A5-TSDS-M440 (DISCOVERY) JK-U</t>
  </si>
  <si>
    <t>BAG 50*55*25 BELT BG15-028</t>
  </si>
  <si>
    <t>PAPER BAG MJ-1</t>
  </si>
  <si>
    <t>OLL GUNINDO (LP)</t>
  </si>
  <si>
    <t>PIANIKA GBR TZ-32G CEWEK</t>
  </si>
  <si>
    <t>GUNTING JUNIOR J300 JUNIOR</t>
  </si>
  <si>
    <t>GUNTING JUNIOR J400 JUNIOR</t>
  </si>
  <si>
    <t>GUNTING JUNIOR J500 JUNIOR</t>
  </si>
  <si>
    <t>ISI GEL INK TZ-501 R</t>
  </si>
  <si>
    <t>BAG 45*50*20 BG16-033 B</t>
  </si>
  <si>
    <t>CLIP FILE C 324 A5 MIX</t>
  </si>
  <si>
    <t>P BAG BATIK BESAR TALI PUTIH</t>
  </si>
  <si>
    <t>54 PCS</t>
  </si>
  <si>
    <t>300 PAK</t>
  </si>
  <si>
    <t>60 PCS</t>
  </si>
  <si>
    <t>120 PCS</t>
  </si>
  <si>
    <t>200 PAK</t>
  </si>
  <si>
    <t>150 PAK</t>
  </si>
  <si>
    <t>CALCULATOR JOYKO CC-36 GREEN</t>
  </si>
  <si>
    <t>GEL PEN WEIYADA E681</t>
  </si>
  <si>
    <t>ORIGAMI FLUORESCENT ALFA 12 X 12</t>
  </si>
  <si>
    <t>ORIGAMI FLUORESCENT ALFA 14X14</t>
  </si>
  <si>
    <t>ORIGAMI FLUORESCENT ALFA 16X16</t>
  </si>
  <si>
    <t>ORIGAMI FLUORESCENT ALFA 20X20</t>
  </si>
  <si>
    <t>ENTER GRS 60 CM</t>
  </si>
  <si>
    <t>GARISAN BESI 30 CM</t>
  </si>
  <si>
    <t>BONUS U/ BINDER CLIP JK</t>
  </si>
  <si>
    <t>KENKO BINDER NOTE A5-BNPP-BC-BASIC</t>
  </si>
  <si>
    <t>KENKO BINDER NOTE A5-BNPP-BC BASIC</t>
  </si>
  <si>
    <t>CALCULATOR JOYKO DTC-1313CH</t>
  </si>
  <si>
    <t>DISKON 1</t>
  </si>
  <si>
    <t>DISKON 2</t>
  </si>
  <si>
    <t>DISKON TOTAL</t>
  </si>
  <si>
    <t>GARISAN BESI 30 CM V-TRO</t>
  </si>
  <si>
    <t>22/XI/568</t>
  </si>
  <si>
    <t>MSI</t>
  </si>
  <si>
    <t>GEL TIZOS-3 0.5 TG 32610</t>
  </si>
  <si>
    <t>MEK TIZO 2.0 TM030-C</t>
  </si>
  <si>
    <t>JUK748/22</t>
  </si>
  <si>
    <t>SO2022120078023</t>
  </si>
  <si>
    <t>CLIPBOARD + WB HOLO SQ CLPHL</t>
  </si>
  <si>
    <t>SI.2022.11.00307</t>
  </si>
  <si>
    <t>JAYA MAKMUR</t>
  </si>
  <si>
    <t>SDI STAPLES 1204 NO.3</t>
  </si>
  <si>
    <t>STAPLER HD-50CL JK</t>
  </si>
  <si>
    <t>SDI STAPLES 1210 (23/10)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</si>
</sst>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vertical="center"/>
    </xf>
    <xf numFmtId="4" fontId="18" fillId="0" borderId="0" xfId="0" applyNumberFormat="1" applyFont="1" applyFill="1" applyBorder="1" applyAlignment="1">
      <alignment vertical="center"/>
    </xf>
    <xf numFmtId="10" fontId="18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3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39" headerRowDxfId="221" dataDxfId="220">
  <autoFilter ref="A2:AI1039"/>
  <sortState ref="A3:AI1033">
    <sortCondition ref="AI2:AI1033"/>
  </sortState>
  <tableColumns count="35">
    <tableColumn id="36" name="ID" totalsRowLabel="Total" dataDxfId="219" totalsRowDxfId="21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7" totalsRowDxfId="21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5" totalsRowDxfId="214">
      <calculatedColumnFormula>IF(NOTA[[#This Row],[ID_P]]="","",MATCH(NOTA[[#This Row],[ID_P]],[1]!B_MSK[N_ID],0))</calculatedColumnFormula>
    </tableColumn>
    <tableColumn id="37" name="ID_H" dataDxfId="213" totalsRowDxfId="21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1" totalsRowDxfId="210"/>
    <tableColumn id="3" name="SUPPLIER" dataDxfId="209" totalsRowDxfId="208"/>
    <tableColumn id="4" name="FAKTUR" dataDxfId="207" totalsRowDxfId="206"/>
    <tableColumn id="5" name="NO.NOTA" dataDxfId="205" totalsRowDxfId="204"/>
    <tableColumn id="6" name="NO.SJ" dataDxfId="203" totalsRowDxfId="202"/>
    <tableColumn id="7" name="TGL.NOTA" dataDxfId="201" totalsRowDxfId="200"/>
    <tableColumn id="8" name="SERI" dataDxfId="199" totalsRowDxfId="198"/>
    <tableColumn id="9" name="NAMA BARANG" dataDxfId="197" totalsRowDxfId="196"/>
    <tableColumn id="10" name="C" dataDxfId="195" totalsRowDxfId="194"/>
    <tableColumn id="12" name="QTY" dataDxfId="193" totalsRowDxfId="192"/>
    <tableColumn id="13" name="STN" dataDxfId="191" totalsRowDxfId="190"/>
    <tableColumn id="14" name="HARGA SATUAN" dataDxfId="189" totalsRowDxfId="188"/>
    <tableColumn id="16" name="HARGA/ CTN" dataDxfId="187" totalsRowDxfId="186"/>
    <tableColumn id="17" name="QTY/ CTN" dataDxfId="185" totalsRowDxfId="184"/>
    <tableColumn id="18" name="DISC 1" dataDxfId="183" totalsRowDxfId="182"/>
    <tableColumn id="19" name="DISC 2" dataDxfId="181" totalsRowDxfId="180"/>
    <tableColumn id="11" name="DISC DLL" dataDxfId="179" totalsRowDxfId="178"/>
    <tableColumn id="31" name="KETERANGAN" dataDxfId="177" totalsRowDxfId="176"/>
    <tableColumn id="20" name="JUMLAH" dataDxfId="175" totalsRowDxfId="174">
      <calculatedColumnFormula>IF(NOTA[[#This Row],[HARGA/ CTN]]="",NOTA[[#This Row],[JUMLAH_H]],NOTA[[#This Row],[HARGA/ CTN]]*NOTA[[#This Row],[C]])</calculatedColumnFormula>
    </tableColumn>
    <tableColumn id="21" name="DISC 1-" dataDxfId="173" totalsRowDxfId="172">
      <calculatedColumnFormula>IF(NOTA[[#This Row],[JUMLAH]]="","",NOTA[[#This Row],[JUMLAH]]*NOTA[[#This Row],[DISC 1]])</calculatedColumnFormula>
    </tableColumn>
    <tableColumn id="22" name="DISC 2-" dataDxfId="171" totalsRowDxfId="170">
      <calculatedColumnFormula>IF(NOTA[[#This Row],[JUMLAH]]="","",(NOTA[[#This Row],[JUMLAH]]-NOTA[[#This Row],[DISC 1-]])*NOTA[[#This Row],[DISC 2]])</calculatedColumnFormula>
    </tableColumn>
    <tableColumn id="25" name="DISC" dataDxfId="169" totalsRowDxfId="168">
      <calculatedColumnFormula>IF(NOTA[[#This Row],[JUMLAH]]="","",NOTA[[#This Row],[DISC 1-]]+NOTA[[#This Row],[DISC 2-]])</calculatedColumnFormula>
    </tableColumn>
    <tableColumn id="26" name="TOTAL" dataDxfId="167" totalsRowDxfId="166">
      <calculatedColumnFormula>IF(NOTA[[#This Row],[JUMLAH]]="","",NOTA[[#This Row],[JUMLAH]]-NOTA[[#This Row],[DISC]])</calculatedColumnFormula>
    </tableColumn>
    <tableColumn id="33" name="DISC TOTAL" dataDxfId="165" totalsRowDxfId="16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1" totalsRowDxfId="16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9" totalsRowDxfId="158">
      <calculatedColumnFormula>IF(OR(NOTA[[#This Row],[QTY]]="",NOTA[[#This Row],[HARGA SATUAN]]="",),"",NOTA[[#This Row],[QTY]]*NOTA[[#This Row],[HARGA SATUAN]])</calculatedColumnFormula>
    </tableColumn>
    <tableColumn id="27" name="TGL_H" dataDxfId="157" totalsRowDxfId="15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5" totalsRowDxfId="15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3">
      <calculatedColumnFormula>IF(NOTA[[#This Row],[ID]]="","",COUNTIF(NOTA[ID_H],NOTA[[#This Row],[ID_H]]))</calculatedColumnFormula>
    </tableColumn>
    <tableColumn id="29" name="Column1" dataDxfId="152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T93" totalsRowShown="0" headerRowDxfId="150" dataDxfId="149">
  <autoFilter ref="A1:T93"/>
  <sortState ref="A2:R93">
    <sortCondition ref="I1:I93"/>
  </sortState>
  <tableColumns count="20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Row],[ID]],[2]!Table1[ID],0)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20" name="DISKON 1" dataDxfId="135">
      <calculatedColumnFormula>IF(PAJAK[[#This Row],[//]]="","",SUMIF(NOTA[ID_H],PAJAK[[#This Row],[ID]],NOTA[DISC 1-]))</calculatedColumnFormula>
    </tableColumn>
    <tableColumn id="19" name="DISKON 2" dataDxfId="134">
      <calculatedColumnFormula>IF(PAJAK[[#This Row],[//]]="","",SUMIF(NOTA[ID_H],PAJAK[[#This Row],[ID]],NOTA[DISC 2-]))</calculatedColumnFormula>
    </tableColumn>
    <tableColumn id="8" name="DISKON TOTAL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 TOTAL]]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Row],[//PAJAK]]="","",INDEX(INDIRECT("PAJAK[DISKON TOTAL]"),KENKO[[#This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Row],[//PAJAK]]-1)-INDEX(INDIRECT("PAJAK[DISKON 1]"),SDI[[#This Row],[//PAJAK]]-1))</calculatedColumnFormula>
    </tableColumn>
    <tableColumn id="9" name="DISKON" dataDxfId="60">
      <calculatedColumnFormula>0</calculatedColumnFormula>
    </tableColumn>
    <tableColumn id="10" name="DPP" dataDxfId="59">
      <calculatedColumnFormula>(SDI[[#This Row],[SUB TOTAL]]-(INDEX(INDIRECT("PAJAK[DISKON 2]"),SDI[[#This Row],[//PAJAK]]-1)+INDEX(INDIRECT("PAJAK[DISC DLL]"),SDI[[#This Row],[//PAJAK]]-1)))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Row],[//PAJAK]]="","",INDEX(INDIRECT("PAJAK[DISKON TOTAL]"),MGN[[#This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39"/>
  <sheetViews>
    <sheetView tabSelected="1" topLeftCell="A420" zoomScale="70" zoomScaleNormal="70" workbookViewId="0">
      <selection activeCell="L429" sqref="L429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887</v>
      </c>
      <c r="G78" s="26" t="s">
        <v>86</v>
      </c>
      <c r="H78" s="31" t="s">
        <v>197</v>
      </c>
      <c r="I78" s="26"/>
      <c r="J78" s="51">
        <v>44866</v>
      </c>
      <c r="K78" s="26"/>
      <c r="L78" s="26" t="s">
        <v>198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WIN'S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174"/>
      <c r="F79" s="175"/>
      <c r="G79" s="175"/>
      <c r="H79" s="176"/>
      <c r="I79" s="175"/>
      <c r="J79" s="177"/>
      <c r="K79" s="175"/>
      <c r="L79" s="175"/>
      <c r="M79" s="178"/>
      <c r="N79" s="175"/>
      <c r="O79" s="175"/>
      <c r="P79" s="179"/>
      <c r="Q79" s="180"/>
      <c r="R79" s="178"/>
      <c r="S79" s="181"/>
      <c r="T79" s="181"/>
      <c r="U79" s="182"/>
      <c r="V79" s="183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174"/>
      <c r="F80" s="175" t="s">
        <v>114</v>
      </c>
      <c r="G80" s="175" t="s">
        <v>86</v>
      </c>
      <c r="H80" s="176" t="s">
        <v>199</v>
      </c>
      <c r="I80" s="175"/>
      <c r="J80" s="177">
        <v>44866</v>
      </c>
      <c r="K80" s="175"/>
      <c r="L80" s="175" t="s">
        <v>200</v>
      </c>
      <c r="M80" s="178">
        <v>2</v>
      </c>
      <c r="N80" s="175">
        <v>1200</v>
      </c>
      <c r="O80" s="175" t="s">
        <v>87</v>
      </c>
      <c r="P80" s="179">
        <v>4250</v>
      </c>
      <c r="Q80" s="180"/>
      <c r="R80" s="178" t="s">
        <v>89</v>
      </c>
      <c r="S80" s="181"/>
      <c r="T80" s="181"/>
      <c r="U80" s="182"/>
      <c r="V80" s="183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174"/>
      <c r="F81" s="175"/>
      <c r="G81" s="175"/>
      <c r="H81" s="176"/>
      <c r="I81" s="175"/>
      <c r="J81" s="177"/>
      <c r="K81" s="175"/>
      <c r="L81" s="175"/>
      <c r="M81" s="178"/>
      <c r="N81" s="175"/>
      <c r="O81" s="175"/>
      <c r="P81" s="179"/>
      <c r="Q81" s="180"/>
      <c r="R81" s="178"/>
      <c r="S81" s="181"/>
      <c r="T81" s="181"/>
      <c r="U81" s="182"/>
      <c r="V81" s="183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174"/>
      <c r="F82" s="175" t="s">
        <v>114</v>
      </c>
      <c r="G82" s="175" t="s">
        <v>86</v>
      </c>
      <c r="H82" s="176" t="s">
        <v>201</v>
      </c>
      <c r="I82" s="175"/>
      <c r="J82" s="177">
        <v>44866</v>
      </c>
      <c r="K82" s="175"/>
      <c r="L82" s="175" t="s">
        <v>202</v>
      </c>
      <c r="M82" s="178">
        <v>2</v>
      </c>
      <c r="N82" s="175">
        <v>600</v>
      </c>
      <c r="O82" s="175" t="s">
        <v>87</v>
      </c>
      <c r="P82" s="179">
        <v>7000</v>
      </c>
      <c r="Q82" s="180"/>
      <c r="R82" s="178" t="s">
        <v>203</v>
      </c>
      <c r="S82" s="181"/>
      <c r="T82" s="181"/>
      <c r="U82" s="182"/>
      <c r="V82" s="183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888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204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174"/>
      <c r="F84" s="175"/>
      <c r="G84" s="175"/>
      <c r="H84" s="176"/>
      <c r="I84" s="175"/>
      <c r="J84" s="177"/>
      <c r="K84" s="175"/>
      <c r="L84" s="175"/>
      <c r="M84" s="178"/>
      <c r="N84" s="175"/>
      <c r="O84" s="175"/>
      <c r="P84" s="179"/>
      <c r="Q84" s="180"/>
      <c r="R84" s="178"/>
      <c r="S84" s="181"/>
      <c r="T84" s="181"/>
      <c r="U84" s="182"/>
      <c r="V84" s="183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174">
        <v>44870</v>
      </c>
      <c r="F85" s="175" t="s">
        <v>115</v>
      </c>
      <c r="G85" s="175" t="s">
        <v>86</v>
      </c>
      <c r="H85" s="176" t="s">
        <v>205</v>
      </c>
      <c r="I85" s="175"/>
      <c r="J85" s="177">
        <v>44867</v>
      </c>
      <c r="K85" s="175"/>
      <c r="L85" s="175" t="s">
        <v>116</v>
      </c>
      <c r="M85" s="178">
        <v>1</v>
      </c>
      <c r="N85" s="175">
        <v>50</v>
      </c>
      <c r="O85" s="175" t="s">
        <v>88</v>
      </c>
      <c r="P85" s="179">
        <v>17500</v>
      </c>
      <c r="Q85" s="180"/>
      <c r="R85" s="178"/>
      <c r="S85" s="181"/>
      <c r="T85" s="181"/>
      <c r="U85" s="182"/>
      <c r="V85" s="183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205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206</v>
      </c>
      <c r="I91" s="32"/>
      <c r="J91" s="33">
        <v>44867</v>
      </c>
      <c r="K91" s="32"/>
      <c r="L91" s="26" t="s">
        <v>207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208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210</v>
      </c>
      <c r="I93" s="26" t="s">
        <v>209</v>
      </c>
      <c r="J93" s="51">
        <v>44868</v>
      </c>
      <c r="K93" s="26"/>
      <c r="L93" s="26" t="s">
        <v>211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212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216</v>
      </c>
      <c r="J96" s="51"/>
      <c r="K96" s="26"/>
      <c r="L96" s="26" t="s">
        <v>213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214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215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217</v>
      </c>
      <c r="I100" s="26" t="s">
        <v>218</v>
      </c>
      <c r="J100" s="51">
        <v>44869</v>
      </c>
      <c r="K100" s="26"/>
      <c r="L100" s="26" t="s">
        <v>219</v>
      </c>
      <c r="M100" s="39">
        <v>7</v>
      </c>
      <c r="N100" s="26">
        <v>7</v>
      </c>
      <c r="O100" s="26" t="s">
        <v>220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939</v>
      </c>
      <c r="M101" s="39">
        <v>3</v>
      </c>
      <c r="N101" s="26"/>
      <c r="O101" s="26"/>
      <c r="P101" s="49"/>
      <c r="Q101" s="52">
        <v>1224000</v>
      </c>
      <c r="R101" s="39" t="s">
        <v>225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288</v>
      </c>
      <c r="M102" s="39">
        <v>1</v>
      </c>
      <c r="N102" s="26"/>
      <c r="O102" s="26"/>
      <c r="P102" s="49"/>
      <c r="Q102" s="52">
        <v>1310400</v>
      </c>
      <c r="R102" s="39" t="s">
        <v>225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221</v>
      </c>
      <c r="M103" s="39">
        <v>1</v>
      </c>
      <c r="N103" s="26"/>
      <c r="O103" s="26"/>
      <c r="P103" s="49"/>
      <c r="Q103" s="52">
        <v>1310400</v>
      </c>
      <c r="R103" s="39" t="s">
        <v>225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222</v>
      </c>
      <c r="M104" s="39">
        <v>2</v>
      </c>
      <c r="N104" s="26"/>
      <c r="O104" s="26"/>
      <c r="P104" s="49"/>
      <c r="Q104" s="52">
        <v>1566000</v>
      </c>
      <c r="R104" s="39" t="s">
        <v>226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s="38" customFormat="1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98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224</v>
      </c>
      <c r="M107" s="39">
        <v>2</v>
      </c>
      <c r="N107" s="26"/>
      <c r="O107" s="26"/>
      <c r="P107" s="49"/>
      <c r="Q107" s="52">
        <v>2376000</v>
      </c>
      <c r="R107" s="39" t="s">
        <v>227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223</v>
      </c>
      <c r="M108" s="39">
        <v>1</v>
      </c>
      <c r="N108" s="26"/>
      <c r="O108" s="26"/>
      <c r="P108" s="49"/>
      <c r="Q108" s="52">
        <v>2592000</v>
      </c>
      <c r="R108" s="39" t="s">
        <v>228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229</v>
      </c>
      <c r="I110" s="26"/>
      <c r="J110" s="51">
        <v>44867</v>
      </c>
      <c r="K110" s="26"/>
      <c r="L110" s="26" t="s">
        <v>230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231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232</v>
      </c>
      <c r="M111" s="39">
        <v>2</v>
      </c>
      <c r="N111" s="26">
        <v>100</v>
      </c>
      <c r="O111" s="26" t="s">
        <v>233</v>
      </c>
      <c r="P111" s="49">
        <v>28300</v>
      </c>
      <c r="Q111" s="52"/>
      <c r="R111" s="39" t="s">
        <v>234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255</v>
      </c>
      <c r="M112" s="39">
        <v>3</v>
      </c>
      <c r="N112" s="26">
        <v>432</v>
      </c>
      <c r="O112" s="26" t="s">
        <v>235</v>
      </c>
      <c r="P112" s="49">
        <v>10600</v>
      </c>
      <c r="Q112" s="52"/>
      <c r="R112" s="39" t="s">
        <v>236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256</v>
      </c>
      <c r="M113" s="39">
        <v>2</v>
      </c>
      <c r="N113" s="26">
        <v>144</v>
      </c>
      <c r="O113" s="26" t="s">
        <v>235</v>
      </c>
      <c r="P113" s="49">
        <v>21200</v>
      </c>
      <c r="Q113" s="52"/>
      <c r="R113" s="39" t="s">
        <v>237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238</v>
      </c>
      <c r="M114" s="39">
        <v>1</v>
      </c>
      <c r="N114" s="26">
        <v>240</v>
      </c>
      <c r="O114" s="26" t="s">
        <v>235</v>
      </c>
      <c r="P114" s="49">
        <v>8800</v>
      </c>
      <c r="Q114" s="52"/>
      <c r="R114" s="39" t="s">
        <v>239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240</v>
      </c>
      <c r="M115" s="39">
        <v>1</v>
      </c>
      <c r="N115" s="26">
        <v>240</v>
      </c>
      <c r="O115" s="26" t="s">
        <v>235</v>
      </c>
      <c r="P115" s="49">
        <v>10600</v>
      </c>
      <c r="Q115" s="52"/>
      <c r="R115" s="39" t="s">
        <v>239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241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242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243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244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245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246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242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247</v>
      </c>
      <c r="I122" s="26"/>
      <c r="J122" s="51">
        <v>44868</v>
      </c>
      <c r="K122" s="26"/>
      <c r="L122" s="26" t="s">
        <v>248</v>
      </c>
      <c r="M122" s="39">
        <v>5</v>
      </c>
      <c r="N122" s="26">
        <v>720</v>
      </c>
      <c r="O122" s="26" t="s">
        <v>235</v>
      </c>
      <c r="P122" s="49">
        <v>11900</v>
      </c>
      <c r="Q122" s="52"/>
      <c r="R122" s="39" t="s">
        <v>236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249</v>
      </c>
      <c r="M123" s="39">
        <v>5</v>
      </c>
      <c r="N123" s="26">
        <v>360</v>
      </c>
      <c r="O123" s="26" t="s">
        <v>235</v>
      </c>
      <c r="P123" s="49">
        <v>23000</v>
      </c>
      <c r="Q123" s="52"/>
      <c r="R123" s="39" t="s">
        <v>250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251</v>
      </c>
      <c r="M124" s="39">
        <v>5</v>
      </c>
      <c r="N124" s="26">
        <v>240</v>
      </c>
      <c r="O124" s="26" t="s">
        <v>235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252</v>
      </c>
      <c r="M125" s="39">
        <v>2</v>
      </c>
      <c r="N125" s="26">
        <v>72</v>
      </c>
      <c r="O125" s="26" t="s">
        <v>235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253</v>
      </c>
      <c r="M126" s="39">
        <v>1</v>
      </c>
      <c r="N126" s="26">
        <v>96</v>
      </c>
      <c r="O126" s="26" t="s">
        <v>235</v>
      </c>
      <c r="P126" s="49">
        <v>26800</v>
      </c>
      <c r="Q126" s="52"/>
      <c r="R126" s="39" t="s">
        <v>254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255</v>
      </c>
      <c r="M127" s="39">
        <v>3</v>
      </c>
      <c r="N127" s="26">
        <v>432</v>
      </c>
      <c r="O127" s="26" t="s">
        <v>235</v>
      </c>
      <c r="P127" s="49">
        <v>10600</v>
      </c>
      <c r="Q127" s="52"/>
      <c r="R127" s="39" t="s">
        <v>236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256</v>
      </c>
      <c r="M128" s="39">
        <v>2</v>
      </c>
      <c r="N128" s="26">
        <v>144</v>
      </c>
      <c r="O128" s="26" t="s">
        <v>235</v>
      </c>
      <c r="P128" s="49">
        <v>21200</v>
      </c>
      <c r="Q128" s="52"/>
      <c r="R128" s="39" t="s">
        <v>237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257</v>
      </c>
      <c r="I130" s="26"/>
      <c r="J130" s="51">
        <v>44868</v>
      </c>
      <c r="K130" s="26"/>
      <c r="L130" s="26" t="s">
        <v>240</v>
      </c>
      <c r="M130" s="39">
        <v>1</v>
      </c>
      <c r="N130" s="26">
        <v>240</v>
      </c>
      <c r="O130" s="26" t="s">
        <v>235</v>
      </c>
      <c r="P130" s="49">
        <v>10600</v>
      </c>
      <c r="Q130" s="52"/>
      <c r="R130" s="39" t="s">
        <v>239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230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231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258</v>
      </c>
      <c r="M132" s="39">
        <v>2</v>
      </c>
      <c r="N132" s="26">
        <v>120</v>
      </c>
      <c r="O132" s="26" t="s">
        <v>259</v>
      </c>
      <c r="P132" s="49">
        <v>13800</v>
      </c>
      <c r="Q132" s="52"/>
      <c r="R132" s="39" t="s">
        <v>260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261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262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263</v>
      </c>
      <c r="M134" s="39">
        <v>2</v>
      </c>
      <c r="N134" s="26">
        <v>20</v>
      </c>
      <c r="O134" s="26" t="s">
        <v>264</v>
      </c>
      <c r="P134" s="49">
        <v>85000</v>
      </c>
      <c r="Q134" s="52"/>
      <c r="R134" s="39" t="s">
        <v>265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266</v>
      </c>
      <c r="M135" s="39">
        <v>2</v>
      </c>
      <c r="N135" s="26">
        <v>240</v>
      </c>
      <c r="O135" s="26" t="s">
        <v>259</v>
      </c>
      <c r="P135" s="49">
        <v>5500</v>
      </c>
      <c r="Q135" s="52"/>
      <c r="R135" s="39" t="s">
        <v>267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268</v>
      </c>
      <c r="M136" s="39">
        <v>3</v>
      </c>
      <c r="N136" s="26">
        <v>30</v>
      </c>
      <c r="O136" s="26" t="s">
        <v>269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270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271</v>
      </c>
      <c r="S137" s="53">
        <v>0.1</v>
      </c>
      <c r="T137" s="53">
        <v>0.05</v>
      </c>
      <c r="U137" s="54">
        <v>144666</v>
      </c>
      <c r="V137" s="37" t="s">
        <v>938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272</v>
      </c>
      <c r="G139" s="26" t="s">
        <v>86</v>
      </c>
      <c r="H139" s="31" t="s">
        <v>273</v>
      </c>
      <c r="I139" s="26"/>
      <c r="J139" s="51">
        <v>44870</v>
      </c>
      <c r="K139" s="26"/>
      <c r="L139" s="26" t="s">
        <v>274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275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276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277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278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887</v>
      </c>
      <c r="G145" s="26" t="s">
        <v>86</v>
      </c>
      <c r="H145" s="31" t="s">
        <v>279</v>
      </c>
      <c r="I145" s="26"/>
      <c r="J145" s="51">
        <v>44870</v>
      </c>
      <c r="K145" s="26"/>
      <c r="L145" s="26" t="s">
        <v>280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WIN'S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281</v>
      </c>
      <c r="G147" s="26" t="s">
        <v>86</v>
      </c>
      <c r="H147" s="31" t="s">
        <v>282</v>
      </c>
      <c r="I147" s="26"/>
      <c r="J147" s="51">
        <v>44872</v>
      </c>
      <c r="K147" s="26"/>
      <c r="L147" s="26" t="s">
        <v>283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284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285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286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287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286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289</v>
      </c>
      <c r="I151" s="26" t="s">
        <v>298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290</v>
      </c>
      <c r="M152" s="39">
        <v>2</v>
      </c>
      <c r="N152" s="26"/>
      <c r="O152" s="26"/>
      <c r="P152" s="49"/>
      <c r="Q152" s="52">
        <v>3888000</v>
      </c>
      <c r="R152" s="166" t="s">
        <v>297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291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292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293</v>
      </c>
      <c r="I158" s="26" t="s">
        <v>296</v>
      </c>
      <c r="J158" s="51">
        <v>44870</v>
      </c>
      <c r="K158" s="26"/>
      <c r="L158" s="26" t="s">
        <v>294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212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295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299</v>
      </c>
      <c r="I165" s="26"/>
      <c r="J165" s="51">
        <v>44870</v>
      </c>
      <c r="K165" s="26"/>
      <c r="L165" s="26" t="s">
        <v>300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301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302</v>
      </c>
      <c r="M166" s="39"/>
      <c r="N166" s="26">
        <v>24</v>
      </c>
      <c r="O166" s="26" t="s">
        <v>111</v>
      </c>
      <c r="P166" s="49"/>
      <c r="Q166" s="52"/>
      <c r="R166" s="39" t="s">
        <v>301</v>
      </c>
      <c r="S166" s="53"/>
      <c r="T166" s="53"/>
      <c r="U166" s="54"/>
      <c r="V166" s="37" t="s">
        <v>303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268</v>
      </c>
      <c r="M167" s="39">
        <v>2</v>
      </c>
      <c r="N167" s="26">
        <v>20</v>
      </c>
      <c r="O167" s="26" t="s">
        <v>269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384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271</v>
      </c>
      <c r="S168" s="53">
        <v>0.1</v>
      </c>
      <c r="T168" s="53">
        <v>0.05</v>
      </c>
      <c r="U168" s="54">
        <v>96444</v>
      </c>
      <c r="V168" s="37" t="s">
        <v>304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305</v>
      </c>
      <c r="I170" s="26"/>
      <c r="J170" s="51">
        <v>44870</v>
      </c>
      <c r="K170" s="26"/>
      <c r="L170" s="26" t="s">
        <v>306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307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308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309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232</v>
      </c>
      <c r="M172" s="39">
        <v>1</v>
      </c>
      <c r="N172" s="26">
        <v>50</v>
      </c>
      <c r="O172" s="26" t="s">
        <v>233</v>
      </c>
      <c r="P172" s="49">
        <v>28300</v>
      </c>
      <c r="Q172" s="52"/>
      <c r="R172" s="39" t="s">
        <v>234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310</v>
      </c>
      <c r="M173" s="39">
        <v>1</v>
      </c>
      <c r="N173" s="26">
        <v>50</v>
      </c>
      <c r="O173" s="26" t="s">
        <v>233</v>
      </c>
      <c r="P173" s="49">
        <v>28300</v>
      </c>
      <c r="Q173" s="52"/>
      <c r="R173" s="39" t="s">
        <v>311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312</v>
      </c>
      <c r="M174" s="39">
        <v>2</v>
      </c>
      <c r="N174" s="26">
        <v>100</v>
      </c>
      <c r="O174" s="26" t="s">
        <v>233</v>
      </c>
      <c r="P174" s="49">
        <v>34100</v>
      </c>
      <c r="Q174" s="52"/>
      <c r="R174" s="39" t="s">
        <v>311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313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314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315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231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316</v>
      </c>
      <c r="M177" s="39">
        <v>2</v>
      </c>
      <c r="N177" s="26">
        <v>288</v>
      </c>
      <c r="O177" s="26" t="s">
        <v>235</v>
      </c>
      <c r="P177" s="49">
        <v>11600</v>
      </c>
      <c r="Q177" s="52"/>
      <c r="R177" s="39" t="s">
        <v>236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317</v>
      </c>
      <c r="I179" s="26"/>
      <c r="J179" s="51">
        <v>44870</v>
      </c>
      <c r="K179" s="26"/>
      <c r="L179" s="38" t="s">
        <v>249</v>
      </c>
      <c r="M179" s="39">
        <v>5</v>
      </c>
      <c r="N179" s="26">
        <v>360</v>
      </c>
      <c r="O179" s="26" t="s">
        <v>235</v>
      </c>
      <c r="P179" s="49">
        <v>23000</v>
      </c>
      <c r="Q179" s="52"/>
      <c r="R179" s="39" t="s">
        <v>250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251</v>
      </c>
      <c r="M180" s="39">
        <v>5</v>
      </c>
      <c r="N180" s="26">
        <v>240</v>
      </c>
      <c r="O180" s="26" t="s">
        <v>235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252</v>
      </c>
      <c r="M181" s="39">
        <v>2</v>
      </c>
      <c r="N181" s="26">
        <v>72</v>
      </c>
      <c r="O181" s="26" t="s">
        <v>235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318</v>
      </c>
      <c r="M182" s="39">
        <v>3</v>
      </c>
      <c r="N182" s="26">
        <v>72</v>
      </c>
      <c r="O182" s="26" t="s">
        <v>235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319</v>
      </c>
      <c r="I184" s="26"/>
      <c r="J184" s="51">
        <v>44870</v>
      </c>
      <c r="K184" s="26"/>
      <c r="L184" s="26" t="s">
        <v>320</v>
      </c>
      <c r="M184" s="39">
        <v>1</v>
      </c>
      <c r="N184" s="26">
        <v>72</v>
      </c>
      <c r="O184" s="26" t="s">
        <v>235</v>
      </c>
      <c r="P184" s="49">
        <v>16800</v>
      </c>
      <c r="Q184" s="52"/>
      <c r="R184" s="39" t="s">
        <v>237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321</v>
      </c>
      <c r="M185" s="39">
        <v>2</v>
      </c>
      <c r="N185" s="26">
        <v>576</v>
      </c>
      <c r="O185" s="26" t="s">
        <v>235</v>
      </c>
      <c r="P185" s="49">
        <v>5400</v>
      </c>
      <c r="Q185" s="52"/>
      <c r="R185" s="39" t="s">
        <v>322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313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323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324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314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325</v>
      </c>
      <c r="I189" s="26"/>
      <c r="J189" s="51">
        <v>44869</v>
      </c>
      <c r="K189" s="26"/>
      <c r="L189" s="26" t="s">
        <v>248</v>
      </c>
      <c r="M189" s="39">
        <v>10</v>
      </c>
      <c r="N189" s="26">
        <v>1440</v>
      </c>
      <c r="O189" s="26" t="s">
        <v>235</v>
      </c>
      <c r="P189" s="49">
        <v>11900</v>
      </c>
      <c r="Q189" s="52"/>
      <c r="R189" s="39" t="s">
        <v>236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249</v>
      </c>
      <c r="M190" s="39">
        <v>5</v>
      </c>
      <c r="N190" s="26">
        <v>360</v>
      </c>
      <c r="O190" s="26" t="s">
        <v>235</v>
      </c>
      <c r="P190" s="49">
        <v>23000</v>
      </c>
      <c r="Q190" s="52"/>
      <c r="R190" s="39" t="s">
        <v>250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251</v>
      </c>
      <c r="M191" s="39">
        <v>5</v>
      </c>
      <c r="N191" s="26">
        <v>240</v>
      </c>
      <c r="O191" s="26" t="s">
        <v>235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252</v>
      </c>
      <c r="M192" s="39">
        <v>3</v>
      </c>
      <c r="N192" s="26">
        <v>108</v>
      </c>
      <c r="O192" s="26" t="s">
        <v>235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326</v>
      </c>
      <c r="M193" s="39">
        <v>1</v>
      </c>
      <c r="N193" s="26">
        <v>24</v>
      </c>
      <c r="O193" s="26" t="s">
        <v>235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327</v>
      </c>
      <c r="M194" s="39">
        <v>2</v>
      </c>
      <c r="N194" s="26">
        <v>288</v>
      </c>
      <c r="O194" s="26" t="s">
        <v>235</v>
      </c>
      <c r="P194" s="49">
        <v>9000</v>
      </c>
      <c r="Q194" s="52"/>
      <c r="R194" s="39" t="s">
        <v>328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329</v>
      </c>
      <c r="M195" s="39">
        <v>2</v>
      </c>
      <c r="N195" s="26">
        <v>288</v>
      </c>
      <c r="O195" s="26" t="s">
        <v>235</v>
      </c>
      <c r="P195" s="49">
        <v>11000</v>
      </c>
      <c r="Q195" s="52"/>
      <c r="R195" s="39" t="s">
        <v>236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281</v>
      </c>
      <c r="G197" s="26" t="s">
        <v>86</v>
      </c>
      <c r="H197" s="31" t="s">
        <v>353</v>
      </c>
      <c r="I197" s="26"/>
      <c r="J197" s="51">
        <v>44875</v>
      </c>
      <c r="K197" s="26"/>
      <c r="L197" s="26" t="s">
        <v>354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286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355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286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356</v>
      </c>
      <c r="G200" s="26" t="s">
        <v>86</v>
      </c>
      <c r="H200" s="31" t="s">
        <v>357</v>
      </c>
      <c r="I200" s="26"/>
      <c r="J200" s="51">
        <v>44872</v>
      </c>
      <c r="K200" s="26"/>
      <c r="L200" s="26" t="s">
        <v>358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368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359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368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360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368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361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368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362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368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363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368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364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368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365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368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366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368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367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368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369</v>
      </c>
      <c r="G211" s="26" t="s">
        <v>86</v>
      </c>
      <c r="H211" s="31" t="s">
        <v>370</v>
      </c>
      <c r="I211" s="26"/>
      <c r="J211" s="51">
        <v>44874</v>
      </c>
      <c r="K211" s="26"/>
      <c r="L211" s="26" t="s">
        <v>385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371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369</v>
      </c>
      <c r="G213" s="26" t="s">
        <v>86</v>
      </c>
      <c r="H213" s="31" t="s">
        <v>372</v>
      </c>
      <c r="I213" s="26"/>
      <c r="J213" s="51">
        <v>44875</v>
      </c>
      <c r="K213" s="26"/>
      <c r="L213" s="26" t="s">
        <v>373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383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374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383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383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383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377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383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378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383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379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383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380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383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381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383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382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383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330</v>
      </c>
      <c r="I224" s="26" t="s">
        <v>338</v>
      </c>
      <c r="J224" s="51">
        <v>44873</v>
      </c>
      <c r="K224" s="26"/>
      <c r="L224" s="26" t="s">
        <v>295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331</v>
      </c>
      <c r="M226" s="39">
        <v>1</v>
      </c>
      <c r="N226" s="26"/>
      <c r="O226" s="26"/>
      <c r="P226" s="49"/>
      <c r="Q226" s="52">
        <v>1410000</v>
      </c>
      <c r="R226" s="39" t="s">
        <v>339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222</v>
      </c>
      <c r="M227" s="39">
        <v>2</v>
      </c>
      <c r="N227" s="26"/>
      <c r="O227" s="26"/>
      <c r="P227" s="49"/>
      <c r="Q227" s="52">
        <v>1566000</v>
      </c>
      <c r="R227" s="39" t="s">
        <v>226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290</v>
      </c>
      <c r="M228" s="39">
        <v>2</v>
      </c>
      <c r="N228" s="26"/>
      <c r="O228" s="26"/>
      <c r="P228" s="49"/>
      <c r="Q228" s="52">
        <v>3888000</v>
      </c>
      <c r="R228" s="39" t="s">
        <v>340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332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333</v>
      </c>
      <c r="M232" s="39">
        <v>2</v>
      </c>
      <c r="N232" s="26"/>
      <c r="O232" s="26"/>
      <c r="P232" s="49"/>
      <c r="Q232" s="52">
        <v>1020000</v>
      </c>
      <c r="R232" s="39" t="s">
        <v>341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334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336</v>
      </c>
      <c r="I236" s="26" t="s">
        <v>337</v>
      </c>
      <c r="J236" s="51">
        <v>44873</v>
      </c>
      <c r="K236" s="26"/>
      <c r="L236" s="26" t="s">
        <v>335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221</v>
      </c>
      <c r="M237" s="39">
        <v>1</v>
      </c>
      <c r="N237" s="26"/>
      <c r="O237" s="26"/>
      <c r="P237" s="49"/>
      <c r="Q237" s="52">
        <v>1310400</v>
      </c>
      <c r="R237" s="39" t="s">
        <v>225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342</v>
      </c>
      <c r="I240" s="26" t="s">
        <v>345</v>
      </c>
      <c r="J240" s="51">
        <v>44874</v>
      </c>
      <c r="K240" s="26"/>
      <c r="L240" s="26" t="s">
        <v>343</v>
      </c>
      <c r="M240" s="39">
        <v>1</v>
      </c>
      <c r="N240" s="26"/>
      <c r="O240" s="26"/>
      <c r="P240" s="49"/>
      <c r="Q240" s="52">
        <v>801600</v>
      </c>
      <c r="R240" s="39" t="s">
        <v>346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344</v>
      </c>
      <c r="M242" s="39">
        <v>2</v>
      </c>
      <c r="N242" s="26"/>
      <c r="O242" s="26"/>
      <c r="P242" s="49"/>
      <c r="Q242" s="52">
        <v>1476000</v>
      </c>
      <c r="R242" s="39" t="s">
        <v>347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224</v>
      </c>
      <c r="M245" s="39">
        <v>1</v>
      </c>
      <c r="N245" s="26"/>
      <c r="O245" s="26"/>
      <c r="P245" s="49"/>
      <c r="Q245" s="52">
        <v>2376000</v>
      </c>
      <c r="R245" s="39" t="s">
        <v>227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348</v>
      </c>
      <c r="I248" s="26"/>
      <c r="J248" s="51">
        <v>44872</v>
      </c>
      <c r="K248" s="26"/>
      <c r="L248" s="26" t="s">
        <v>320</v>
      </c>
      <c r="M248" s="39">
        <v>2</v>
      </c>
      <c r="N248" s="26">
        <v>144</v>
      </c>
      <c r="O248" s="26" t="s">
        <v>235</v>
      </c>
      <c r="P248" s="49">
        <v>16800</v>
      </c>
      <c r="Q248" s="52"/>
      <c r="R248" s="39" t="s">
        <v>237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321</v>
      </c>
      <c r="M249" s="39">
        <v>1</v>
      </c>
      <c r="N249" s="26">
        <v>288</v>
      </c>
      <c r="O249" s="26" t="s">
        <v>235</v>
      </c>
      <c r="P249" s="49">
        <v>5400</v>
      </c>
      <c r="Q249" s="52"/>
      <c r="R249" s="39" t="s">
        <v>322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255</v>
      </c>
      <c r="M250" s="39">
        <v>1</v>
      </c>
      <c r="N250" s="26">
        <v>144</v>
      </c>
      <c r="O250" s="26" t="s">
        <v>235</v>
      </c>
      <c r="P250" s="49">
        <v>10600</v>
      </c>
      <c r="Q250" s="52"/>
      <c r="R250" s="39" t="s">
        <v>236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251</v>
      </c>
      <c r="M251" s="39">
        <v>3</v>
      </c>
      <c r="N251" s="26">
        <v>144</v>
      </c>
      <c r="O251" s="26" t="s">
        <v>235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349</v>
      </c>
      <c r="M252" s="39">
        <v>1</v>
      </c>
      <c r="N252" s="26">
        <v>1000</v>
      </c>
      <c r="O252" s="26" t="s">
        <v>259</v>
      </c>
      <c r="P252" s="49">
        <v>2050</v>
      </c>
      <c r="Q252" s="52"/>
      <c r="R252" s="39" t="s">
        <v>350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351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352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387</v>
      </c>
      <c r="I255" s="26" t="s">
        <v>390</v>
      </c>
      <c r="J255" s="51">
        <v>44875</v>
      </c>
      <c r="K255" s="26"/>
      <c r="L255" s="26" t="s">
        <v>388</v>
      </c>
      <c r="M255" s="39">
        <v>2</v>
      </c>
      <c r="N255" s="26"/>
      <c r="O255" s="26"/>
      <c r="P255" s="49"/>
      <c r="Q255" s="52">
        <v>1710000</v>
      </c>
      <c r="R255" s="39" t="s">
        <v>226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474</v>
      </c>
      <c r="M257" s="39">
        <v>4</v>
      </c>
      <c r="N257" s="26"/>
      <c r="O257" s="26"/>
      <c r="P257" s="49"/>
      <c r="Q257" s="52">
        <v>850000</v>
      </c>
      <c r="R257" s="39" t="s">
        <v>401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344</v>
      </c>
      <c r="M260" s="39">
        <v>3</v>
      </c>
      <c r="N260" s="26"/>
      <c r="O260" s="26"/>
      <c r="P260" s="49"/>
      <c r="Q260" s="52">
        <v>1476000</v>
      </c>
      <c r="R260" s="39" t="s">
        <v>347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889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386</v>
      </c>
      <c r="J264" s="51"/>
      <c r="K264" s="26"/>
      <c r="L264" s="26" t="s">
        <v>389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391</v>
      </c>
      <c r="I266" s="26" t="s">
        <v>392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472</v>
      </c>
      <c r="M268" s="39">
        <v>2</v>
      </c>
      <c r="N268" s="26"/>
      <c r="O268" s="26"/>
      <c r="P268" s="49"/>
      <c r="Q268" s="52">
        <v>462000</v>
      </c>
      <c r="R268" s="39" t="s">
        <v>341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393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394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395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396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473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399</v>
      </c>
      <c r="J274" s="51"/>
      <c r="K274" s="26"/>
      <c r="L274" s="26" t="s">
        <v>397</v>
      </c>
      <c r="M274" s="39">
        <v>3</v>
      </c>
      <c r="N274" s="26"/>
      <c r="O274" s="26"/>
      <c r="P274" s="49"/>
      <c r="Q274" s="52">
        <v>504000</v>
      </c>
      <c r="R274" s="39" t="s">
        <v>400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398</v>
      </c>
      <c r="M275" s="39">
        <v>1</v>
      </c>
      <c r="N275" s="26"/>
      <c r="O275" s="26"/>
      <c r="P275" s="49"/>
      <c r="Q275" s="52">
        <v>930000</v>
      </c>
      <c r="R275" s="39" t="s">
        <v>400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402</v>
      </c>
      <c r="I277" s="26"/>
      <c r="J277" s="51">
        <v>44874</v>
      </c>
      <c r="K277" s="26"/>
      <c r="L277" s="26" t="s">
        <v>403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404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407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405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406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405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408</v>
      </c>
      <c r="M280" s="39">
        <v>2</v>
      </c>
      <c r="N280" s="26">
        <v>288</v>
      </c>
      <c r="O280" s="26" t="s">
        <v>235</v>
      </c>
      <c r="P280" s="49">
        <v>10600</v>
      </c>
      <c r="Q280" s="52"/>
      <c r="R280" s="39" t="s">
        <v>236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256</v>
      </c>
      <c r="M281" s="39">
        <v>2</v>
      </c>
      <c r="N281" s="26">
        <v>144</v>
      </c>
      <c r="O281" s="26" t="s">
        <v>235</v>
      </c>
      <c r="P281" s="49">
        <v>21200</v>
      </c>
      <c r="Q281" s="52"/>
      <c r="R281" s="39" t="s">
        <v>237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409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371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410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301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411</v>
      </c>
      <c r="M284" s="39">
        <v>1</v>
      </c>
      <c r="N284" s="26">
        <v>48</v>
      </c>
      <c r="O284" s="26" t="s">
        <v>233</v>
      </c>
      <c r="P284" s="49">
        <v>31200</v>
      </c>
      <c r="Q284" s="52"/>
      <c r="R284" s="39" t="s">
        <v>412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248</v>
      </c>
      <c r="M285" s="39">
        <v>2</v>
      </c>
      <c r="N285" s="26">
        <v>288</v>
      </c>
      <c r="O285" s="26" t="s">
        <v>235</v>
      </c>
      <c r="P285" s="49">
        <v>11900</v>
      </c>
      <c r="Q285" s="52"/>
      <c r="R285" s="39" t="s">
        <v>236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316</v>
      </c>
      <c r="M286" s="39">
        <v>1</v>
      </c>
      <c r="N286" s="26">
        <v>144</v>
      </c>
      <c r="O286" s="26" t="s">
        <v>235</v>
      </c>
      <c r="P286" s="49">
        <v>11600</v>
      </c>
      <c r="Q286" s="52"/>
      <c r="R286" s="39" t="s">
        <v>236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413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231</v>
      </c>
      <c r="S287" s="53">
        <v>0.1</v>
      </c>
      <c r="T287" s="53">
        <v>0.05</v>
      </c>
      <c r="U287" s="54">
        <v>64638</v>
      </c>
      <c r="V287" s="37" t="s">
        <v>414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415</v>
      </c>
      <c r="I289" s="26"/>
      <c r="J289" s="51">
        <v>44874</v>
      </c>
      <c r="K289" s="26"/>
      <c r="L289" s="26" t="s">
        <v>416</v>
      </c>
      <c r="M289" s="39">
        <v>3</v>
      </c>
      <c r="N289" s="26">
        <v>150</v>
      </c>
      <c r="O289" s="26" t="s">
        <v>233</v>
      </c>
      <c r="P289" s="49">
        <v>34100</v>
      </c>
      <c r="Q289" s="52"/>
      <c r="R289" s="39" t="s">
        <v>311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417</v>
      </c>
      <c r="M290" s="39">
        <v>2</v>
      </c>
      <c r="N290" s="26">
        <v>100</v>
      </c>
      <c r="O290" s="26" t="s">
        <v>233</v>
      </c>
      <c r="P290" s="49">
        <v>34100</v>
      </c>
      <c r="Q290" s="52"/>
      <c r="R290" s="39" t="s">
        <v>311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418</v>
      </c>
      <c r="M291" s="39">
        <v>1</v>
      </c>
      <c r="N291" s="26">
        <v>50</v>
      </c>
      <c r="O291" s="26" t="s">
        <v>233</v>
      </c>
      <c r="P291" s="49">
        <v>32000</v>
      </c>
      <c r="Q291" s="52"/>
      <c r="R291" s="39" t="s">
        <v>419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420</v>
      </c>
      <c r="I293" s="26"/>
      <c r="J293" s="51">
        <v>44875</v>
      </c>
      <c r="K293" s="26"/>
      <c r="L293" s="26" t="s">
        <v>421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231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232</v>
      </c>
      <c r="M294" s="39">
        <v>1</v>
      </c>
      <c r="N294" s="26">
        <v>50</v>
      </c>
      <c r="O294" s="26" t="s">
        <v>233</v>
      </c>
      <c r="P294" s="49">
        <v>28300</v>
      </c>
      <c r="Q294" s="52"/>
      <c r="R294" s="39" t="s">
        <v>234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310</v>
      </c>
      <c r="M295" s="39">
        <v>2</v>
      </c>
      <c r="N295" s="26">
        <v>100</v>
      </c>
      <c r="O295" s="26" t="s">
        <v>233</v>
      </c>
      <c r="P295" s="49">
        <v>28300</v>
      </c>
      <c r="Q295" s="52"/>
      <c r="R295" s="39" t="s">
        <v>234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416</v>
      </c>
      <c r="M296" s="39">
        <v>2</v>
      </c>
      <c r="N296" s="26">
        <v>100</v>
      </c>
      <c r="O296" s="26" t="s">
        <v>233</v>
      </c>
      <c r="P296" s="49">
        <v>34100</v>
      </c>
      <c r="Q296" s="52"/>
      <c r="R296" s="39" t="s">
        <v>311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431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432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240</v>
      </c>
      <c r="M298" s="39">
        <v>1</v>
      </c>
      <c r="N298" s="26">
        <v>240</v>
      </c>
      <c r="O298" s="26" t="s">
        <v>235</v>
      </c>
      <c r="P298" s="49">
        <v>10600</v>
      </c>
      <c r="Q298" s="52"/>
      <c r="R298" s="39" t="s">
        <v>239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422</v>
      </c>
      <c r="M299" s="39">
        <v>2</v>
      </c>
      <c r="N299" s="26">
        <v>1000</v>
      </c>
      <c r="O299" s="26" t="s">
        <v>233</v>
      </c>
      <c r="P299" s="49">
        <v>1850</v>
      </c>
      <c r="Q299" s="52"/>
      <c r="R299" s="39" t="s">
        <v>423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424</v>
      </c>
      <c r="M300" s="39">
        <v>2</v>
      </c>
      <c r="N300" s="26">
        <v>1000</v>
      </c>
      <c r="O300" s="26" t="s">
        <v>233</v>
      </c>
      <c r="P300" s="49">
        <v>1625</v>
      </c>
      <c r="Q300" s="52"/>
      <c r="R300" s="39" t="s">
        <v>423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425</v>
      </c>
      <c r="M301" s="39">
        <v>2</v>
      </c>
      <c r="N301" s="26">
        <v>400</v>
      </c>
      <c r="O301" s="26" t="s">
        <v>233</v>
      </c>
      <c r="P301" s="49">
        <v>4400</v>
      </c>
      <c r="Q301" s="52"/>
      <c r="R301" s="39" t="s">
        <v>426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427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428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429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430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433</v>
      </c>
      <c r="I305" s="26"/>
      <c r="J305" s="51">
        <v>44875</v>
      </c>
      <c r="K305" s="26"/>
      <c r="L305" s="26" t="s">
        <v>408</v>
      </c>
      <c r="M305" s="39">
        <v>1</v>
      </c>
      <c r="N305" s="26">
        <v>144</v>
      </c>
      <c r="O305" s="26" t="s">
        <v>235</v>
      </c>
      <c r="P305" s="49">
        <v>10600</v>
      </c>
      <c r="Q305" s="52"/>
      <c r="R305" s="39" t="s">
        <v>236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434</v>
      </c>
      <c r="M306" s="39">
        <v>1</v>
      </c>
      <c r="N306" s="26">
        <v>288</v>
      </c>
      <c r="O306" s="26" t="s">
        <v>435</v>
      </c>
      <c r="P306" s="49">
        <v>3100</v>
      </c>
      <c r="Q306" s="52"/>
      <c r="R306" s="39" t="s">
        <v>436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437</v>
      </c>
      <c r="M307" s="39">
        <v>1</v>
      </c>
      <c r="N307" s="26">
        <v>48</v>
      </c>
      <c r="O307" s="26" t="s">
        <v>233</v>
      </c>
      <c r="P307" s="49">
        <v>31200</v>
      </c>
      <c r="Q307" s="52"/>
      <c r="R307" s="39" t="s">
        <v>412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349</v>
      </c>
      <c r="M308" s="39">
        <v>2</v>
      </c>
      <c r="N308" s="26">
        <v>2000</v>
      </c>
      <c r="O308" s="26" t="s">
        <v>259</v>
      </c>
      <c r="P308" s="49">
        <v>2050</v>
      </c>
      <c r="Q308" s="52"/>
      <c r="R308" s="39" t="s">
        <v>350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300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301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302</v>
      </c>
      <c r="M310" s="39"/>
      <c r="N310" s="26">
        <v>24</v>
      </c>
      <c r="O310" s="26" t="s">
        <v>111</v>
      </c>
      <c r="P310" s="49"/>
      <c r="Q310" s="52"/>
      <c r="R310" s="39" t="s">
        <v>438</v>
      </c>
      <c r="S310" s="53"/>
      <c r="T310" s="53"/>
      <c r="U310" s="54"/>
      <c r="V310" s="37" t="s">
        <v>439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440</v>
      </c>
      <c r="G312" s="26" t="s">
        <v>86</v>
      </c>
      <c r="H312" s="31" t="s">
        <v>441</v>
      </c>
      <c r="I312" s="26"/>
      <c r="J312" s="51">
        <v>44876</v>
      </c>
      <c r="K312" s="26"/>
      <c r="L312" s="26" t="s">
        <v>442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443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440</v>
      </c>
      <c r="G314" s="26" t="s">
        <v>86</v>
      </c>
      <c r="H314" s="31" t="s">
        <v>444</v>
      </c>
      <c r="I314" s="26"/>
      <c r="J314" s="51">
        <v>44875</v>
      </c>
      <c r="K314" s="26"/>
      <c r="L314" s="26" t="s">
        <v>672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445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446</v>
      </c>
      <c r="I316" s="26"/>
      <c r="J316" s="51">
        <v>44875</v>
      </c>
      <c r="K316" s="26"/>
      <c r="L316" s="26" t="s">
        <v>207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208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447</v>
      </c>
      <c r="G318" s="26" t="s">
        <v>86</v>
      </c>
      <c r="H318" s="31" t="s">
        <v>448</v>
      </c>
      <c r="I318" s="26"/>
      <c r="J318" s="51">
        <v>44875</v>
      </c>
      <c r="K318" s="26"/>
      <c r="L318" s="26" t="s">
        <v>449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450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451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450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452</v>
      </c>
      <c r="G321" s="26" t="s">
        <v>86</v>
      </c>
      <c r="H321" s="31" t="s">
        <v>453</v>
      </c>
      <c r="I321" s="26"/>
      <c r="J321" s="51">
        <v>44875</v>
      </c>
      <c r="K321" s="26"/>
      <c r="L321" s="26" t="s">
        <v>456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454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455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454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457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454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913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454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458</v>
      </c>
      <c r="I326" s="26"/>
      <c r="J326" s="51">
        <v>44875</v>
      </c>
      <c r="K326" s="26"/>
      <c r="L326" s="26" t="s">
        <v>459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460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116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460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461</v>
      </c>
      <c r="G329" s="26" t="s">
        <v>86</v>
      </c>
      <c r="H329" s="31" t="s">
        <v>462</v>
      </c>
      <c r="I329" s="26"/>
      <c r="J329" s="51">
        <v>44874</v>
      </c>
      <c r="K329" s="26"/>
      <c r="L329" s="26" t="s">
        <v>463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464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465</v>
      </c>
      <c r="I331" s="26"/>
      <c r="J331" s="51">
        <v>44875</v>
      </c>
      <c r="K331" s="26"/>
      <c r="L331" s="26" t="s">
        <v>466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467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468</v>
      </c>
      <c r="G333" s="26" t="s">
        <v>86</v>
      </c>
      <c r="H333" s="31" t="s">
        <v>469</v>
      </c>
      <c r="I333" s="26"/>
      <c r="J333" s="51">
        <v>44874</v>
      </c>
      <c r="K333" s="26"/>
      <c r="L333" s="26" t="s">
        <v>470</v>
      </c>
      <c r="M333" s="39">
        <v>15</v>
      </c>
      <c r="N333" s="26">
        <v>360</v>
      </c>
      <c r="O333" s="26" t="s">
        <v>269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471</v>
      </c>
      <c r="M334" s="39">
        <v>12</v>
      </c>
      <c r="N334" s="26">
        <v>240</v>
      </c>
      <c r="O334" s="26" t="s">
        <v>269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475</v>
      </c>
      <c r="G336" s="26" t="s">
        <v>86</v>
      </c>
      <c r="H336" s="31" t="s">
        <v>476</v>
      </c>
      <c r="I336" s="26"/>
      <c r="J336" s="51">
        <v>44876</v>
      </c>
      <c r="K336" s="26"/>
      <c r="L336" s="26" t="s">
        <v>914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477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478</v>
      </c>
      <c r="I338" s="51"/>
      <c r="J338" s="51">
        <v>44879</v>
      </c>
      <c r="K338" s="26"/>
      <c r="L338" s="26" t="s">
        <v>479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460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459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460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480</v>
      </c>
      <c r="G341" s="26" t="s">
        <v>86</v>
      </c>
      <c r="H341" s="31" t="s">
        <v>481</v>
      </c>
      <c r="I341" s="26"/>
      <c r="J341" s="51">
        <v>44881</v>
      </c>
      <c r="K341" s="26"/>
      <c r="L341" s="26" t="s">
        <v>482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483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484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485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490</v>
      </c>
      <c r="I344" s="26" t="s">
        <v>486</v>
      </c>
      <c r="J344" s="51">
        <v>44879</v>
      </c>
      <c r="K344" s="26"/>
      <c r="L344" s="26" t="s">
        <v>393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394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487</v>
      </c>
      <c r="M346" s="39">
        <v>1</v>
      </c>
      <c r="N346" s="26"/>
      <c r="O346" s="26"/>
      <c r="P346" s="49"/>
      <c r="Q346" s="52">
        <v>2592000</v>
      </c>
      <c r="R346" s="39" t="s">
        <v>488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489</v>
      </c>
      <c r="M347" s="84">
        <v>1</v>
      </c>
      <c r="N347" s="83"/>
      <c r="O347" s="26"/>
      <c r="P347" s="85"/>
      <c r="Q347" s="86">
        <v>2880000</v>
      </c>
      <c r="R347" s="39" t="s">
        <v>488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492</v>
      </c>
      <c r="I349" s="26" t="s">
        <v>491</v>
      </c>
      <c r="J349" s="82">
        <v>44877</v>
      </c>
      <c r="K349" s="26"/>
      <c r="L349" s="26" t="s">
        <v>472</v>
      </c>
      <c r="M349" s="84">
        <v>5</v>
      </c>
      <c r="N349" s="83"/>
      <c r="O349" s="26"/>
      <c r="P349" s="85"/>
      <c r="Q349" s="86">
        <v>462000</v>
      </c>
      <c r="R349" s="39" t="s">
        <v>341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493</v>
      </c>
      <c r="J350" s="82"/>
      <c r="K350" s="38"/>
      <c r="L350" s="26" t="s">
        <v>295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332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219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494</v>
      </c>
      <c r="I356" s="26"/>
      <c r="J356" s="51">
        <v>44877</v>
      </c>
      <c r="K356" s="26"/>
      <c r="L356" s="26" t="s">
        <v>408</v>
      </c>
      <c r="M356" s="39">
        <v>5</v>
      </c>
      <c r="N356" s="26">
        <v>720</v>
      </c>
      <c r="O356" s="26" t="s">
        <v>235</v>
      </c>
      <c r="P356" s="49">
        <v>10600</v>
      </c>
      <c r="Q356" s="52"/>
      <c r="R356" s="39" t="s">
        <v>236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495</v>
      </c>
      <c r="M357" s="39">
        <v>2</v>
      </c>
      <c r="N357" s="26">
        <v>144</v>
      </c>
      <c r="O357" s="26" t="s">
        <v>235</v>
      </c>
      <c r="P357" s="49">
        <v>21200</v>
      </c>
      <c r="Q357" s="52"/>
      <c r="R357" s="39" t="s">
        <v>237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417</v>
      </c>
      <c r="M358" s="39">
        <v>3</v>
      </c>
      <c r="N358" s="26">
        <v>150</v>
      </c>
      <c r="O358" s="26" t="s">
        <v>233</v>
      </c>
      <c r="P358" s="49">
        <v>34100</v>
      </c>
      <c r="Q358" s="52"/>
      <c r="R358" s="39" t="s">
        <v>311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416</v>
      </c>
      <c r="M359" s="39">
        <v>5</v>
      </c>
      <c r="N359" s="26">
        <v>250</v>
      </c>
      <c r="O359" s="26" t="s">
        <v>233</v>
      </c>
      <c r="P359" s="49">
        <v>34100</v>
      </c>
      <c r="Q359" s="52"/>
      <c r="R359" s="39" t="s">
        <v>311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418</v>
      </c>
      <c r="M360" s="39">
        <v>5</v>
      </c>
      <c r="N360" s="26">
        <v>250</v>
      </c>
      <c r="O360" s="26" t="s">
        <v>233</v>
      </c>
      <c r="P360" s="49">
        <v>32000</v>
      </c>
      <c r="Q360" s="52"/>
      <c r="R360" s="39" t="s">
        <v>419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232</v>
      </c>
      <c r="M361" s="39">
        <v>3</v>
      </c>
      <c r="N361" s="26">
        <v>150</v>
      </c>
      <c r="O361" s="26" t="s">
        <v>233</v>
      </c>
      <c r="P361" s="49">
        <v>28300</v>
      </c>
      <c r="Q361" s="52"/>
      <c r="R361" s="39" t="s">
        <v>234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427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428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302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438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496</v>
      </c>
      <c r="I365" s="26"/>
      <c r="J365" s="51">
        <v>44876</v>
      </c>
      <c r="K365" s="26"/>
      <c r="L365" s="26" t="s">
        <v>434</v>
      </c>
      <c r="M365" s="39">
        <v>1</v>
      </c>
      <c r="N365" s="26">
        <v>288</v>
      </c>
      <c r="O365" s="26" t="s">
        <v>435</v>
      </c>
      <c r="P365" s="49">
        <v>3100</v>
      </c>
      <c r="Q365" s="52"/>
      <c r="R365" s="39" t="s">
        <v>497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498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341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300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301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302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438</v>
      </c>
      <c r="S368" s="53"/>
      <c r="T368" s="53"/>
      <c r="U368" s="54"/>
      <c r="V368" s="37" t="s">
        <v>439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248</v>
      </c>
      <c r="M369" s="39">
        <v>3</v>
      </c>
      <c r="N369" s="26">
        <v>432</v>
      </c>
      <c r="O369" s="26" t="s">
        <v>235</v>
      </c>
      <c r="P369" s="49">
        <v>11900</v>
      </c>
      <c r="Q369" s="52"/>
      <c r="R369" s="39" t="s">
        <v>236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499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231</v>
      </c>
      <c r="S370" s="53">
        <v>0.1</v>
      </c>
      <c r="T370" s="53">
        <v>0.05</v>
      </c>
      <c r="U370" s="54"/>
      <c r="V370" s="37" t="s">
        <v>414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500</v>
      </c>
      <c r="M371" s="39">
        <v>1</v>
      </c>
      <c r="N371" s="26">
        <v>60</v>
      </c>
      <c r="O371" s="26" t="s">
        <v>269</v>
      </c>
      <c r="P371" s="49">
        <v>27600</v>
      </c>
      <c r="Q371" s="52"/>
      <c r="R371" s="39" t="s">
        <v>501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502</v>
      </c>
      <c r="M372" s="39">
        <v>1</v>
      </c>
      <c r="N372" s="26">
        <v>30</v>
      </c>
      <c r="O372" s="26" t="s">
        <v>269</v>
      </c>
      <c r="P372" s="49">
        <v>48600</v>
      </c>
      <c r="Q372" s="52"/>
      <c r="R372" s="39" t="s">
        <v>347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503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412</v>
      </c>
      <c r="S373" s="53">
        <v>0.1</v>
      </c>
      <c r="T373" s="53">
        <v>0.05</v>
      </c>
      <c r="U373" s="54">
        <v>161082</v>
      </c>
      <c r="V373" s="37" t="s">
        <v>504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505</v>
      </c>
      <c r="I375" s="26"/>
      <c r="J375" s="51">
        <v>44876</v>
      </c>
      <c r="K375" s="26"/>
      <c r="L375" s="26" t="s">
        <v>506</v>
      </c>
      <c r="M375" s="39">
        <v>1</v>
      </c>
      <c r="N375" s="26">
        <v>30</v>
      </c>
      <c r="O375" s="26" t="s">
        <v>269</v>
      </c>
      <c r="P375" s="49">
        <v>104400</v>
      </c>
      <c r="Q375" s="52"/>
      <c r="R375" s="39" t="s">
        <v>347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408</v>
      </c>
      <c r="M376" s="39">
        <v>2</v>
      </c>
      <c r="N376" s="26">
        <v>288</v>
      </c>
      <c r="O376" s="26" t="s">
        <v>235</v>
      </c>
      <c r="P376" s="49">
        <v>10600</v>
      </c>
      <c r="Q376" s="52"/>
      <c r="R376" s="39" t="s">
        <v>236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256</v>
      </c>
      <c r="M377" s="39">
        <v>1</v>
      </c>
      <c r="N377" s="26">
        <v>72</v>
      </c>
      <c r="O377" s="26" t="s">
        <v>235</v>
      </c>
      <c r="P377" s="49">
        <v>21200</v>
      </c>
      <c r="Q377" s="52"/>
      <c r="R377" s="39" t="s">
        <v>237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507</v>
      </c>
      <c r="M378" s="39">
        <v>2</v>
      </c>
      <c r="N378" s="26">
        <v>576</v>
      </c>
      <c r="O378" s="26" t="s">
        <v>235</v>
      </c>
      <c r="P378" s="49">
        <v>6700</v>
      </c>
      <c r="Q378" s="52"/>
      <c r="R378" s="39" t="s">
        <v>322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508</v>
      </c>
      <c r="M379" s="39">
        <v>1</v>
      </c>
      <c r="N379" s="26">
        <v>50</v>
      </c>
      <c r="O379" s="26" t="s">
        <v>233</v>
      </c>
      <c r="P379" s="49">
        <v>34100</v>
      </c>
      <c r="Q379" s="52"/>
      <c r="R379" s="39" t="s">
        <v>311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416</v>
      </c>
      <c r="M380" s="39">
        <v>1</v>
      </c>
      <c r="N380" s="26">
        <v>50</v>
      </c>
      <c r="O380" s="26" t="s">
        <v>233</v>
      </c>
      <c r="P380" s="49">
        <v>34100</v>
      </c>
      <c r="Q380" s="52"/>
      <c r="R380" s="39" t="s">
        <v>509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510</v>
      </c>
      <c r="M381" s="39">
        <v>1</v>
      </c>
      <c r="N381" s="26">
        <v>50</v>
      </c>
      <c r="O381" s="26" t="s">
        <v>233</v>
      </c>
      <c r="P381" s="49">
        <v>32000</v>
      </c>
      <c r="Q381" s="52"/>
      <c r="R381" s="39" t="s">
        <v>419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511</v>
      </c>
      <c r="M382" s="39">
        <v>1</v>
      </c>
      <c r="N382" s="26">
        <v>50</v>
      </c>
      <c r="O382" s="26" t="s">
        <v>233</v>
      </c>
      <c r="P382" s="49">
        <v>28300</v>
      </c>
      <c r="Q382" s="52"/>
      <c r="R382" s="39" t="s">
        <v>234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302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438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512</v>
      </c>
      <c r="M384" s="39">
        <v>1</v>
      </c>
      <c r="N384" s="26">
        <v>144</v>
      </c>
      <c r="O384" s="26" t="s">
        <v>235</v>
      </c>
      <c r="P384" s="49">
        <v>23900</v>
      </c>
      <c r="Q384" s="52"/>
      <c r="R384" s="39" t="s">
        <v>236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513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309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956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514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447</v>
      </c>
      <c r="G388" s="26" t="s">
        <v>86</v>
      </c>
      <c r="H388" s="31" t="s">
        <v>515</v>
      </c>
      <c r="I388" s="26"/>
      <c r="J388" s="51">
        <v>44879</v>
      </c>
      <c r="K388" s="26"/>
      <c r="L388" s="26" t="s">
        <v>451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517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449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517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516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517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915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517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519</v>
      </c>
      <c r="G393" s="26" t="s">
        <v>86</v>
      </c>
      <c r="H393" s="31" t="s">
        <v>518</v>
      </c>
      <c r="I393" s="26"/>
      <c r="J393" s="51">
        <v>44880</v>
      </c>
      <c r="K393" s="26"/>
      <c r="L393" s="26" t="s">
        <v>916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371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520</v>
      </c>
      <c r="I395" s="26">
        <v>211069</v>
      </c>
      <c r="J395" s="51">
        <v>44881</v>
      </c>
      <c r="K395" s="26"/>
      <c r="L395" s="26" t="s">
        <v>521</v>
      </c>
      <c r="M395" s="39">
        <v>20</v>
      </c>
      <c r="N395" s="26">
        <v>2000</v>
      </c>
      <c r="O395" s="26" t="s">
        <v>264</v>
      </c>
      <c r="P395" s="49">
        <v>14000</v>
      </c>
      <c r="Q395" s="52"/>
      <c r="R395" s="39" t="s">
        <v>350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522</v>
      </c>
      <c r="M396" s="39">
        <v>5</v>
      </c>
      <c r="N396" s="26">
        <v>250</v>
      </c>
      <c r="O396" s="26" t="s">
        <v>264</v>
      </c>
      <c r="P396" s="49">
        <v>24000</v>
      </c>
      <c r="Q396" s="52"/>
      <c r="R396" s="39" t="s">
        <v>401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461</v>
      </c>
      <c r="G398" s="26" t="s">
        <v>86</v>
      </c>
      <c r="H398" s="31" t="s">
        <v>523</v>
      </c>
      <c r="I398" s="26"/>
      <c r="J398" s="51">
        <v>44848</v>
      </c>
      <c r="K398" s="26"/>
      <c r="L398" s="26" t="s">
        <v>463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464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524</v>
      </c>
      <c r="I400" s="26"/>
      <c r="J400" s="51">
        <v>44880</v>
      </c>
      <c r="K400" s="26"/>
      <c r="L400" s="26" t="s">
        <v>917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525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918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525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919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526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527</v>
      </c>
      <c r="I404" s="26" t="s">
        <v>535</v>
      </c>
      <c r="J404" s="51">
        <v>44880</v>
      </c>
      <c r="K404" s="26"/>
      <c r="L404" s="26" t="s">
        <v>398</v>
      </c>
      <c r="M404" s="39">
        <v>1</v>
      </c>
      <c r="N404" s="26"/>
      <c r="O404" s="26"/>
      <c r="P404" s="49"/>
      <c r="Q404" s="52">
        <v>930000</v>
      </c>
      <c r="R404" s="39" t="s">
        <v>400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393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528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940</v>
      </c>
      <c r="M408" s="39">
        <v>1</v>
      </c>
      <c r="N408" s="26"/>
      <c r="O408" s="26"/>
      <c r="P408" s="49"/>
      <c r="Q408" s="52">
        <v>1224000</v>
      </c>
      <c r="R408" s="39" t="s">
        <v>225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529</v>
      </c>
      <c r="M409" s="39">
        <v>2</v>
      </c>
      <c r="N409" s="26"/>
      <c r="O409" s="26"/>
      <c r="P409" s="49"/>
      <c r="Q409" s="52">
        <v>1224000</v>
      </c>
      <c r="R409" s="39" t="s">
        <v>225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530</v>
      </c>
      <c r="M410" s="39">
        <v>1</v>
      </c>
      <c r="N410" s="26"/>
      <c r="O410" s="26"/>
      <c r="P410" s="49"/>
      <c r="Q410" s="52">
        <v>1500000</v>
      </c>
      <c r="R410" s="39" t="s">
        <v>534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531</v>
      </c>
      <c r="M411" s="39">
        <v>1</v>
      </c>
      <c r="N411" s="26"/>
      <c r="O411" s="26"/>
      <c r="P411" s="49"/>
      <c r="Q411" s="52">
        <v>1500000</v>
      </c>
      <c r="R411" s="39" t="s">
        <v>534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532</v>
      </c>
      <c r="M412" s="39">
        <v>3</v>
      </c>
      <c r="N412" s="26"/>
      <c r="O412" s="26"/>
      <c r="P412" s="49"/>
      <c r="Q412" s="52">
        <v>1375000</v>
      </c>
      <c r="R412" s="39" t="s">
        <v>534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536</v>
      </c>
      <c r="J413" s="51"/>
      <c r="K413" s="26"/>
      <c r="L413" s="26" t="s">
        <v>533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537</v>
      </c>
      <c r="I415" s="26" t="s">
        <v>538</v>
      </c>
      <c r="J415" s="51">
        <v>44882</v>
      </c>
      <c r="K415" s="26"/>
      <c r="L415" s="26" t="s">
        <v>213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539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540</v>
      </c>
      <c r="I418" s="26" t="s">
        <v>542</v>
      </c>
      <c r="J418" s="51">
        <v>44881</v>
      </c>
      <c r="K418" s="26"/>
      <c r="L418" s="26" t="s">
        <v>594</v>
      </c>
      <c r="M418" s="39">
        <v>1</v>
      </c>
      <c r="N418" s="26"/>
      <c r="O418" s="26"/>
      <c r="P418" s="49"/>
      <c r="Q418" s="52">
        <v>1040000</v>
      </c>
      <c r="R418" s="39" t="s">
        <v>543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335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532</v>
      </c>
      <c r="M420" s="39">
        <v>3</v>
      </c>
      <c r="N420" s="26"/>
      <c r="O420" s="26"/>
      <c r="P420" s="49"/>
      <c r="Q420" s="52">
        <v>1375000</v>
      </c>
      <c r="R420" s="39" t="s">
        <v>544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541</v>
      </c>
      <c r="M421" s="39">
        <v>3</v>
      </c>
      <c r="N421" s="26"/>
      <c r="O421" s="26"/>
      <c r="P421" s="49"/>
      <c r="Q421" s="52">
        <v>1375000</v>
      </c>
      <c r="R421" s="39" t="s">
        <v>534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545</v>
      </c>
      <c r="I423" s="26"/>
      <c r="J423" s="51">
        <v>44880</v>
      </c>
      <c r="K423" s="26"/>
      <c r="L423" s="26" t="s">
        <v>546</v>
      </c>
      <c r="M423" s="39">
        <v>3</v>
      </c>
      <c r="N423" s="26">
        <v>72</v>
      </c>
      <c r="O423" s="26" t="s">
        <v>233</v>
      </c>
      <c r="P423" s="49">
        <v>70800</v>
      </c>
      <c r="Q423" s="52"/>
      <c r="R423" s="39" t="s">
        <v>547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595</v>
      </c>
      <c r="M424" s="39">
        <v>3</v>
      </c>
      <c r="N424" s="26">
        <v>72</v>
      </c>
      <c r="O424" s="26" t="s">
        <v>233</v>
      </c>
      <c r="P424" s="91">
        <v>70800</v>
      </c>
      <c r="Q424" s="52"/>
      <c r="R424" s="39" t="s">
        <v>547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548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549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550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549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551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552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553</v>
      </c>
      <c r="I429" s="26"/>
      <c r="J429" s="51">
        <v>44881</v>
      </c>
      <c r="K429" s="26"/>
      <c r="L429" s="26" t="s">
        <v>955</v>
      </c>
      <c r="M429" s="39">
        <v>3</v>
      </c>
      <c r="N429" s="26">
        <v>1500</v>
      </c>
      <c r="O429" s="26" t="s">
        <v>233</v>
      </c>
      <c r="P429" s="49">
        <v>2918.9</v>
      </c>
      <c r="Q429" s="52"/>
      <c r="R429" s="39" t="s">
        <v>423</v>
      </c>
      <c r="S429" s="53">
        <v>0.17499999999999999</v>
      </c>
      <c r="T429" s="53"/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766211.25</v>
      </c>
      <c r="AA429" s="54">
        <f>IF(NOTA[[#This Row],[JUMLAH]]="","",NOTA[[#This Row],[JUMLAH]]-NOTA[[#This Row],[DISC]])</f>
        <v>3612138.75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554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517</v>
      </c>
      <c r="S430" s="53">
        <v>0.17499999999999999</v>
      </c>
      <c r="T430" s="53"/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627162.16500000004</v>
      </c>
      <c r="AA430" s="54">
        <f>IF(NOTA[[#This Row],[JUMLAH]]="","",NOTA[[#This Row],[JUMLAH]]-NOTA[[#This Row],[DISC]])</f>
        <v>2956621.6350000002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555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517</v>
      </c>
      <c r="S431" s="53">
        <v>0.17499999999999999</v>
      </c>
      <c r="T431" s="53"/>
      <c r="U431" s="54">
        <v>347570.2</v>
      </c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1064189.175</v>
      </c>
      <c r="AA431" s="54">
        <f>IF(NOTA[[#This Row],[JUMLAH]]="","",NOTA[[#This Row],[JUMLAH]]-NOTA[[#This Row],[DISC]])</f>
        <v>5016891.8250000002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2805132.79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11238082.010000002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556</v>
      </c>
      <c r="I433" s="26"/>
      <c r="J433" s="51">
        <v>44881</v>
      </c>
      <c r="K433" s="26"/>
      <c r="L433" s="26" t="s">
        <v>557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526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558</v>
      </c>
      <c r="M434" s="39"/>
      <c r="N434" s="26">
        <v>12</v>
      </c>
      <c r="O434" s="26" t="s">
        <v>235</v>
      </c>
      <c r="P434" s="49">
        <v>3864.86</v>
      </c>
      <c r="Q434" s="52"/>
      <c r="R434" s="39"/>
      <c r="S434" s="53"/>
      <c r="T434" s="53"/>
      <c r="U434" s="54">
        <v>46378.32</v>
      </c>
      <c r="V434" s="37" t="s">
        <v>559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46378.32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4169951.4000000008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/>
      <c r="F436" s="26" t="s">
        <v>272</v>
      </c>
      <c r="G436" s="26" t="s">
        <v>86</v>
      </c>
      <c r="H436" s="31" t="s">
        <v>560</v>
      </c>
      <c r="I436" s="26"/>
      <c r="J436" s="51">
        <v>44880</v>
      </c>
      <c r="K436" s="26"/>
      <c r="L436" s="26" t="s">
        <v>561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562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563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562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564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562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565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562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566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562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561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562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369</v>
      </c>
      <c r="G443" s="26" t="s">
        <v>86</v>
      </c>
      <c r="H443" s="31" t="s">
        <v>567</v>
      </c>
      <c r="I443" s="26"/>
      <c r="J443" s="51">
        <v>44883</v>
      </c>
      <c r="K443" s="26"/>
      <c r="L443" s="26" t="s">
        <v>920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570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568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569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571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569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572</v>
      </c>
      <c r="G447" s="26" t="s">
        <v>86</v>
      </c>
      <c r="H447" s="31" t="s">
        <v>573</v>
      </c>
      <c r="I447" s="26"/>
      <c r="J447" s="51">
        <v>44881</v>
      </c>
      <c r="K447" s="26"/>
      <c r="L447" s="26" t="s">
        <v>574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575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574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575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572</v>
      </c>
      <c r="G450" s="26" t="s">
        <v>86</v>
      </c>
      <c r="H450" s="31" t="s">
        <v>576</v>
      </c>
      <c r="I450" s="26"/>
      <c r="J450" s="51">
        <v>44882</v>
      </c>
      <c r="K450" s="26"/>
      <c r="L450" s="26" t="s">
        <v>574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575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574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575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/>
      <c r="F453" s="26" t="s">
        <v>954</v>
      </c>
      <c r="G453" s="26" t="s">
        <v>86</v>
      </c>
      <c r="H453" s="31" t="s">
        <v>577</v>
      </c>
      <c r="I453" s="26"/>
      <c r="J453" s="51">
        <v>44883</v>
      </c>
      <c r="K453" s="26"/>
      <c r="L453" s="26" t="s">
        <v>578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341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MAKMUR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579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341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MAKMUR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580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341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581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341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582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586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MAKMUR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583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586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MAKMUR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584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586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585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586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MAKMUR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578</v>
      </c>
      <c r="M461" s="39"/>
      <c r="N461" s="26">
        <v>6</v>
      </c>
      <c r="O461" s="26" t="s">
        <v>87</v>
      </c>
      <c r="P461" s="49"/>
      <c r="Q461" s="52"/>
      <c r="R461" s="39" t="s">
        <v>341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MAKMUR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579</v>
      </c>
      <c r="M462" s="39"/>
      <c r="N462" s="26">
        <v>6</v>
      </c>
      <c r="O462" s="26" t="s">
        <v>87</v>
      </c>
      <c r="P462" s="49"/>
      <c r="Q462" s="52"/>
      <c r="R462" s="39" t="s">
        <v>341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MAKMUR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580</v>
      </c>
      <c r="M463" s="39"/>
      <c r="N463" s="26">
        <v>6</v>
      </c>
      <c r="O463" s="26" t="s">
        <v>87</v>
      </c>
      <c r="P463" s="49"/>
      <c r="Q463" s="52"/>
      <c r="R463" s="39" t="s">
        <v>341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581</v>
      </c>
      <c r="M464" s="39"/>
      <c r="N464" s="26">
        <v>6</v>
      </c>
      <c r="O464" s="26" t="s">
        <v>87</v>
      </c>
      <c r="P464" s="49"/>
      <c r="Q464" s="52"/>
      <c r="R464" s="39" t="s">
        <v>341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582</v>
      </c>
      <c r="M465" s="39"/>
      <c r="N465" s="26">
        <v>9</v>
      </c>
      <c r="O465" s="26" t="s">
        <v>87</v>
      </c>
      <c r="P465" s="49"/>
      <c r="Q465" s="52"/>
      <c r="R465" s="39" t="s">
        <v>586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583</v>
      </c>
      <c r="M466" s="39"/>
      <c r="N466" s="26">
        <v>9</v>
      </c>
      <c r="O466" s="26" t="s">
        <v>87</v>
      </c>
      <c r="P466" s="49"/>
      <c r="Q466" s="52"/>
      <c r="R466" s="39" t="s">
        <v>586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584</v>
      </c>
      <c r="M467" s="39"/>
      <c r="N467" s="26">
        <v>9</v>
      </c>
      <c r="O467" s="26" t="s">
        <v>87</v>
      </c>
      <c r="P467" s="49"/>
      <c r="Q467" s="52"/>
      <c r="R467" s="39" t="s">
        <v>586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585</v>
      </c>
      <c r="M468" s="39"/>
      <c r="N468" s="26">
        <v>9</v>
      </c>
      <c r="O468" s="26" t="s">
        <v>87</v>
      </c>
      <c r="P468" s="49"/>
      <c r="Q468" s="52"/>
      <c r="R468" s="39" t="s">
        <v>586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452</v>
      </c>
      <c r="G470" s="26" t="s">
        <v>86</v>
      </c>
      <c r="H470" s="31" t="s">
        <v>587</v>
      </c>
      <c r="I470" s="26"/>
      <c r="J470" s="51">
        <v>44882</v>
      </c>
      <c r="K470" s="26"/>
      <c r="L470" s="26" t="s">
        <v>589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588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913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588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590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588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591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592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921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588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593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588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596</v>
      </c>
      <c r="I477" s="26" t="s">
        <v>600</v>
      </c>
      <c r="J477" s="51">
        <v>44884</v>
      </c>
      <c r="K477" s="26"/>
      <c r="L477" s="26" t="s">
        <v>539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224</v>
      </c>
      <c r="M478" s="39">
        <v>2</v>
      </c>
      <c r="N478" s="26"/>
      <c r="O478" s="26"/>
      <c r="P478" s="49"/>
      <c r="Q478" s="52">
        <v>2376000</v>
      </c>
      <c r="R478" s="39" t="s">
        <v>227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223</v>
      </c>
      <c r="M479" s="39">
        <v>1</v>
      </c>
      <c r="N479" s="26"/>
      <c r="O479" s="26"/>
      <c r="P479" s="49"/>
      <c r="Q479" s="52">
        <v>2592000</v>
      </c>
      <c r="R479" s="39" t="s">
        <v>228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597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598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601</v>
      </c>
      <c r="J482" s="51"/>
      <c r="K482" s="26"/>
      <c r="L482" s="26" t="s">
        <v>599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602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603</v>
      </c>
      <c r="I485" s="26"/>
      <c r="J485" s="51">
        <v>44883</v>
      </c>
      <c r="K485" s="26"/>
      <c r="L485" s="26" t="s">
        <v>300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301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302</v>
      </c>
      <c r="M486" s="39"/>
      <c r="N486" s="26">
        <v>24</v>
      </c>
      <c r="O486" s="26" t="s">
        <v>111</v>
      </c>
      <c r="P486" s="49"/>
      <c r="Q486" s="52"/>
      <c r="R486" s="39" t="s">
        <v>438</v>
      </c>
      <c r="S486" s="53"/>
      <c r="T486" s="53"/>
      <c r="U486" s="54"/>
      <c r="V486" s="37" t="s">
        <v>439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248</v>
      </c>
      <c r="M487" s="39">
        <v>3</v>
      </c>
      <c r="N487" s="26">
        <v>432</v>
      </c>
      <c r="O487" s="26" t="s">
        <v>235</v>
      </c>
      <c r="P487" s="49">
        <v>11900</v>
      </c>
      <c r="Q487" s="52"/>
      <c r="R487" s="39" t="s">
        <v>236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249</v>
      </c>
      <c r="M488" s="39">
        <v>1</v>
      </c>
      <c r="N488" s="26">
        <v>72</v>
      </c>
      <c r="O488" s="26" t="s">
        <v>235</v>
      </c>
      <c r="P488" s="49">
        <v>23000</v>
      </c>
      <c r="Q488" s="52"/>
      <c r="R488" s="39" t="s">
        <v>250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604</v>
      </c>
      <c r="M489" s="39">
        <v>1</v>
      </c>
      <c r="N489" s="26">
        <v>36</v>
      </c>
      <c r="O489" s="26" t="s">
        <v>235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326</v>
      </c>
      <c r="M490" s="39">
        <v>1</v>
      </c>
      <c r="N490" s="26">
        <v>24</v>
      </c>
      <c r="O490" s="26" t="s">
        <v>235</v>
      </c>
      <c r="P490" s="49">
        <v>66900</v>
      </c>
      <c r="Q490" s="52"/>
      <c r="R490" s="39" t="s">
        <v>605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413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231</v>
      </c>
      <c r="S491" s="53">
        <v>0.1</v>
      </c>
      <c r="T491" s="53">
        <v>0.05</v>
      </c>
      <c r="U491" s="54">
        <v>129276</v>
      </c>
      <c r="V491" s="37" t="s">
        <v>414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611</v>
      </c>
      <c r="I493" s="26"/>
      <c r="J493" s="51">
        <v>44883</v>
      </c>
      <c r="K493" s="26"/>
      <c r="L493" s="26" t="s">
        <v>606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225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616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225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609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225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607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225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608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225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610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314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615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352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613</v>
      </c>
      <c r="I501" s="26"/>
      <c r="J501" s="51">
        <v>44882</v>
      </c>
      <c r="K501" s="26"/>
      <c r="L501" s="26" t="s">
        <v>612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614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447</v>
      </c>
      <c r="G503" s="26" t="s">
        <v>86</v>
      </c>
      <c r="H503" s="31" t="s">
        <v>617</v>
      </c>
      <c r="I503" s="26"/>
      <c r="J503" s="51">
        <v>44881</v>
      </c>
      <c r="K503" s="26"/>
      <c r="L503" s="26" t="s">
        <v>449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517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618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619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369</v>
      </c>
      <c r="G506" s="26" t="s">
        <v>86</v>
      </c>
      <c r="H506" s="31" t="s">
        <v>620</v>
      </c>
      <c r="I506" s="83"/>
      <c r="J506" s="82">
        <v>44886</v>
      </c>
      <c r="K506" s="83"/>
      <c r="L506" s="26" t="s">
        <v>621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569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 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622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569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623</v>
      </c>
      <c r="I509" s="26" t="s">
        <v>624</v>
      </c>
      <c r="J509" s="82">
        <v>44887</v>
      </c>
      <c r="K509" s="83"/>
      <c r="L509" s="26" t="s">
        <v>539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343</v>
      </c>
      <c r="M510" s="84">
        <v>2</v>
      </c>
      <c r="N510" s="83"/>
      <c r="O510" s="26"/>
      <c r="P510" s="85"/>
      <c r="Q510" s="86">
        <v>801600</v>
      </c>
      <c r="R510" s="39" t="s">
        <v>346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335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625</v>
      </c>
      <c r="G513" s="26" t="s">
        <v>86</v>
      </c>
      <c r="H513" s="31" t="s">
        <v>626</v>
      </c>
      <c r="I513" s="26"/>
      <c r="J513" s="82">
        <v>44886</v>
      </c>
      <c r="K513" s="83"/>
      <c r="L513" s="26" t="s">
        <v>922</v>
      </c>
      <c r="M513" s="84">
        <v>2</v>
      </c>
      <c r="N513" s="83"/>
      <c r="O513" s="26"/>
      <c r="P513" s="85"/>
      <c r="Q513" s="86">
        <v>537000</v>
      </c>
      <c r="R513" s="39" t="s">
        <v>627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628</v>
      </c>
      <c r="M514" s="84">
        <v>1</v>
      </c>
      <c r="N514" s="83"/>
      <c r="O514" s="26"/>
      <c r="P514" s="85"/>
      <c r="Q514" s="86">
        <v>458100</v>
      </c>
      <c r="R514" s="39" t="s">
        <v>627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356</v>
      </c>
      <c r="G516" s="26" t="s">
        <v>86</v>
      </c>
      <c r="H516" s="31" t="s">
        <v>629</v>
      </c>
      <c r="I516" s="83"/>
      <c r="J516" s="82">
        <v>44882</v>
      </c>
      <c r="K516" s="83"/>
      <c r="L516" s="26" t="s">
        <v>630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631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632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633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634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635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636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637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638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639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640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356</v>
      </c>
      <c r="G528" s="26" t="s">
        <v>86</v>
      </c>
      <c r="H528" s="31"/>
      <c r="I528" s="26" t="s">
        <v>641</v>
      </c>
      <c r="J528" s="51">
        <v>44884</v>
      </c>
      <c r="K528" s="51"/>
      <c r="L528" s="26" t="s">
        <v>642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368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643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368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440</v>
      </c>
      <c r="G531" s="26" t="s">
        <v>86</v>
      </c>
      <c r="H531" s="31" t="s">
        <v>644</v>
      </c>
      <c r="I531" s="26"/>
      <c r="J531" s="51">
        <v>44887</v>
      </c>
      <c r="K531" s="26"/>
      <c r="L531" s="26" t="s">
        <v>923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460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ALPINDO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899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460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ALPINDO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645</v>
      </c>
      <c r="I534" s="26" t="s">
        <v>650</v>
      </c>
      <c r="J534" s="51">
        <v>44888</v>
      </c>
      <c r="K534" s="26"/>
      <c r="L534" s="26" t="s">
        <v>598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487</v>
      </c>
      <c r="M535" s="39">
        <v>1</v>
      </c>
      <c r="N535" s="26"/>
      <c r="O535" s="26"/>
      <c r="P535" s="49"/>
      <c r="Q535" s="52">
        <v>2592000</v>
      </c>
      <c r="R535" s="39" t="s">
        <v>488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688</v>
      </c>
      <c r="M536" s="39">
        <v>1</v>
      </c>
      <c r="N536" s="26"/>
      <c r="O536" s="26"/>
      <c r="P536" s="49"/>
      <c r="Q536" s="52">
        <v>2448000</v>
      </c>
      <c r="R536" s="39" t="s">
        <v>488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489</v>
      </c>
      <c r="M537" s="39">
        <v>1</v>
      </c>
      <c r="N537" s="26"/>
      <c r="O537" s="26"/>
      <c r="P537" s="49"/>
      <c r="Q537" s="52">
        <v>2880000</v>
      </c>
      <c r="R537" s="39" t="s">
        <v>488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646</v>
      </c>
      <c r="M538" s="39">
        <v>1</v>
      </c>
      <c r="N538" s="26"/>
      <c r="O538" s="26"/>
      <c r="P538" s="49"/>
      <c r="Q538" s="52">
        <v>3024000</v>
      </c>
      <c r="R538" s="39" t="s">
        <v>488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647</v>
      </c>
      <c r="I540" s="26"/>
      <c r="J540" s="51">
        <v>44886</v>
      </c>
      <c r="K540" s="26"/>
      <c r="L540" s="26" t="s">
        <v>648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549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649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231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651</v>
      </c>
      <c r="I543" s="26"/>
      <c r="J543" s="82">
        <v>44888</v>
      </c>
      <c r="K543" s="83"/>
      <c r="L543" s="26" t="s">
        <v>427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428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652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549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615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352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653</v>
      </c>
      <c r="M546" s="84">
        <v>1</v>
      </c>
      <c r="N546" s="83">
        <v>12</v>
      </c>
      <c r="O546" s="26" t="s">
        <v>269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610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314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313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314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324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314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306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307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513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309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654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309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655</v>
      </c>
      <c r="I554" s="97"/>
      <c r="J554" s="96">
        <v>44888</v>
      </c>
      <c r="K554" s="97"/>
      <c r="L554" s="38" t="s">
        <v>318</v>
      </c>
      <c r="M554" s="98">
        <v>3</v>
      </c>
      <c r="N554" s="97">
        <v>72</v>
      </c>
      <c r="O554" s="38" t="s">
        <v>235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413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231</v>
      </c>
      <c r="S555" s="101">
        <v>0.1</v>
      </c>
      <c r="T555" s="102">
        <v>0.05</v>
      </c>
      <c r="U555" s="103">
        <v>64638</v>
      </c>
      <c r="V555" s="104" t="s">
        <v>414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656</v>
      </c>
      <c r="I557" s="97"/>
      <c r="J557" s="96">
        <v>44890</v>
      </c>
      <c r="K557" s="38"/>
      <c r="L557" s="38" t="s">
        <v>657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572</v>
      </c>
      <c r="G559" s="38" t="s">
        <v>86</v>
      </c>
      <c r="H559" s="80" t="s">
        <v>658</v>
      </c>
      <c r="I559" s="97"/>
      <c r="J559" s="96">
        <v>44883</v>
      </c>
      <c r="K559" s="97"/>
      <c r="L559" s="38" t="s">
        <v>659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660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660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572</v>
      </c>
      <c r="G563" s="38" t="s">
        <v>86</v>
      </c>
      <c r="H563" s="80" t="s">
        <v>661</v>
      </c>
      <c r="I563" s="38"/>
      <c r="J563" s="96">
        <v>44866</v>
      </c>
      <c r="K563" s="97"/>
      <c r="L563" s="38" t="s">
        <v>659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662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660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662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660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663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461</v>
      </c>
      <c r="G567" s="38" t="s">
        <v>86</v>
      </c>
      <c r="H567" s="80" t="s">
        <v>664</v>
      </c>
      <c r="I567" s="97"/>
      <c r="J567" s="96">
        <v>44888</v>
      </c>
      <c r="K567" s="97"/>
      <c r="L567" s="38" t="s">
        <v>665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666</v>
      </c>
      <c r="I569" s="97"/>
      <c r="J569" s="96">
        <v>44888</v>
      </c>
      <c r="K569" s="97"/>
      <c r="L569" s="38" t="s">
        <v>667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460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668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460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669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670</v>
      </c>
      <c r="I573" s="38"/>
      <c r="J573" s="96">
        <v>44887</v>
      </c>
      <c r="K573" s="97"/>
      <c r="L573" s="38" t="s">
        <v>668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460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671</v>
      </c>
      <c r="I575" s="38"/>
      <c r="J575" s="96">
        <v>44888</v>
      </c>
      <c r="K575" s="97"/>
      <c r="L575" s="38" t="s">
        <v>672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445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673</v>
      </c>
      <c r="I577" s="38"/>
      <c r="J577" s="96">
        <v>44889</v>
      </c>
      <c r="K577" s="97"/>
      <c r="L577" s="38" t="s">
        <v>522</v>
      </c>
      <c r="M577" s="98">
        <v>5</v>
      </c>
      <c r="N577" s="97">
        <v>250</v>
      </c>
      <c r="O577" s="38" t="s">
        <v>264</v>
      </c>
      <c r="P577" s="99">
        <v>24000</v>
      </c>
      <c r="Q577" s="100"/>
      <c r="R577" s="56" t="s">
        <v>401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BIN_2511_918-3</v>
      </c>
      <c r="C579" s="94" t="e">
        <f ca="1">IF(NOTA[[#This Row],[ID_P]]="","",MATCH(NOTA[[#This Row],[ID_P]],[1]!B_MSK[N_ID],0))</f>
        <v>#REF!</v>
      </c>
      <c r="D579" s="94">
        <f ca="1">IF(NOTA[[#This Row],[NAMA BARANG]]="","",INDEX(NOTA[ID],MATCH(,INDIRECT(ADDRESS(ROW(NOTA[ID]),COLUMN(NOTA[ID]))&amp;":"&amp;ADDRESS(ROW(),COLUMN(NOTA[ID]))),-1)))</f>
        <v>108</v>
      </c>
      <c r="E579" s="95"/>
      <c r="F579" s="38" t="s">
        <v>113</v>
      </c>
      <c r="G579" s="38" t="s">
        <v>86</v>
      </c>
      <c r="H579" s="38" t="s">
        <v>674</v>
      </c>
      <c r="I579" s="97"/>
      <c r="J579" s="96">
        <v>44884</v>
      </c>
      <c r="K579" s="97"/>
      <c r="L579" s="38" t="s">
        <v>675</v>
      </c>
      <c r="M579" s="98">
        <v>3</v>
      </c>
      <c r="N579" s="97">
        <v>180</v>
      </c>
      <c r="O579" s="38" t="s">
        <v>87</v>
      </c>
      <c r="P579" s="99">
        <v>27500</v>
      </c>
      <c r="Q579" s="100"/>
      <c r="R579" s="56" t="s">
        <v>926</v>
      </c>
      <c r="S579" s="101"/>
      <c r="T579" s="102"/>
      <c r="U579" s="103"/>
      <c r="V579" s="104"/>
      <c r="W579" s="88">
        <f>IF(NOTA[[#This Row],[HARGA/ CTN]]="",NOTA[[#This Row],[JUMLAH_H]],NOTA[[#This Row],[HARGA/ CTN]]*NOTA[[#This Row],[C]])</f>
        <v>4950000</v>
      </c>
      <c r="X579" s="88">
        <f>IF(NOTA[[#This Row],[JUMLAH]]="","",NOTA[[#This Row],[JUMLAH]]*NOTA[[#This Row],[DISC 1]])</f>
        <v>0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0</v>
      </c>
      <c r="AA579" s="88">
        <f>IF(NOTA[[#This Row],[JUMLAH]]="","",NOTA[[#This Row],[JUMLAH]]-NOTA[[#This Row],[DISC]])</f>
        <v>4950000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79" s="88">
        <f>IF(OR(NOTA[[#This Row],[QTY]]="",NOTA[[#This Row],[HARGA SATUAN]]="",),"",NOTA[[#This Row],[QTY]]*NOTA[[#This Row],[HARGA SATUAN]])</f>
        <v>4950000</v>
      </c>
      <c r="AF579" s="82">
        <f ca="1">IF(NOTA[ID_H]="","",INDEX(NOTA[TANGGAL],MATCH(,INDIRECT(ADDRESS(ROW(NOTA[TANGGAL]),COLUMN(NOTA[TANGGAL]))&amp;":"&amp;ADDRESS(ROW(),COLUMN(NOTA[TANGGAL]))),-1)))</f>
        <v>44890</v>
      </c>
      <c r="AG579" s="85" t="str">
        <f ca="1">IF(NOTA[[#This Row],[NAMA BARANG]]="","",INDEX(NOTA[SUPPLIER],MATCH(,INDIRECT(ADDRESS(ROW(NOTA[ID]),COLUMN(NOTA[ID]))&amp;":"&amp;ADDRESS(ROW(),COLUMN(NOTA[ID]))),-1)))</f>
        <v>BINTANG SAUDARA</v>
      </c>
      <c r="AH579" s="38">
        <f ca="1">IF(NOTA[[#This Row],[ID]]="","",COUNTIF(NOTA[ID_H],NOTA[[#This Row],[ID_H]]))</f>
        <v>3</v>
      </c>
      <c r="AI579" s="38">
        <f>IF(NOTA[[#This Row],[TGL.NOTA]]="",IF(NOTA[[#This Row],[SUPPLIER_H]]="","",#REF!),MONTH(NOTA[[#This Row],[TGL.NOTA]]))</f>
        <v>11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/>
      <c r="G580" s="38"/>
      <c r="H580" s="80"/>
      <c r="I580" s="97"/>
      <c r="J580" s="96"/>
      <c r="K580" s="97"/>
      <c r="L580" s="38" t="s">
        <v>676</v>
      </c>
      <c r="M580" s="98">
        <v>2</v>
      </c>
      <c r="N580" s="97">
        <v>600</v>
      </c>
      <c r="O580" s="38" t="s">
        <v>264</v>
      </c>
      <c r="P580" s="99">
        <v>4950</v>
      </c>
      <c r="Q580" s="100"/>
      <c r="R580" s="56" t="s">
        <v>925</v>
      </c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2970000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2970000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0" s="88">
        <f>IF(OR(NOTA[[#This Row],[QTY]]="",NOTA[[#This Row],[HARGA SATUAN]]="",),"",NOTA[[#This Row],[QTY]]*NOTA[[#This Row],[HARGA SATUAN]])</f>
        <v>2970000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79"/>
      <c r="K581" s="97"/>
      <c r="L581" s="38" t="s">
        <v>677</v>
      </c>
      <c r="M581" s="98">
        <v>2</v>
      </c>
      <c r="N581" s="97">
        <v>108</v>
      </c>
      <c r="O581" s="38" t="s">
        <v>87</v>
      </c>
      <c r="P581" s="99">
        <v>32500</v>
      </c>
      <c r="Q581" s="100"/>
      <c r="R581" s="56" t="s">
        <v>924</v>
      </c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3510000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3510000</v>
      </c>
      <c r="AB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1" s="88">
        <f>IF(OR(NOTA[[#This Row],[QTY]]="",NOTA[[#This Row],[HARGA SATUAN]]="",),"",NOTA[[#This Row],[QTY]]*NOTA[[#This Row],[HARGA SATUAN]])</f>
        <v>3510000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95"/>
      <c r="F582" s="97"/>
      <c r="G582" s="97"/>
      <c r="H582" s="105"/>
      <c r="I582" s="97"/>
      <c r="J582" s="96"/>
      <c r="K582" s="97"/>
      <c r="L582" s="97"/>
      <c r="M582" s="98"/>
      <c r="N582" s="97"/>
      <c r="O582" s="97"/>
      <c r="P582" s="99"/>
      <c r="Q582" s="100"/>
      <c r="R582" s="108"/>
      <c r="S582" s="101"/>
      <c r="T582" s="102"/>
      <c r="U582" s="103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3" s="94" t="e">
        <f ca="1">IF(NOTA[[#This Row],[ID_P]]="","",MATCH(NOTA[[#This Row],[ID_P]],[1]!B_MSK[N_ID],0))</f>
        <v>#REF!</v>
      </c>
      <c r="D583" s="94">
        <f ca="1">IF(NOTA[[#This Row],[NAMA BARANG]]="","",INDEX(NOTA[ID],MATCH(,INDIRECT(ADDRESS(ROW(NOTA[ID]),COLUMN(NOTA[ID]))&amp;":"&amp;ADDRESS(ROW(),COLUMN(NOTA[ID]))),-1)))</f>
        <v>109</v>
      </c>
      <c r="E583" s="95"/>
      <c r="F583" s="38" t="s">
        <v>113</v>
      </c>
      <c r="G583" s="38" t="s">
        <v>86</v>
      </c>
      <c r="H583" s="80" t="s">
        <v>678</v>
      </c>
      <c r="I583" s="97"/>
      <c r="J583" s="96">
        <v>44884</v>
      </c>
      <c r="K583" s="97"/>
      <c r="L583" s="38" t="s">
        <v>679</v>
      </c>
      <c r="M583" s="98">
        <v>1</v>
      </c>
      <c r="N583" s="97">
        <v>60</v>
      </c>
      <c r="O583" s="38" t="s">
        <v>87</v>
      </c>
      <c r="P583" s="99">
        <v>19000</v>
      </c>
      <c r="Q583" s="100"/>
      <c r="R583" s="56" t="s">
        <v>926</v>
      </c>
      <c r="S583" s="101"/>
      <c r="T583" s="102"/>
      <c r="U583" s="103"/>
      <c r="V583" s="104"/>
      <c r="W583" s="88">
        <f>IF(NOTA[[#This Row],[HARGA/ CTN]]="",NOTA[[#This Row],[JUMLAH_H]],NOTA[[#This Row],[HARGA/ CTN]]*NOTA[[#This Row],[C]])</f>
        <v>1140000</v>
      </c>
      <c r="X583" s="88">
        <f>IF(NOTA[[#This Row],[JUMLAH]]="","",NOTA[[#This Row],[JUMLAH]]*NOTA[[#This Row],[DISC 1]])</f>
        <v>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0</v>
      </c>
      <c r="AA583" s="88">
        <f>IF(NOTA[[#This Row],[JUMLAH]]="","",NOTA[[#This Row],[JUMLAH]]-NOTA[[#This Row],[DISC]])</f>
        <v>1140000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3" s="88">
        <f>IF(OR(NOTA[[#This Row],[QTY]]="",NOTA[[#This Row],[HARGA SATUAN]]="",),"",NOTA[[#This Row],[QTY]]*NOTA[[#This Row],[HARGA SATUAN]])</f>
        <v>1140000</v>
      </c>
      <c r="AF583" s="82">
        <f ca="1">IF(NOTA[ID_H]="","",INDEX(NOTA[TANGGAL],MATCH(,INDIRECT(ADDRESS(ROW(NOTA[TANGGAL]),COLUMN(NOTA[TANGGAL]))&amp;":"&amp;ADDRESS(ROW(),COLUMN(NOTA[TANGGAL]))),-1)))</f>
        <v>44890</v>
      </c>
      <c r="AG583" s="85" t="str">
        <f ca="1">IF(NOTA[[#This Row],[NAMA BARANG]]="","",INDEX(NOTA[SUPPLIER],MATCH(,INDIRECT(ADDRESS(ROW(NOTA[ID]),COLUMN(NOTA[ID]))&amp;":"&amp;ADDRESS(ROW(),COLUMN(NOTA[ID]))),-1)))</f>
        <v>BINTANG SAUDARA</v>
      </c>
      <c r="AH583" s="38">
        <f ca="1">IF(NOTA[[#This Row],[ID]]="","",COUNTIF(NOTA[ID_H],NOTA[[#This Row],[ID_H]]))</f>
        <v>9</v>
      </c>
      <c r="AI583" s="38">
        <f>IF(NOTA[[#This Row],[TGL.NOTA]]="",IF(NOTA[[#This Row],[SUPPLIER_H]]="","",AI582),MONTH(NOTA[[#This Row],[TGL.NOTA]]))</f>
        <v>11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38" t="s">
        <v>680</v>
      </c>
      <c r="M584" s="98">
        <v>1</v>
      </c>
      <c r="N584" s="97">
        <v>120</v>
      </c>
      <c r="O584" s="38" t="s">
        <v>87</v>
      </c>
      <c r="P584" s="99">
        <v>9000</v>
      </c>
      <c r="Q584" s="100"/>
      <c r="R584" s="56" t="s">
        <v>927</v>
      </c>
      <c r="S584" s="87"/>
      <c r="T584" s="87"/>
      <c r="U584" s="88"/>
      <c r="V584" s="104"/>
      <c r="W584" s="88">
        <f>IF(NOTA[[#This Row],[HARGA/ CTN]]="",NOTA[[#This Row],[JUMLAH_H]],NOTA[[#This Row],[HARGA/ CTN]]*NOTA[[#This Row],[C]])</f>
        <v>1080000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1080000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4" s="88">
        <f>IF(OR(NOTA[[#This Row],[QTY]]="",NOTA[[#This Row],[HARGA SATUAN]]="",),"",NOTA[[#This Row],[QTY]]*NOTA[[#This Row],[HARGA SATUAN]])</f>
        <v>1080000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681</v>
      </c>
      <c r="M585" s="98">
        <v>2</v>
      </c>
      <c r="N585" s="97">
        <v>40</v>
      </c>
      <c r="O585" s="38" t="s">
        <v>88</v>
      </c>
      <c r="P585" s="99">
        <v>128700</v>
      </c>
      <c r="Q585" s="100"/>
      <c r="R585" s="56" t="s">
        <v>526</v>
      </c>
      <c r="S585" s="87">
        <v>0.15</v>
      </c>
      <c r="T585" s="87"/>
      <c r="U585" s="88"/>
      <c r="V585" s="104"/>
      <c r="W585" s="88">
        <f>IF(NOTA[[#This Row],[HARGA/ CTN]]="",NOTA[[#This Row],[JUMLAH_H]],NOTA[[#This Row],[HARGA/ CTN]]*NOTA[[#This Row],[C]])</f>
        <v>5148000</v>
      </c>
      <c r="X585" s="88">
        <f>IF(NOTA[[#This Row],[JUMLAH]]="","",NOTA[[#This Row],[JUMLAH]]*NOTA[[#This Row],[DISC 1]])</f>
        <v>772200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772200</v>
      </c>
      <c r="AA585" s="88">
        <f>IF(NOTA[[#This Row],[JUMLAH]]="","",NOTA[[#This Row],[JUMLAH]]-NOTA[[#This Row],[DISC]])</f>
        <v>4375800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5" s="88">
        <f>IF(OR(NOTA[[#This Row],[QTY]]="",NOTA[[#This Row],[HARGA SATUAN]]="",),"",NOTA[[#This Row],[QTY]]*NOTA[[#This Row],[HARGA SATUAN]])</f>
        <v>5148000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26" t="s">
        <v>682</v>
      </c>
      <c r="M586" s="84">
        <v>2</v>
      </c>
      <c r="N586" s="83">
        <v>40</v>
      </c>
      <c r="O586" s="26" t="s">
        <v>88</v>
      </c>
      <c r="P586" s="85">
        <v>157300</v>
      </c>
      <c r="Q586" s="86"/>
      <c r="R586" s="39" t="s">
        <v>526</v>
      </c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6292000</v>
      </c>
      <c r="X586" s="88">
        <f>IF(NOTA[[#This Row],[JUMLAH]]="","",NOTA[[#This Row],[JUMLAH]]*NOTA[[#This Row],[DISC 1]])</f>
        <v>943800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943800</v>
      </c>
      <c r="AA586" s="88">
        <f>IF(NOTA[[#This Row],[JUMLAH]]="","",NOTA[[#This Row],[JUMLAH]]-NOTA[[#This Row],[DISC]])</f>
        <v>5348200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6" s="88">
        <f>IF(OR(NOTA[[#This Row],[QTY]]="",NOTA[[#This Row],[HARGA SATUAN]]="",),"",NOTA[[#This Row],[QTY]]*NOTA[[#This Row],[HARGA SATUAN]])</f>
        <v>6292000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s="48" customFormat="1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683</v>
      </c>
      <c r="M587" s="84">
        <v>1</v>
      </c>
      <c r="N587" s="83">
        <v>200</v>
      </c>
      <c r="O587" s="26" t="s">
        <v>264</v>
      </c>
      <c r="P587" s="85">
        <v>5750</v>
      </c>
      <c r="Q587" s="86"/>
      <c r="R587" s="39" t="s">
        <v>928</v>
      </c>
      <c r="S587" s="87"/>
      <c r="T587" s="87"/>
      <c r="U587" s="88"/>
      <c r="V587" s="104"/>
      <c r="W587" s="88">
        <f>IF(NOTA[[#This Row],[HARGA/ CTN]]="",NOTA[[#This Row],[JUMLAH_H]],NOTA[[#This Row],[HARGA/ CTN]]*NOTA[[#This Row],[C]])</f>
        <v>1150000</v>
      </c>
      <c r="X587" s="88">
        <f>IF(NOTA[[#This Row],[JUMLAH]]="","",NOTA[[#This Row],[JUMLAH]]*NOTA[[#This Row],[DISC 1]])</f>
        <v>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0</v>
      </c>
      <c r="AA587" s="88">
        <f>IF(NOTA[[#This Row],[JUMLAH]]="","",NOTA[[#This Row],[JUMLAH]]-NOTA[[#This Row],[DISC]])</f>
        <v>1150000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7" s="88">
        <f>IF(OR(NOTA[[#This Row],[QTY]]="",NOTA[[#This Row],[HARGA SATUAN]]="",),"",NOTA[[#This Row],[QTY]]*NOTA[[#This Row],[HARGA SATUAN]])</f>
        <v>1150000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26"/>
      <c r="L588" s="26" t="s">
        <v>684</v>
      </c>
      <c r="M588" s="84">
        <v>1</v>
      </c>
      <c r="N588" s="83">
        <v>200</v>
      </c>
      <c r="O588" s="26" t="s">
        <v>264</v>
      </c>
      <c r="P588" s="85">
        <v>4850</v>
      </c>
      <c r="Q588" s="86"/>
      <c r="R588" s="39" t="s">
        <v>928</v>
      </c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970000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970000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8" s="88">
        <f>IF(OR(NOTA[[#This Row],[QTY]]="",NOTA[[#This Row],[HARGA SATUAN]]="",),"",NOTA[[#This Row],[QTY]]*NOTA[[#This Row],[HARGA SATUAN]])</f>
        <v>970000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83"/>
      <c r="L589" s="26" t="s">
        <v>685</v>
      </c>
      <c r="M589" s="84">
        <v>1</v>
      </c>
      <c r="N589" s="83">
        <v>150</v>
      </c>
      <c r="O589" s="26" t="s">
        <v>264</v>
      </c>
      <c r="P589" s="85">
        <v>9900</v>
      </c>
      <c r="Q589" s="86"/>
      <c r="R589" s="39" t="s">
        <v>929</v>
      </c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1485000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1485000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9" s="88">
        <f>IF(OR(NOTA[[#This Row],[QTY]]="",NOTA[[#This Row],[HARGA SATUAN]]="",),"",NOTA[[#This Row],[QTY]]*NOTA[[#This Row],[HARGA SATUAN]])</f>
        <v>1485000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686</v>
      </c>
      <c r="M590" s="84">
        <v>2</v>
      </c>
      <c r="N590" s="83">
        <v>60</v>
      </c>
      <c r="O590" s="26" t="s">
        <v>88</v>
      </c>
      <c r="P590" s="85">
        <v>43000</v>
      </c>
      <c r="Q590" s="86"/>
      <c r="R590" s="39" t="s">
        <v>517</v>
      </c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2580000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2580000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0" s="88">
        <f>IF(OR(NOTA[[#This Row],[QTY]]="",NOTA[[#This Row],[HARGA SATUAN]]="",),"",NOTA[[#This Row],[QTY]]*NOTA[[#This Row],[HARGA SATUAN]])</f>
        <v>2580000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687</v>
      </c>
      <c r="M591" s="84">
        <v>5</v>
      </c>
      <c r="N591" s="83">
        <v>300</v>
      </c>
      <c r="O591" s="26" t="s">
        <v>88</v>
      </c>
      <c r="P591" s="85">
        <v>29000</v>
      </c>
      <c r="Q591" s="86"/>
      <c r="R591" s="39" t="s">
        <v>140</v>
      </c>
      <c r="S591" s="87"/>
      <c r="T591" s="87"/>
      <c r="U591" s="88"/>
      <c r="V591" s="37"/>
      <c r="W591" s="88">
        <f>IF(NOTA[[#This Row],[HARGA/ CTN]]="",NOTA[[#This Row],[JUMLAH_H]],NOTA[[#This Row],[HARGA/ CTN]]*NOTA[[#This Row],[C]])</f>
        <v>8700000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8700000</v>
      </c>
      <c r="AB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1" s="88">
        <f>IF(OR(NOTA[[#This Row],[QTY]]="",NOTA[[#This Row],[HARGA SATUAN]]="",),"",NOTA[[#This Row],[QTY]]*NOTA[[#This Row],[HARGA SATUAN]])</f>
        <v>8700000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26"/>
      <c r="J592" s="82"/>
      <c r="K592" s="83"/>
      <c r="L592" s="26"/>
      <c r="M592" s="84"/>
      <c r="N592" s="83"/>
      <c r="O592" s="26"/>
      <c r="P592" s="85"/>
      <c r="Q592" s="86"/>
      <c r="R592" s="39"/>
      <c r="S592" s="87"/>
      <c r="T592" s="87"/>
      <c r="U592" s="88"/>
      <c r="V592" s="104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3" s="94" t="e">
        <f ca="1">IF(NOTA[[#This Row],[ID_P]]="","",MATCH(NOTA[[#This Row],[ID_P]],[1]!B_MSK[N_ID],0))</f>
        <v>#REF!</v>
      </c>
      <c r="D593" s="94">
        <f ca="1">IF(NOTA[[#This Row],[NAMA BARANG]]="","",INDEX(NOTA[ID],MATCH(,INDIRECT(ADDRESS(ROW(NOTA[ID]),COLUMN(NOTA[ID]))&amp;":"&amp;ADDRESS(ROW(),COLUMN(NOTA[ID]))),-1)))</f>
        <v>110</v>
      </c>
      <c r="E593" s="81"/>
      <c r="F593" s="26" t="s">
        <v>25</v>
      </c>
      <c r="G593" s="26" t="s">
        <v>24</v>
      </c>
      <c r="H593" s="31" t="s">
        <v>689</v>
      </c>
      <c r="I593" s="62"/>
      <c r="J593" s="60">
        <v>44887</v>
      </c>
      <c r="K593" s="83"/>
      <c r="L593" s="26" t="s">
        <v>690</v>
      </c>
      <c r="M593" s="84"/>
      <c r="N593" s="83">
        <v>120</v>
      </c>
      <c r="O593" s="26" t="s">
        <v>111</v>
      </c>
      <c r="P593" s="85">
        <v>17400</v>
      </c>
      <c r="Q593" s="86"/>
      <c r="R593" s="39" t="s">
        <v>231</v>
      </c>
      <c r="S593" s="87">
        <v>0.125</v>
      </c>
      <c r="T593" s="87">
        <v>0.1</v>
      </c>
      <c r="U593" s="88"/>
      <c r="V593" s="104"/>
      <c r="W593" s="88">
        <f>IF(NOTA[[#This Row],[HARGA/ CTN]]="",NOTA[[#This Row],[JUMLAH_H]],NOTA[[#This Row],[HARGA/ CTN]]*NOTA[[#This Row],[C]])</f>
        <v>2088000</v>
      </c>
      <c r="X593" s="88">
        <f>IF(NOTA[[#This Row],[JUMLAH]]="","",NOTA[[#This Row],[JUMLAH]]*NOTA[[#This Row],[DISC 1]])</f>
        <v>261000</v>
      </c>
      <c r="Y593" s="88">
        <f>IF(NOTA[[#This Row],[JUMLAH]]="","",(NOTA[[#This Row],[JUMLAH]]-NOTA[[#This Row],[DISC 1-]])*NOTA[[#This Row],[DISC 2]])</f>
        <v>182700</v>
      </c>
      <c r="Z593" s="88">
        <f>IF(NOTA[[#This Row],[JUMLAH]]="","",NOTA[[#This Row],[DISC 1-]]+NOTA[[#This Row],[DISC 2-]])</f>
        <v>443700</v>
      </c>
      <c r="AA593" s="88">
        <f>IF(NOTA[[#This Row],[JUMLAH]]="","",NOTA[[#This Row],[JUMLAH]]-NOTA[[#This Row],[DISC]])</f>
        <v>1644300</v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3" s="88">
        <f>IF(OR(NOTA[[#This Row],[QTY]]="",NOTA[[#This Row],[HARGA SATUAN]]="",),"",NOTA[[#This Row],[QTY]]*NOTA[[#This Row],[HARGA SATUAN]])</f>
        <v>2088000</v>
      </c>
      <c r="AF593" s="82">
        <f ca="1">IF(NOTA[ID_H]="","",INDEX(NOTA[TANGGAL],MATCH(,INDIRECT(ADDRESS(ROW(NOTA[TANGGAL]),COLUMN(NOTA[TANGGAL]))&amp;":"&amp;ADDRESS(ROW(),COLUMN(NOTA[TANGGAL]))),-1)))</f>
        <v>44890</v>
      </c>
      <c r="AG593" s="85" t="str">
        <f ca="1">IF(NOTA[[#This Row],[NAMA BARANG]]="","",INDEX(NOTA[SUPPLIER],MATCH(,INDIRECT(ADDRESS(ROW(NOTA[ID]),COLUMN(NOTA[ID]))&amp;":"&amp;ADDRESS(ROW(),COLUMN(NOTA[ID]))),-1)))</f>
        <v>ATALI MAKMUR</v>
      </c>
      <c r="AH593" s="38">
        <f ca="1">IF(NOTA[[#This Row],[ID]]="","",COUNTIF(NOTA[ID_H],NOTA[[#This Row],[ID_H]]))</f>
        <v>8</v>
      </c>
      <c r="AI593" s="38">
        <f>IF(NOTA[[#This Row],[TGL.NOTA]]="",IF(NOTA[[#This Row],[SUPPLIER_H]]="","",AI592),MONTH(NOTA[[#This Row],[TGL.NOTA]]))</f>
        <v>11</v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/>
      <c r="G594" s="26"/>
      <c r="H594" s="31"/>
      <c r="I594" s="83"/>
      <c r="J594" s="82"/>
      <c r="K594" s="83"/>
      <c r="L594" s="26" t="s">
        <v>691</v>
      </c>
      <c r="M594" s="84"/>
      <c r="N594" s="83">
        <v>24</v>
      </c>
      <c r="O594" s="26" t="s">
        <v>111</v>
      </c>
      <c r="P594" s="85">
        <v>17400</v>
      </c>
      <c r="Q594" s="86"/>
      <c r="R594" s="39" t="s">
        <v>231</v>
      </c>
      <c r="S594" s="87">
        <v>0.125</v>
      </c>
      <c r="T594" s="87">
        <v>0.1</v>
      </c>
      <c r="U594" s="88"/>
      <c r="V594" s="37"/>
      <c r="W594" s="88">
        <f>IF(NOTA[[#This Row],[HARGA/ CTN]]="",NOTA[[#This Row],[JUMLAH_H]],NOTA[[#This Row],[HARGA/ CTN]]*NOTA[[#This Row],[C]])</f>
        <v>417600</v>
      </c>
      <c r="X594" s="88">
        <f>IF(NOTA[[#This Row],[JUMLAH]]="","",NOTA[[#This Row],[JUMLAH]]*NOTA[[#This Row],[DISC 1]])</f>
        <v>52200</v>
      </c>
      <c r="Y594" s="88">
        <f>IF(NOTA[[#This Row],[JUMLAH]]="","",(NOTA[[#This Row],[JUMLAH]]-NOTA[[#This Row],[DISC 1-]])*NOTA[[#This Row],[DISC 2]])</f>
        <v>36540</v>
      </c>
      <c r="Z594" s="88">
        <f>IF(NOTA[[#This Row],[JUMLAH]]="","",NOTA[[#This Row],[DISC 1-]]+NOTA[[#This Row],[DISC 2-]])</f>
        <v>88740</v>
      </c>
      <c r="AA594" s="88">
        <f>IF(NOTA[[#This Row],[JUMLAH]]="","",NOTA[[#This Row],[JUMLAH]]-NOTA[[#This Row],[DISC]])</f>
        <v>328860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4" s="88">
        <f>IF(OR(NOTA[[#This Row],[QTY]]="",NOTA[[#This Row],[HARGA SATUAN]]="",),"",NOTA[[#This Row],[QTY]]*NOTA[[#This Row],[HARGA SATUAN]])</f>
        <v>417600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 t="str">
        <f ca="1">IF(NOTA[[#This Row],[ID]]="","",COUNTIF(NOTA[ID_H],NOTA[[#This Row],[ID_H]]))</f>
        <v/>
      </c>
      <c r="AI594" s="38">
        <f ca="1"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692</v>
      </c>
      <c r="M595" s="84">
        <v>1</v>
      </c>
      <c r="N595" s="83">
        <v>360</v>
      </c>
      <c r="O595" s="26" t="s">
        <v>87</v>
      </c>
      <c r="P595" s="85">
        <v>4800</v>
      </c>
      <c r="Q595" s="86"/>
      <c r="R595" s="39" t="s">
        <v>693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1728000</v>
      </c>
      <c r="X595" s="88">
        <f>IF(NOTA[[#This Row],[JUMLAH]]="","",NOTA[[#This Row],[JUMLAH]]*NOTA[[#This Row],[DISC 1]])</f>
        <v>216000</v>
      </c>
      <c r="Y595" s="88">
        <f>IF(NOTA[[#This Row],[JUMLAH]]="","",(NOTA[[#This Row],[JUMLAH]]-NOTA[[#This Row],[DISC 1-]])*NOTA[[#This Row],[DISC 2]])</f>
        <v>151200</v>
      </c>
      <c r="Z595" s="88">
        <f>IF(NOTA[[#This Row],[JUMLAH]]="","",NOTA[[#This Row],[DISC 1-]]+NOTA[[#This Row],[DISC 2-]])</f>
        <v>367200</v>
      </c>
      <c r="AA595" s="88">
        <f>IF(NOTA[[#This Row],[JUMLAH]]="","",NOTA[[#This Row],[JUMLAH]]-NOTA[[#This Row],[DISC]])</f>
        <v>1360800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5" s="88">
        <f>IF(OR(NOTA[[#This Row],[QTY]]="",NOTA[[#This Row],[HARGA SATUAN]]="",),"",NOTA[[#This Row],[QTY]]*NOTA[[#This Row],[HARGA SATUAN]])</f>
        <v>1728000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694</v>
      </c>
      <c r="M596" s="84">
        <v>1</v>
      </c>
      <c r="N596" s="83">
        <v>360</v>
      </c>
      <c r="O596" s="26" t="s">
        <v>87</v>
      </c>
      <c r="P596" s="85">
        <v>6000</v>
      </c>
      <c r="Q596" s="86"/>
      <c r="R596" s="39" t="s">
        <v>693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2160000</v>
      </c>
      <c r="X596" s="88">
        <f>IF(NOTA[[#This Row],[JUMLAH]]="","",NOTA[[#This Row],[JUMLAH]]*NOTA[[#This Row],[DISC 1]])</f>
        <v>270000</v>
      </c>
      <c r="Y596" s="88">
        <f>IF(NOTA[[#This Row],[JUMLAH]]="","",(NOTA[[#This Row],[JUMLAH]]-NOTA[[#This Row],[DISC 1-]])*NOTA[[#This Row],[DISC 2]])</f>
        <v>189000</v>
      </c>
      <c r="Z596" s="88">
        <f>IF(NOTA[[#This Row],[JUMLAH]]="","",NOTA[[#This Row],[DISC 1-]]+NOTA[[#This Row],[DISC 2-]])</f>
        <v>459000</v>
      </c>
      <c r="AA596" s="88">
        <f>IF(NOTA[[#This Row],[JUMLAH]]="","",NOTA[[#This Row],[JUMLAH]]-NOTA[[#This Row],[DISC]])</f>
        <v>1701000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6" s="88">
        <f>IF(OR(NOTA[[#This Row],[QTY]]="",NOTA[[#This Row],[HARGA SATUAN]]="",),"",NOTA[[#This Row],[QTY]]*NOTA[[#This Row],[HARGA SATUAN]])</f>
        <v>2160000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26"/>
      <c r="J597" s="82"/>
      <c r="K597" s="83"/>
      <c r="L597" s="26" t="s">
        <v>506</v>
      </c>
      <c r="M597" s="84">
        <v>2</v>
      </c>
      <c r="N597" s="83">
        <v>60</v>
      </c>
      <c r="O597" s="26" t="s">
        <v>269</v>
      </c>
      <c r="P597" s="85">
        <v>104400</v>
      </c>
      <c r="Q597" s="86"/>
      <c r="R597" s="39" t="s">
        <v>347</v>
      </c>
      <c r="S597" s="53">
        <v>0.125</v>
      </c>
      <c r="T597" s="87">
        <v>0.05</v>
      </c>
      <c r="U597" s="88"/>
      <c r="V597" s="37"/>
      <c r="W597" s="88">
        <f>IF(NOTA[[#This Row],[HARGA/ CTN]]="",NOTA[[#This Row],[JUMLAH_H]],NOTA[[#This Row],[HARGA/ CTN]]*NOTA[[#This Row],[C]])</f>
        <v>6264000</v>
      </c>
      <c r="X597" s="88">
        <f>IF(NOTA[[#This Row],[JUMLAH]]="","",NOTA[[#This Row],[JUMLAH]]*NOTA[[#This Row],[DISC 1]])</f>
        <v>783000</v>
      </c>
      <c r="Y597" s="88">
        <f>IF(NOTA[[#This Row],[JUMLAH]]="","",(NOTA[[#This Row],[JUMLAH]]-NOTA[[#This Row],[DISC 1-]])*NOTA[[#This Row],[DISC 2]])</f>
        <v>274050</v>
      </c>
      <c r="Z597" s="88">
        <f>IF(NOTA[[#This Row],[JUMLAH]]="","",NOTA[[#This Row],[DISC 1-]]+NOTA[[#This Row],[DISC 2-]])</f>
        <v>1057050</v>
      </c>
      <c r="AA597" s="88">
        <f>IF(NOTA[[#This Row],[JUMLAH]]="","",NOTA[[#This Row],[JUMLAH]]-NOTA[[#This Row],[DISC]])</f>
        <v>5206950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7" s="88">
        <f>IF(OR(NOTA[[#This Row],[QTY]]="",NOTA[[#This Row],[HARGA SATUAN]]="",),"",NOTA[[#This Row],[QTY]]*NOTA[[#This Row],[HARGA SATUAN]])</f>
        <v>6264000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s="48" customFormat="1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83"/>
      <c r="J598" s="51"/>
      <c r="K598" s="83"/>
      <c r="L598" s="26" t="s">
        <v>695</v>
      </c>
      <c r="M598" s="84">
        <v>1</v>
      </c>
      <c r="N598" s="83">
        <v>144</v>
      </c>
      <c r="O598" s="26" t="s">
        <v>235</v>
      </c>
      <c r="P598" s="85">
        <v>18600</v>
      </c>
      <c r="Q598" s="86"/>
      <c r="R598" s="39" t="s">
        <v>129</v>
      </c>
      <c r="S598" s="87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2678400</v>
      </c>
      <c r="X598" s="88">
        <f>IF(NOTA[[#This Row],[JUMLAH]]="","",NOTA[[#This Row],[JUMLAH]]*NOTA[[#This Row],[DISC 1]])</f>
        <v>334800</v>
      </c>
      <c r="Y598" s="88">
        <f>IF(NOTA[[#This Row],[JUMLAH]]="","",(NOTA[[#This Row],[JUMLAH]]-NOTA[[#This Row],[DISC 1-]])*NOTA[[#This Row],[DISC 2]])</f>
        <v>117180</v>
      </c>
      <c r="Z598" s="88">
        <f>IF(NOTA[[#This Row],[JUMLAH]]="","",NOTA[[#This Row],[DISC 1-]]+NOTA[[#This Row],[DISC 2-]])</f>
        <v>451980</v>
      </c>
      <c r="AA598" s="88">
        <f>IF(NOTA[[#This Row],[JUMLAH]]="","",NOTA[[#This Row],[JUMLAH]]-NOTA[[#This Row],[DISC]])</f>
        <v>2226420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8" s="88">
        <f>IF(OR(NOTA[[#This Row],[QTY]]="",NOTA[[#This Row],[HARGA SATUAN]]="",),"",NOTA[[#This Row],[QTY]]*NOTA[[#This Row],[HARGA SATUAN]])</f>
        <v>2678400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</row>
    <row r="599" spans="1:36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82"/>
      <c r="K599" s="83"/>
      <c r="L599" s="26" t="s">
        <v>252</v>
      </c>
      <c r="M599" s="84">
        <v>3</v>
      </c>
      <c r="N599" s="83">
        <v>108</v>
      </c>
      <c r="O599" s="26" t="s">
        <v>235</v>
      </c>
      <c r="P599" s="85">
        <v>41500</v>
      </c>
      <c r="Q599" s="86"/>
      <c r="R599" s="39" t="s">
        <v>126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4482000</v>
      </c>
      <c r="X599" s="88">
        <f>IF(NOTA[[#This Row],[JUMLAH]]="","",NOTA[[#This Row],[JUMLAH]]*NOTA[[#This Row],[DISC 1]])</f>
        <v>560250</v>
      </c>
      <c r="Y599" s="88">
        <f>IF(NOTA[[#This Row],[JUMLAH]]="","",(NOTA[[#This Row],[JUMLAH]]-NOTA[[#This Row],[DISC 1-]])*NOTA[[#This Row],[DISC 2]])</f>
        <v>196087.5</v>
      </c>
      <c r="Z599" s="88">
        <f>IF(NOTA[[#This Row],[JUMLAH]]="","",NOTA[[#This Row],[DISC 1-]]+NOTA[[#This Row],[DISC 2-]])</f>
        <v>756337.5</v>
      </c>
      <c r="AA599" s="88">
        <f>IF(NOTA[[#This Row],[JUMLAH]]="","",NOTA[[#This Row],[JUMLAH]]-NOTA[[#This Row],[DISC]])</f>
        <v>3725662.5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99" s="88">
        <f>IF(OR(NOTA[[#This Row],[QTY]]="",NOTA[[#This Row],[HARGA SATUAN]]="",),"",NOTA[[#This Row],[QTY]]*NOTA[[#This Row],[HARGA SATUAN]])</f>
        <v>4482000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  <c r="AJ599" s="14"/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26"/>
      <c r="J600" s="82"/>
      <c r="K600" s="83"/>
      <c r="L600" s="26" t="s">
        <v>413</v>
      </c>
      <c r="M600" s="84"/>
      <c r="N600" s="83">
        <v>6</v>
      </c>
      <c r="O600" s="26" t="s">
        <v>111</v>
      </c>
      <c r="P600" s="85">
        <v>12600</v>
      </c>
      <c r="Q600" s="86"/>
      <c r="R600" s="39" t="s">
        <v>231</v>
      </c>
      <c r="S600" s="87">
        <v>0.1</v>
      </c>
      <c r="T600" s="87">
        <v>0.05</v>
      </c>
      <c r="U600" s="88">
        <v>64638</v>
      </c>
      <c r="V600" s="37" t="s">
        <v>696</v>
      </c>
      <c r="W600" s="88">
        <f>IF(NOTA[[#This Row],[HARGA/ CTN]]="",NOTA[[#This Row],[JUMLAH_H]],NOTA[[#This Row],[HARGA/ CTN]]*NOTA[[#This Row],[C]])</f>
        <v>75600</v>
      </c>
      <c r="X600" s="88">
        <f>IF(NOTA[[#This Row],[JUMLAH]]="","",NOTA[[#This Row],[JUMLAH]]*NOTA[[#This Row],[DISC 1]])</f>
        <v>7560</v>
      </c>
      <c r="Y600" s="88">
        <f>IF(NOTA[[#This Row],[JUMLAH]]="","",(NOTA[[#This Row],[JUMLAH]]-NOTA[[#This Row],[DISC 1-]])*NOTA[[#This Row],[DISC 2]])</f>
        <v>3402</v>
      </c>
      <c r="Z600" s="88">
        <f>IF(NOTA[[#This Row],[JUMLAH]]="","",NOTA[[#This Row],[DISC 1-]]+NOTA[[#This Row],[DISC 2-]])</f>
        <v>10962</v>
      </c>
      <c r="AA600" s="88">
        <f>IF(NOTA[[#This Row],[JUMLAH]]="","",NOTA[[#This Row],[JUMLAH]]-NOTA[[#This Row],[DISC]])</f>
        <v>64638</v>
      </c>
      <c r="AB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0" s="88">
        <f>IF(OR(NOTA[[#This Row],[QTY]]="",NOTA[[#This Row],[HARGA SATUAN]]="",),"",NOTA[[#This Row],[QTY]]*NOTA[[#This Row],[HARGA SATUAN]])</f>
        <v>75600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 t="str">
        <f ca="1">IF(NOTA[[#This Row],[NAMA BARANG]]="","",INDEX(NOTA[ID],MATCH(,INDIRECT(ADDRESS(ROW(NOTA[ID]),COLUMN(NOTA[ID]))&amp;":"&amp;ADDRESS(ROW(),COLUMN(NOTA[ID]))),-1)))</f>
        <v/>
      </c>
      <c r="E601" s="81"/>
      <c r="F601" s="83"/>
      <c r="G601" s="83"/>
      <c r="H601" s="89"/>
      <c r="I601" s="83"/>
      <c r="J601" s="82"/>
      <c r="K601" s="83"/>
      <c r="L601" s="26"/>
      <c r="M601" s="84"/>
      <c r="N601" s="83"/>
      <c r="O601" s="26"/>
      <c r="P601" s="85"/>
      <c r="Q601" s="86"/>
      <c r="R601" s="39"/>
      <c r="S601" s="87"/>
      <c r="T601" s="87"/>
      <c r="U601" s="88"/>
      <c r="V601" s="37"/>
      <c r="W601" s="88" t="str">
        <f>IF(NOTA[[#This Row],[HARGA/ CTN]]="",NOTA[[#This Row],[JUMLAH_H]],NOTA[[#This Row],[HARGA/ CTN]]*NOTA[[#This Row],[C]])</f>
        <v/>
      </c>
      <c r="X601" s="88" t="str">
        <f>IF(NOTA[[#This Row],[JUMLAH]]="","",NOTA[[#This Row],[JUMLAH]]*NOTA[[#This Row],[DISC 1]])</f>
        <v/>
      </c>
      <c r="Y601" s="88" t="str">
        <f>IF(NOTA[[#This Row],[JUMLAH]]="","",(NOTA[[#This Row],[JUMLAH]]-NOTA[[#This Row],[DISC 1-]])*NOTA[[#This Row],[DISC 2]])</f>
        <v/>
      </c>
      <c r="Z601" s="88" t="str">
        <f>IF(NOTA[[#This Row],[JUMLAH]]="","",NOTA[[#This Row],[DISC 1-]]+NOTA[[#This Row],[DISC 2-]])</f>
        <v/>
      </c>
      <c r="AA601" s="88" t="str">
        <f>IF(NOTA[[#This Row],[JUMLAH]]="","",NOTA[[#This Row],[JUMLAH]]-NOTA[[#This Row],[DISC]])</f>
        <v/>
      </c>
      <c r="AB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88" t="str">
        <f>IF(OR(NOTA[[#This Row],[QTY]]="",NOTA[[#This Row],[HARGA SATUAN]]="",),"",NOTA[[#This Row],[QTY]]*NOTA[[#This Row],[HARGA SATUAN]])</f>
        <v/>
      </c>
      <c r="AF601" s="82" t="str">
        <f ca="1">IF(NOTA[ID_H]="","",INDEX(NOTA[TANGGAL],MATCH(,INDIRECT(ADDRESS(ROW(NOTA[TANGGAL]),COLUMN(NOTA[TANGGAL]))&amp;":"&amp;ADDRESS(ROW(),COLUMN(NOTA[TANGGAL]))),-1)))</f>
        <v/>
      </c>
      <c r="AG601" s="85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2" s="94" t="e">
        <f ca="1">IF(NOTA[[#This Row],[ID_P]]="","",MATCH(NOTA[[#This Row],[ID_P]],[1]!B_MSK[N_ID],0))</f>
        <v>#REF!</v>
      </c>
      <c r="D602" s="94">
        <f ca="1">IF(NOTA[[#This Row],[NAMA BARANG]]="","",INDEX(NOTA[ID],MATCH(,INDIRECT(ADDRESS(ROW(NOTA[ID]),COLUMN(NOTA[ID]))&amp;":"&amp;ADDRESS(ROW(),COLUMN(NOTA[ID]))),-1)))</f>
        <v>111</v>
      </c>
      <c r="E602" s="81"/>
      <c r="F602" s="26" t="s">
        <v>25</v>
      </c>
      <c r="G602" s="26" t="s">
        <v>24</v>
      </c>
      <c r="H602" s="31" t="s">
        <v>697</v>
      </c>
      <c r="I602" s="26"/>
      <c r="J602" s="82">
        <v>44887</v>
      </c>
      <c r="K602" s="83"/>
      <c r="L602" s="26" t="s">
        <v>427</v>
      </c>
      <c r="M602" s="84">
        <v>5</v>
      </c>
      <c r="N602" s="83">
        <v>100</v>
      </c>
      <c r="O602" s="26" t="s">
        <v>111</v>
      </c>
      <c r="P602" s="85">
        <v>85200</v>
      </c>
      <c r="Q602" s="86"/>
      <c r="R602" s="39" t="s">
        <v>428</v>
      </c>
      <c r="S602" s="87">
        <v>0.125</v>
      </c>
      <c r="T602" s="87">
        <v>0.05</v>
      </c>
      <c r="U602" s="110"/>
      <c r="V602" s="92"/>
      <c r="W602" s="88">
        <f>IF(NOTA[[#This Row],[HARGA/ CTN]]="",NOTA[[#This Row],[JUMLAH_H]],NOTA[[#This Row],[HARGA/ CTN]]*NOTA[[#This Row],[C]])</f>
        <v>8520000</v>
      </c>
      <c r="X602" s="88">
        <f>IF(NOTA[[#This Row],[JUMLAH]]="","",NOTA[[#This Row],[JUMLAH]]*NOTA[[#This Row],[DISC 1]])</f>
        <v>1065000</v>
      </c>
      <c r="Y602" s="88">
        <f>IF(NOTA[[#This Row],[JUMLAH]]="","",(NOTA[[#This Row],[JUMLAH]]-NOTA[[#This Row],[DISC 1-]])*NOTA[[#This Row],[DISC 2]])</f>
        <v>372750</v>
      </c>
      <c r="Z602" s="88">
        <f>IF(NOTA[[#This Row],[JUMLAH]]="","",NOTA[[#This Row],[DISC 1-]]+NOTA[[#This Row],[DISC 2-]])</f>
        <v>1437750</v>
      </c>
      <c r="AA602" s="88">
        <f>IF(NOTA[[#This Row],[JUMLAH]]="","",NOTA[[#This Row],[JUMLAH]]-NOTA[[#This Row],[DISC]])</f>
        <v>7082250</v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2" s="88">
        <f>IF(OR(NOTA[[#This Row],[QTY]]="",NOTA[[#This Row],[HARGA SATUAN]]="",),"",NOTA[[#This Row],[QTY]]*NOTA[[#This Row],[HARGA SATUAN]])</f>
        <v>8520000</v>
      </c>
      <c r="AF602" s="82">
        <f ca="1">IF(NOTA[ID_H]="","",INDEX(NOTA[TANGGAL],MATCH(,INDIRECT(ADDRESS(ROW(NOTA[TANGGAL]),COLUMN(NOTA[TANGGAL]))&amp;":"&amp;ADDRESS(ROW(),COLUMN(NOTA[TANGGAL]))),-1)))</f>
        <v>44890</v>
      </c>
      <c r="AG602" s="85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11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111</v>
      </c>
      <c r="E603" s="23"/>
      <c r="F603" s="26"/>
      <c r="G603" s="26"/>
      <c r="H603" s="31"/>
      <c r="I603" s="26"/>
      <c r="J603" s="51"/>
      <c r="K603" s="26"/>
      <c r="L603" s="26" t="s">
        <v>302</v>
      </c>
      <c r="M603" s="39">
        <v>3</v>
      </c>
      <c r="N603" s="26">
        <v>120</v>
      </c>
      <c r="O603" s="26" t="s">
        <v>111</v>
      </c>
      <c r="P603" s="49">
        <v>49200</v>
      </c>
      <c r="Q603" s="52"/>
      <c r="R603" s="39" t="s">
        <v>438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5904000</v>
      </c>
      <c r="X603" s="54">
        <f>IF(NOTA[[#This Row],[JUMLAH]]="","",NOTA[[#This Row],[JUMLAH]]*NOTA[[#This Row],[DISC 1]])</f>
        <v>738000</v>
      </c>
      <c r="Y603" s="54">
        <f>IF(NOTA[[#This Row],[JUMLAH]]="","",(NOTA[[#This Row],[JUMLAH]]-NOTA[[#This Row],[DISC 1-]])*NOTA[[#This Row],[DISC 2]])</f>
        <v>258300</v>
      </c>
      <c r="Z603" s="54">
        <f>IF(NOTA[[#This Row],[JUMLAH]]="","",NOTA[[#This Row],[DISC 1-]]+NOTA[[#This Row],[DISC 2-]])</f>
        <v>996300</v>
      </c>
      <c r="AA603" s="54">
        <f>IF(NOTA[[#This Row],[JUMLAH]]="","",NOTA[[#This Row],[JUMLAH]]-NOTA[[#This Row],[DISC]])</f>
        <v>4907700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3" s="54">
        <f>IF(OR(NOTA[[#This Row],[QTY]]="",NOTA[[#This Row],[HARGA SATUAN]]="",),"",NOTA[[#This Row],[QTY]]*NOTA[[#This Row],[HARGA SATUAN]])</f>
        <v>5904000</v>
      </c>
      <c r="AF603" s="51">
        <f ca="1">IF(NOTA[ID_H]="","",INDEX(NOTA[TANGGAL],MATCH(,INDIRECT(ADDRESS(ROW(NOTA[TANGGAL]),COLUMN(NOTA[TANGGAL]))&amp;":"&amp;ADDRESS(ROW(),COLUMN(NOTA[TANGGAL]))),-1)))</f>
        <v>44890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112</v>
      </c>
      <c r="E605" s="23"/>
      <c r="F605" s="26" t="s">
        <v>52</v>
      </c>
      <c r="G605" s="26" t="s">
        <v>24</v>
      </c>
      <c r="H605" s="31" t="s">
        <v>698</v>
      </c>
      <c r="I605" s="26"/>
      <c r="J605" s="51">
        <v>44886</v>
      </c>
      <c r="K605" s="26"/>
      <c r="L605" s="49" t="s">
        <v>700</v>
      </c>
      <c r="M605" s="39"/>
      <c r="N605" s="26">
        <v>80</v>
      </c>
      <c r="O605" s="26" t="s">
        <v>87</v>
      </c>
      <c r="P605" s="49">
        <v>47000</v>
      </c>
      <c r="Q605" s="52"/>
      <c r="R605" s="39" t="s">
        <v>699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3760000</v>
      </c>
      <c r="X605" s="54">
        <f>IF(NOTA[[#This Row],[JUMLAH]]="","",NOTA[[#This Row],[JUMLAH]]*NOTA[[#This Row],[DISC 1]])</f>
        <v>470000</v>
      </c>
      <c r="Y605" s="54">
        <f>IF(NOTA[[#This Row],[JUMLAH]]="","",(NOTA[[#This Row],[JUMLAH]]-NOTA[[#This Row],[DISC 1-]])*NOTA[[#This Row],[DISC 2]])</f>
        <v>164500</v>
      </c>
      <c r="Z605" s="54">
        <f>IF(NOTA[[#This Row],[JUMLAH]]="","",NOTA[[#This Row],[DISC 1-]]+NOTA[[#This Row],[DISC 2-]])</f>
        <v>634500</v>
      </c>
      <c r="AA605" s="54">
        <f>IF(NOTA[[#This Row],[JUMLAH]]="","",NOTA[[#This Row],[JUMLAH]]-NOTA[[#This Row],[DISC]])</f>
        <v>3125500</v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5" s="54">
        <f>IF(OR(NOTA[[#This Row],[QTY]]="",NOTA[[#This Row],[HARGA SATUAN]]="",),"",NOTA[[#This Row],[QTY]]*NOTA[[#This Row],[HARGA SATUAN]])</f>
        <v>3760000</v>
      </c>
      <c r="AF605" s="51">
        <f ca="1">IF(NOTA[ID_H]="","",INDEX(NOTA[TANGGAL],MATCH(,INDIRECT(ADDRESS(ROW(NOTA[TANGGAL]),COLUMN(NOTA[TANGGAL]))&amp;":"&amp;ADDRESS(ROW(),COLUMN(NOTA[TANGGAL]))),-1)))</f>
        <v>44890</v>
      </c>
      <c r="AG605" s="49" t="str">
        <f ca="1">IF(NOTA[[#This Row],[NAMA BARANG]]="","",INDEX(NOTA[SUPPLIER],MATCH(,INDIRECT(ADDRESS(ROW(NOTA[ID]),COLUMN(NOTA[ID]))&amp;":"&amp;ADDRESS(ROW(),COLUMN(NOTA[ID]))),-1)))</f>
        <v>KALINDO SUKSES</v>
      </c>
      <c r="AH605" s="38">
        <f ca="1">IF(NOTA[[#This Row],[ID]]="","",COUNTIF(NOTA[ID_H],NOTA[[#This Row],[ID_H]]))</f>
        <v>8</v>
      </c>
      <c r="AI605" s="38">
        <f>IF(NOTA[[#This Row],[TGL.NOTA]]="",IF(NOTA[[#This Row],[SUPPLIER_H]]="","",AI604),MONTH(NOTA[[#This Row],[TGL.NOTA]]))</f>
        <v>11</v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/>
      <c r="G606" s="26"/>
      <c r="H606" s="31"/>
      <c r="I606" s="26"/>
      <c r="J606" s="51"/>
      <c r="K606" s="26"/>
      <c r="L606" s="26" t="s">
        <v>930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699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 t="str">
        <f ca="1">IF(NOTA[[#This Row],[ID]]="","",COUNTIF(NOTA[ID_H],NOTA[[#This Row],[ID_H]]))</f>
        <v/>
      </c>
      <c r="AI606" s="38">
        <f ca="1"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701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699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702</v>
      </c>
      <c r="M608" s="39">
        <v>1</v>
      </c>
      <c r="N608" s="26">
        <v>160</v>
      </c>
      <c r="O608" s="26" t="s">
        <v>87</v>
      </c>
      <c r="P608" s="49">
        <v>32000</v>
      </c>
      <c r="Q608" s="52"/>
      <c r="R608" s="39" t="s">
        <v>703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5120000</v>
      </c>
      <c r="X608" s="54">
        <f>IF(NOTA[[#This Row],[JUMLAH]]="","",NOTA[[#This Row],[JUMLAH]]*NOTA[[#This Row],[DISC 1]])</f>
        <v>640000</v>
      </c>
      <c r="Y608" s="54">
        <f>IF(NOTA[[#This Row],[JUMLAH]]="","",(NOTA[[#This Row],[JUMLAH]]-NOTA[[#This Row],[DISC 1-]])*NOTA[[#This Row],[DISC 2]])</f>
        <v>224000</v>
      </c>
      <c r="Z608" s="54">
        <f>IF(NOTA[[#This Row],[JUMLAH]]="","",NOTA[[#This Row],[DISC 1-]]+NOTA[[#This Row],[DISC 2-]])</f>
        <v>864000</v>
      </c>
      <c r="AA608" s="54">
        <f>IF(NOTA[[#This Row],[JUMLAH]]="","",NOTA[[#This Row],[JUMLAH]]-NOTA[[#This Row],[DISC]])</f>
        <v>4256000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8" s="54">
        <f>IF(OR(NOTA[[#This Row],[QTY]]="",NOTA[[#This Row],[HARGA SATUAN]]="",),"",NOTA[[#This Row],[QTY]]*NOTA[[#This Row],[HARGA SATUAN]])</f>
        <v>5120000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704</v>
      </c>
      <c r="M609" s="39">
        <v>1</v>
      </c>
      <c r="N609" s="26">
        <v>160</v>
      </c>
      <c r="O609" s="26" t="s">
        <v>87</v>
      </c>
      <c r="P609" s="49">
        <v>27500</v>
      </c>
      <c r="Q609" s="52"/>
      <c r="R609" s="39" t="s">
        <v>703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4400000</v>
      </c>
      <c r="X609" s="54">
        <f>IF(NOTA[[#This Row],[JUMLAH]]="","",NOTA[[#This Row],[JUMLAH]]*NOTA[[#This Row],[DISC 1]])</f>
        <v>550000</v>
      </c>
      <c r="Y609" s="54">
        <f>IF(NOTA[[#This Row],[JUMLAH]]="","",(NOTA[[#This Row],[JUMLAH]]-NOTA[[#This Row],[DISC 1-]])*NOTA[[#This Row],[DISC 2]])</f>
        <v>192500</v>
      </c>
      <c r="Z609" s="54">
        <f>IF(NOTA[[#This Row],[JUMLAH]]="","",NOTA[[#This Row],[DISC 1-]]+NOTA[[#This Row],[DISC 2-]])</f>
        <v>742500</v>
      </c>
      <c r="AA609" s="54">
        <f>IF(NOTA[[#This Row],[JUMLAH]]="","",NOTA[[#This Row],[JUMLAH]]-NOTA[[#This Row],[DISC]])</f>
        <v>3657500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09" s="54">
        <f>IF(OR(NOTA[[#This Row],[QTY]]="",NOTA[[#This Row],[HARGA SATUAN]]="",),"",NOTA[[#This Row],[QTY]]*NOTA[[#This Row],[HARGA SATUAN]])</f>
        <v>4400000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705</v>
      </c>
      <c r="M610" s="39">
        <v>1</v>
      </c>
      <c r="N610" s="26">
        <v>60</v>
      </c>
      <c r="O610" s="26" t="s">
        <v>87</v>
      </c>
      <c r="P610" s="49">
        <v>56000</v>
      </c>
      <c r="Q610" s="52"/>
      <c r="R610" s="39" t="s">
        <v>706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3360000</v>
      </c>
      <c r="X610" s="54">
        <f>IF(NOTA[[#This Row],[JUMLAH]]="","",NOTA[[#This Row],[JUMLAH]]*NOTA[[#This Row],[DISC 1]])</f>
        <v>420000</v>
      </c>
      <c r="Y610" s="54">
        <f>IF(NOTA[[#This Row],[JUMLAH]]="","",(NOTA[[#This Row],[JUMLAH]]-NOTA[[#This Row],[DISC 1-]])*NOTA[[#This Row],[DISC 2]])</f>
        <v>147000</v>
      </c>
      <c r="Z610" s="54">
        <f>IF(NOTA[[#This Row],[JUMLAH]]="","",NOTA[[#This Row],[DISC 1-]]+NOTA[[#This Row],[DISC 2-]])</f>
        <v>567000</v>
      </c>
      <c r="AA610" s="54">
        <f>IF(NOTA[[#This Row],[JUMLAH]]="","",NOTA[[#This Row],[JUMLAH]]-NOTA[[#This Row],[DISC]])</f>
        <v>2793000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0" s="54">
        <f>IF(OR(NOTA[[#This Row],[QTY]]="",NOTA[[#This Row],[HARGA SATUAN]]="",),"",NOTA[[#This Row],[QTY]]*NOTA[[#This Row],[HARGA SATUAN]])</f>
        <v>3360000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707</v>
      </c>
      <c r="M611" s="39">
        <v>1</v>
      </c>
      <c r="N611" s="26">
        <v>60</v>
      </c>
      <c r="O611" s="26" t="s">
        <v>87</v>
      </c>
      <c r="P611" s="49">
        <v>54000</v>
      </c>
      <c r="Q611" s="52"/>
      <c r="R611" s="39" t="s">
        <v>706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3240000</v>
      </c>
      <c r="X611" s="54">
        <f>IF(NOTA[[#This Row],[JUMLAH]]="","",NOTA[[#This Row],[JUMLAH]]*NOTA[[#This Row],[DISC 1]])</f>
        <v>405000</v>
      </c>
      <c r="Y611" s="54">
        <f>IF(NOTA[[#This Row],[JUMLAH]]="","",(NOTA[[#This Row],[JUMLAH]]-NOTA[[#This Row],[DISC 1-]])*NOTA[[#This Row],[DISC 2]])</f>
        <v>141750</v>
      </c>
      <c r="Z611" s="54">
        <f>IF(NOTA[[#This Row],[JUMLAH]]="","",NOTA[[#This Row],[DISC 1-]]+NOTA[[#This Row],[DISC 2-]])</f>
        <v>546750</v>
      </c>
      <c r="AA611" s="54">
        <f>IF(NOTA[[#This Row],[JUMLAH]]="","",NOTA[[#This Row],[JUMLAH]]-NOTA[[#This Row],[DISC]])</f>
        <v>2693250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1" s="54">
        <f>IF(OR(NOTA[[#This Row],[QTY]]="",NOTA[[#This Row],[HARGA SATUAN]]="",),"",NOTA[[#This Row],[QTY]]*NOTA[[#This Row],[HARGA SATUAN]])</f>
        <v>3240000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s="38" customFormat="1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708</v>
      </c>
      <c r="M612" s="39"/>
      <c r="N612" s="26">
        <v>6</v>
      </c>
      <c r="O612" s="26" t="s">
        <v>87</v>
      </c>
      <c r="P612" s="49">
        <v>99000</v>
      </c>
      <c r="Q612" s="52"/>
      <c r="R612" s="39" t="s">
        <v>709</v>
      </c>
      <c r="S612" s="53">
        <v>0.1</v>
      </c>
      <c r="T612" s="53">
        <v>0.05</v>
      </c>
      <c r="U612" s="54">
        <v>507870</v>
      </c>
      <c r="V612" s="37" t="s">
        <v>710</v>
      </c>
      <c r="W612" s="54">
        <f>IF(NOTA[[#This Row],[HARGA/ CTN]]="",NOTA[[#This Row],[JUMLAH_H]],NOTA[[#This Row],[HARGA/ CTN]]*NOTA[[#This Row],[C]])</f>
        <v>594000</v>
      </c>
      <c r="X612" s="54">
        <f>IF(NOTA[[#This Row],[JUMLAH]]="","",NOTA[[#This Row],[JUMLAH]]*NOTA[[#This Row],[DISC 1]])</f>
        <v>59400</v>
      </c>
      <c r="Y612" s="54">
        <f>IF(NOTA[[#This Row],[JUMLAH]]="","",(NOTA[[#This Row],[JUMLAH]]-NOTA[[#This Row],[DISC 1-]])*NOTA[[#This Row],[DISC 2]])</f>
        <v>26730</v>
      </c>
      <c r="Z612" s="54">
        <f>IF(NOTA[[#This Row],[JUMLAH]]="","",NOTA[[#This Row],[DISC 1-]]+NOTA[[#This Row],[DISC 2-]])</f>
        <v>86130</v>
      </c>
      <c r="AA612" s="54">
        <f>IF(NOTA[[#This Row],[JUMLAH]]="","",NOTA[[#This Row],[JUMLAH]]-NOTA[[#This Row],[DISC]])</f>
        <v>507870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2" s="54">
        <f>IF(OR(NOTA[[#This Row],[QTY]]="",NOTA[[#This Row],[HARGA SATUAN]]="",),"",NOTA[[#This Row],[QTY]]*NOTA[[#This Row],[HARGA SATUAN]])</f>
        <v>594000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</row>
    <row r="614" spans="1:36" s="38" customFormat="1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KAL_2511_436-7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113</v>
      </c>
      <c r="E614" s="23"/>
      <c r="F614" s="26" t="s">
        <v>52</v>
      </c>
      <c r="G614" s="26" t="s">
        <v>24</v>
      </c>
      <c r="H614" s="31" t="s">
        <v>711</v>
      </c>
      <c r="I614" s="26"/>
      <c r="J614" s="51">
        <v>44886</v>
      </c>
      <c r="K614" s="26"/>
      <c r="L614" s="26" t="s">
        <v>712</v>
      </c>
      <c r="M614" s="39">
        <v>2</v>
      </c>
      <c r="N614" s="26">
        <v>240</v>
      </c>
      <c r="O614" s="26" t="s">
        <v>87</v>
      </c>
      <c r="P614" s="49">
        <v>49000</v>
      </c>
      <c r="Q614" s="52"/>
      <c r="R614" s="39" t="s">
        <v>699</v>
      </c>
      <c r="S614" s="53">
        <v>0.125</v>
      </c>
      <c r="T614" s="53">
        <v>0.05</v>
      </c>
      <c r="U614" s="54"/>
      <c r="V614" s="37"/>
      <c r="W614" s="54">
        <f>IF(NOTA[[#This Row],[HARGA/ CTN]]="",NOTA[[#This Row],[JUMLAH_H]],NOTA[[#This Row],[HARGA/ CTN]]*NOTA[[#This Row],[C]])</f>
        <v>11760000</v>
      </c>
      <c r="X614" s="54">
        <f>IF(NOTA[[#This Row],[JUMLAH]]="","",NOTA[[#This Row],[JUMLAH]]*NOTA[[#This Row],[DISC 1]])</f>
        <v>1470000</v>
      </c>
      <c r="Y614" s="54">
        <f>IF(NOTA[[#This Row],[JUMLAH]]="","",(NOTA[[#This Row],[JUMLAH]]-NOTA[[#This Row],[DISC 1-]])*NOTA[[#This Row],[DISC 2]])</f>
        <v>514500</v>
      </c>
      <c r="Z614" s="54">
        <f>IF(NOTA[[#This Row],[JUMLAH]]="","",NOTA[[#This Row],[DISC 1-]]+NOTA[[#This Row],[DISC 2-]])</f>
        <v>1984500</v>
      </c>
      <c r="AA614" s="54">
        <f>IF(NOTA[[#This Row],[JUMLAH]]="","",NOTA[[#This Row],[JUMLAH]]-NOTA[[#This Row],[DISC]])</f>
        <v>9775500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4" s="54">
        <f>IF(OR(NOTA[[#This Row],[QTY]]="",NOTA[[#This Row],[HARGA SATUAN]]="",),"",NOTA[[#This Row],[QTY]]*NOTA[[#This Row],[HARGA SATUAN]])</f>
        <v>11760000</v>
      </c>
      <c r="AF614" s="51">
        <f ca="1">IF(NOTA[ID_H]="","",INDEX(NOTA[TANGGAL],MATCH(,INDIRECT(ADDRESS(ROW(NOTA[TANGGAL]),COLUMN(NOTA[TANGGAL]))&amp;":"&amp;ADDRESS(ROW(),COLUMN(NOTA[TANGGAL]))),-1)))</f>
        <v>44890</v>
      </c>
      <c r="AG614" s="49" t="str">
        <f ca="1">IF(NOTA[[#This Row],[NAMA BARANG]]="","",INDEX(NOTA[SUPPLIER],MATCH(,INDIRECT(ADDRESS(ROW(NOTA[ID]),COLUMN(NOTA[ID]))&amp;":"&amp;ADDRESS(ROW(),COLUMN(NOTA[ID]))),-1)))</f>
        <v>KALINDO SUKSES</v>
      </c>
      <c r="AH614" s="38">
        <f ca="1">IF(NOTA[[#This Row],[ID]]="","",COUNTIF(NOTA[ID_H],NOTA[[#This Row],[ID_H]]))</f>
        <v>7</v>
      </c>
      <c r="AI614" s="38">
        <f>IF(NOTA[[#This Row],[TGL.NOTA]]="",IF(NOTA[[#This Row],[SUPPLIER_H]]="","",AI613),MONTH(NOTA[[#This Row],[TGL.NOTA]]))</f>
        <v>11</v>
      </c>
    </row>
    <row r="615" spans="1:36" s="38" customFormat="1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/>
      <c r="G615" s="26"/>
      <c r="H615" s="31"/>
      <c r="I615" s="26"/>
      <c r="J615" s="51"/>
      <c r="K615" s="26"/>
      <c r="L615" s="26" t="s">
        <v>713</v>
      </c>
      <c r="M615" s="39">
        <v>2</v>
      </c>
      <c r="N615" s="26">
        <v>240</v>
      </c>
      <c r="O615" s="26" t="s">
        <v>87</v>
      </c>
      <c r="P615" s="49">
        <v>47000</v>
      </c>
      <c r="Q615" s="52"/>
      <c r="R615" s="39" t="s">
        <v>699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11280000</v>
      </c>
      <c r="X615" s="54">
        <f>IF(NOTA[[#This Row],[JUMLAH]]="","",NOTA[[#This Row],[JUMLAH]]*NOTA[[#This Row],[DISC 1]])</f>
        <v>1410000</v>
      </c>
      <c r="Y615" s="54">
        <f>IF(NOTA[[#This Row],[JUMLAH]]="","",(NOTA[[#This Row],[JUMLAH]]-NOTA[[#This Row],[DISC 1-]])*NOTA[[#This Row],[DISC 2]])</f>
        <v>493500</v>
      </c>
      <c r="Z615" s="54">
        <f>IF(NOTA[[#This Row],[JUMLAH]]="","",NOTA[[#This Row],[DISC 1-]]+NOTA[[#This Row],[DISC 2-]])</f>
        <v>1903500</v>
      </c>
      <c r="AA615" s="54">
        <f>IF(NOTA[[#This Row],[JUMLAH]]="","",NOTA[[#This Row],[JUMLAH]]-NOTA[[#This Row],[DISC]])</f>
        <v>9376500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5" s="54">
        <f>IF(OR(NOTA[[#This Row],[QTY]]="",NOTA[[#This Row],[HARGA SATUAN]]="",),"",NOTA[[#This Row],[QTY]]*NOTA[[#This Row],[HARGA SATUAN]])</f>
        <v>11280000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11</v>
      </c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714</v>
      </c>
      <c r="M616" s="39"/>
      <c r="N616" s="26">
        <v>80</v>
      </c>
      <c r="O616" s="26" t="s">
        <v>87</v>
      </c>
      <c r="P616" s="49">
        <v>32500</v>
      </c>
      <c r="Q616" s="52"/>
      <c r="R616" s="39" t="s">
        <v>699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2600000</v>
      </c>
      <c r="X616" s="54">
        <f>IF(NOTA[[#This Row],[JUMLAH]]="","",NOTA[[#This Row],[JUMLAH]]*NOTA[[#This Row],[DISC 1]])</f>
        <v>325000</v>
      </c>
      <c r="Y616" s="54">
        <f>IF(NOTA[[#This Row],[JUMLAH]]="","",(NOTA[[#This Row],[JUMLAH]]-NOTA[[#This Row],[DISC 1-]])*NOTA[[#This Row],[DISC 2]])</f>
        <v>113750</v>
      </c>
      <c r="Z616" s="54">
        <f>IF(NOTA[[#This Row],[JUMLAH]]="","",NOTA[[#This Row],[DISC 1-]]+NOTA[[#This Row],[DISC 2-]])</f>
        <v>438750</v>
      </c>
      <c r="AA616" s="54">
        <f>IF(NOTA[[#This Row],[JUMLAH]]="","",NOTA[[#This Row],[JUMLAH]]-NOTA[[#This Row],[DISC]])</f>
        <v>2161250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6" s="54">
        <f>IF(OR(NOTA[[#This Row],[QTY]]="",NOTA[[#This Row],[HARGA SATUAN]]="",),"",NOTA[[#This Row],[QTY]]*NOTA[[#This Row],[HARGA SATUAN]])</f>
        <v>2600000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715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699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716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699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941</v>
      </c>
      <c r="M619" s="39">
        <v>2</v>
      </c>
      <c r="N619" s="26">
        <v>240</v>
      </c>
      <c r="O619" s="26" t="s">
        <v>87</v>
      </c>
      <c r="P619" s="49">
        <v>40000</v>
      </c>
      <c r="Q619" s="52"/>
      <c r="R619" s="39" t="s">
        <v>699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9600000</v>
      </c>
      <c r="X619" s="54">
        <f>IF(NOTA[[#This Row],[JUMLAH]]="","",NOTA[[#This Row],[JUMLAH]]*NOTA[[#This Row],[DISC 1]])</f>
        <v>1200000</v>
      </c>
      <c r="Y619" s="54">
        <f>IF(NOTA[[#This Row],[JUMLAH]]="","",(NOTA[[#This Row],[JUMLAH]]-NOTA[[#This Row],[DISC 1-]])*NOTA[[#This Row],[DISC 2]])</f>
        <v>420000</v>
      </c>
      <c r="Z619" s="54">
        <f>IF(NOTA[[#This Row],[JUMLAH]]="","",NOTA[[#This Row],[DISC 1-]]+NOTA[[#This Row],[DISC 2-]])</f>
        <v>1620000</v>
      </c>
      <c r="AA619" s="54">
        <f>IF(NOTA[[#This Row],[JUMLAH]]="","",NOTA[[#This Row],[JUMLAH]]-NOTA[[#This Row],[DISC]])</f>
        <v>7980000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619" s="54">
        <f>IF(OR(NOTA[[#This Row],[QTY]]="",NOTA[[#This Row],[HARGA SATUAN]]="",),"",NOTA[[#This Row],[QTY]]*NOTA[[#This Row],[HARGA SATUAN]])</f>
        <v>9600000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708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709</v>
      </c>
      <c r="S620" s="53">
        <v>0.1</v>
      </c>
      <c r="T620" s="53">
        <v>0.05</v>
      </c>
      <c r="U620" s="54">
        <v>890617</v>
      </c>
      <c r="V620" s="37" t="s">
        <v>710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7829707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Row],[SUPPLIER_H]]="","",AI618),MONTH(NOTA[[#This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BIN_2611_307-2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44891</v>
      </c>
      <c r="F622" s="26" t="s">
        <v>572</v>
      </c>
      <c r="G622" s="26" t="s">
        <v>86</v>
      </c>
      <c r="H622" s="31" t="s">
        <v>953</v>
      </c>
      <c r="I622" s="26"/>
      <c r="J622" s="51">
        <v>44887</v>
      </c>
      <c r="K622" s="26"/>
      <c r="L622" s="26" t="s">
        <v>952</v>
      </c>
      <c r="M622" s="39">
        <v>20</v>
      </c>
      <c r="N622" s="26">
        <f>144*20</f>
        <v>2880</v>
      </c>
      <c r="O622" s="26" t="s">
        <v>87</v>
      </c>
      <c r="P622" s="49">
        <v>4750</v>
      </c>
      <c r="Q622" s="52">
        <v>684000</v>
      </c>
      <c r="R622" s="39" t="s">
        <v>575</v>
      </c>
      <c r="S622" s="53">
        <v>0.03</v>
      </c>
      <c r="T622" s="53"/>
      <c r="U622" s="54"/>
      <c r="V622" s="37"/>
      <c r="W622" s="54">
        <f>IF(NOTA[[#This Row],[HARGA/ CTN]]="",NOTA[[#This Row],[JUMLAH_H]],NOTA[[#This Row],[HARGA/ CTN]]*NOTA[[#This Row],[C]])</f>
        <v>13680000</v>
      </c>
      <c r="X622" s="54">
        <f>IF(NOTA[[#This Row],[JUMLAH]]="","",NOTA[[#This Row],[JUMLAH]]*NOTA[[#This Row],[DISC 1]])</f>
        <v>410400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410400</v>
      </c>
      <c r="AA622" s="54">
        <f>IF(NOTA[[#This Row],[JUMLAH]]="","",NOTA[[#This Row],[JUMLAH]]-NOTA[[#This Row],[DISC]])</f>
        <v>13269600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2" s="54">
        <f>IF(OR(NOTA[[#This Row],[QTY]]="",NOTA[[#This Row],[HARGA SATUAN]]="",),"",NOTA[[#This Row],[QTY]]*NOTA[[#This Row],[HARGA SATUAN]])</f>
        <v>13680000</v>
      </c>
      <c r="AF622" s="51">
        <f ca="1">IF(NOTA[ID_H]="","",INDEX(NOTA[TANGGAL],MATCH(,INDIRECT(ADDRESS(ROW(NOTA[TANGGAL]),COLUMN(NOTA[TANGGAL]))&amp;":"&amp;ADDRESS(ROW(),COLUMN(NOTA[TANGGAL]))),-1)))</f>
        <v>44891</v>
      </c>
      <c r="AG622" s="49" t="str">
        <f ca="1">IF(NOTA[[#This Row],[NAMA BARANG]]="","",INDEX(NOTA[SUPPLIER],MATCH(,INDIRECT(ADDRESS(ROW(NOTA[ID]),COLUMN(NOTA[ID]))&amp;":"&amp;ADDRESS(ROW(),COLUMN(NOTA[ID]))),-1)))</f>
        <v>BINTANG JAYA</v>
      </c>
      <c r="AH622" s="38">
        <f ca="1">IF(NOTA[[#This Row],[ID]]="","",COUNTIF(NOTA[ID_H],NOTA[[#This Row],[ID_H]]))</f>
        <v>2</v>
      </c>
      <c r="AI622" s="38">
        <f>IF(NOTA[[#This Row],[TGL.NOTA]]="",IF(NOTA[[#This Row],[SUPPLIER_H]]="","",AI620),MONTH(NOTA[[#This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952</v>
      </c>
      <c r="M623" s="39">
        <v>3</v>
      </c>
      <c r="N623" s="26">
        <f>144*3</f>
        <v>432</v>
      </c>
      <c r="O623" s="26" t="s">
        <v>87</v>
      </c>
      <c r="P623" s="49">
        <v>4750</v>
      </c>
      <c r="Q623" s="52">
        <v>684000</v>
      </c>
      <c r="R623" s="39" t="s">
        <v>575</v>
      </c>
      <c r="S623" s="53"/>
      <c r="T623" s="53"/>
      <c r="U623" s="54">
        <v>2052000</v>
      </c>
      <c r="V623" s="37"/>
      <c r="W623" s="54">
        <f>IF(NOTA[[#This Row],[HARGA/ CTN]]="",NOTA[[#This Row],[JUMLAH_H]],NOTA[[#This Row],[HARGA/ CTN]]*NOTA[[#This Row],[C]])</f>
        <v>2052000</v>
      </c>
      <c r="X623" s="54">
        <f>IF(NOTA[[#This Row],[JUMLAH]]="","",NOTA[[#This Row],[JUMLAH]]*NOTA[[#This Row],[DISC 1]])</f>
        <v>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0</v>
      </c>
      <c r="AA623" s="54">
        <f>IF(NOTA[[#This Row],[JUMLAH]]="","",NOTA[[#This Row],[JUMLAH]]-NOTA[[#This Row],[DISC]])</f>
        <v>2052000</v>
      </c>
      <c r="AB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3" s="54">
        <f>IF(OR(NOTA[[#This Row],[QTY]]="",NOTA[[#This Row],[HARGA SATUAN]]="",),"",NOTA[[#This Row],[QTY]]*NOTA[[#This Row],[HARGA SATUAN]])</f>
        <v>2052000</v>
      </c>
      <c r="AF623" s="51">
        <f ca="1">IF(NOTA[ID_H]="","",INDEX(NOTA[TANGGAL],MATCH(,INDIRECT(ADDRESS(ROW(NOTA[TANGGAL]),COLUMN(NOTA[TANGGAL]))&amp;":"&amp;ADDRESS(ROW(),COLUMN(NOTA[TANGGAL]))),-1)))</f>
        <v>44891</v>
      </c>
      <c r="AG623" s="49" t="str">
        <f ca="1">IF(NOTA[[#This Row],[NAMA BARANG]]="","",INDEX(NOTA[SUPPLIER],MATCH(,INDIRECT(ADDRESS(ROW(NOTA[ID]),COLUMN(NOTA[ID]))&amp;":"&amp;ADDRESS(ROW(),COLUMN(NOTA[ID]))),-1)))</f>
        <v>BINTANG JAYA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Row],[SUPPLIER_H]]="","",AI620),MONTH(NOTA[[#This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ht="20.100000000000001" customHeight="1" x14ac:dyDescent="0.25">
      <c r="A625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5" s="50" t="e">
        <f ca="1">IF(NOTA[[#This Row],[ID_P]]="","",MATCH(NOTA[[#This Row],[ID_P]],[1]!B_MSK[N_ID],0))</f>
        <v>#REF!</v>
      </c>
      <c r="D625" s="50">
        <f ca="1">IF(NOTA[[#This Row],[NAMA BARANG]]="","",INDEX(NOTA[ID],MATCH(,INDIRECT(ADDRESS(ROW(NOTA[ID]),COLUMN(NOTA[ID]))&amp;":"&amp;ADDRESS(ROW(),COLUMN(NOTA[ID]))),-1)))</f>
        <v>115</v>
      </c>
      <c r="E625" s="23">
        <v>44893</v>
      </c>
      <c r="F625" s="26" t="s">
        <v>23</v>
      </c>
      <c r="G625" s="26" t="s">
        <v>24</v>
      </c>
      <c r="H625" s="31" t="s">
        <v>717</v>
      </c>
      <c r="I625" s="26" t="s">
        <v>736</v>
      </c>
      <c r="J625" s="51">
        <v>44890</v>
      </c>
      <c r="K625" s="26"/>
      <c r="L625" s="26" t="s">
        <v>808</v>
      </c>
      <c r="M625" s="39">
        <v>1</v>
      </c>
      <c r="N625" s="26"/>
      <c r="O625" s="26"/>
      <c r="P625" s="49"/>
      <c r="Q625" s="52">
        <v>2995200</v>
      </c>
      <c r="R625" s="39" t="s">
        <v>488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2995200</v>
      </c>
      <c r="X625" s="54">
        <f>IF(NOTA[[#This Row],[JUMLAH]]="","",NOTA[[#This Row],[JUMLAH]]*NOTA[[#This Row],[DISC 1]])</f>
        <v>509184.00000000006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509184.00000000006</v>
      </c>
      <c r="AA625" s="54">
        <f>IF(NOTA[[#This Row],[JUMLAH]]="","",NOTA[[#This Row],[JUMLAH]]-NOTA[[#This Row],[DISC]])</f>
        <v>2486016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>
        <f ca="1">IF(NOTA[[#This Row],[ID]]="","",COUNTIF(NOTA[ID_H],NOTA[[#This Row],[ID_H]]))</f>
        <v>9</v>
      </c>
      <c r="AI625" s="38">
        <f>IF(NOTA[[#This Row],[TGL.NOTA]]="",IF(NOTA[[#This Row],[SUPPLIER_H]]="","",AI623),MONTH(NOTA[[#This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115</v>
      </c>
      <c r="E626" s="23"/>
      <c r="F626" s="26"/>
      <c r="G626" s="26"/>
      <c r="H626" s="31"/>
      <c r="I626" s="26"/>
      <c r="J626" s="51"/>
      <c r="K626" s="26"/>
      <c r="L626" s="26" t="s">
        <v>718</v>
      </c>
      <c r="M626" s="39">
        <v>1</v>
      </c>
      <c r="N626" s="26"/>
      <c r="O626" s="26"/>
      <c r="P626" s="49"/>
      <c r="Q626" s="52">
        <v>2160000</v>
      </c>
      <c r="R626" s="39" t="s">
        <v>103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2160000</v>
      </c>
      <c r="X626" s="54">
        <f>IF(NOTA[[#This Row],[JUMLAH]]="","",NOTA[[#This Row],[JUMLAH]]*NOTA[[#This Row],[DISC 1]])</f>
        <v>367200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367200</v>
      </c>
      <c r="AA626" s="54">
        <f>IF(NOTA[[#This Row],[JUMLAH]]="","",NOTA[[#This Row],[JUMLAH]]-NOTA[[#This Row],[DISC]])</f>
        <v>1792800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115</v>
      </c>
      <c r="E627" s="23"/>
      <c r="F627" s="26"/>
      <c r="G627" s="26"/>
      <c r="H627" s="31"/>
      <c r="I627" s="26"/>
      <c r="J627" s="51"/>
      <c r="K627" s="26"/>
      <c r="L627" s="26" t="s">
        <v>719</v>
      </c>
      <c r="M627" s="39">
        <v>1</v>
      </c>
      <c r="N627" s="26"/>
      <c r="O627" s="26"/>
      <c r="P627" s="49"/>
      <c r="Q627" s="52">
        <v>2160000</v>
      </c>
      <c r="R627" s="39" t="s">
        <v>103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2160000</v>
      </c>
      <c r="X627" s="54">
        <f>IF(NOTA[[#This Row],[JUMLAH]]="","",NOTA[[#This Row],[JUMLAH]]*NOTA[[#This Row],[DISC 1]])</f>
        <v>367200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367200</v>
      </c>
      <c r="AA627" s="54">
        <f>IF(NOTA[[#This Row],[JUMLAH]]="","",NOTA[[#This Row],[JUMLAH]]-NOTA[[#This Row],[DISC]])</f>
        <v>1792800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115</v>
      </c>
      <c r="E628" s="23"/>
      <c r="F628" s="26"/>
      <c r="G628" s="26"/>
      <c r="H628" s="31"/>
      <c r="I628" s="26"/>
      <c r="J628" s="51"/>
      <c r="K628" s="26"/>
      <c r="L628" s="26" t="s">
        <v>720</v>
      </c>
      <c r="M628" s="39">
        <v>1</v>
      </c>
      <c r="N628" s="26"/>
      <c r="O628" s="26"/>
      <c r="P628" s="49"/>
      <c r="Q628" s="52">
        <v>2160000</v>
      </c>
      <c r="R628" s="39" t="s">
        <v>103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2160000</v>
      </c>
      <c r="X628" s="54">
        <f>IF(NOTA[[#This Row],[JUMLAH]]="","",NOTA[[#This Row],[JUMLAH]]*NOTA[[#This Row],[DISC 1]])</f>
        <v>367200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367200</v>
      </c>
      <c r="AA628" s="54">
        <f>IF(NOTA[[#This Row],[JUMLAH]]="","",NOTA[[#This Row],[JUMLAH]]-NOTA[[#This Row],[DISC]])</f>
        <v>1792800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115</v>
      </c>
      <c r="E629" s="23"/>
      <c r="F629" s="26"/>
      <c r="G629" s="26"/>
      <c r="H629" s="31"/>
      <c r="I629" s="26"/>
      <c r="J629" s="51"/>
      <c r="K629" s="26"/>
      <c r="L629" s="26" t="s">
        <v>721</v>
      </c>
      <c r="M629" s="39">
        <v>2</v>
      </c>
      <c r="N629" s="26"/>
      <c r="O629" s="26"/>
      <c r="P629" s="49"/>
      <c r="Q629" s="52">
        <v>3024000</v>
      </c>
      <c r="R629" s="39" t="s">
        <v>142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6048000</v>
      </c>
      <c r="X629" s="54">
        <f>IF(NOTA[[#This Row],[JUMLAH]]="","",NOTA[[#This Row],[JUMLAH]]*NOTA[[#This Row],[DISC 1]])</f>
        <v>1028160.0000000001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1028160.0000000001</v>
      </c>
      <c r="AA629" s="54">
        <f>IF(NOTA[[#This Row],[JUMLAH]]="","",NOTA[[#This Row],[JUMLAH]]-NOTA[[#This Row],[DISC]])</f>
        <v>5019840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s="48" customFormat="1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115</v>
      </c>
      <c r="E630" s="23"/>
      <c r="F630" s="26"/>
      <c r="G630" s="26"/>
      <c r="H630" s="31"/>
      <c r="I630" s="26"/>
      <c r="J630" s="51"/>
      <c r="K630" s="26"/>
      <c r="L630" s="26" t="s">
        <v>722</v>
      </c>
      <c r="M630" s="39">
        <v>2</v>
      </c>
      <c r="N630" s="26"/>
      <c r="O630" s="26"/>
      <c r="P630" s="49"/>
      <c r="Q630" s="52">
        <v>2100000</v>
      </c>
      <c r="R630" s="39" t="s">
        <v>105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4200000</v>
      </c>
      <c r="X630" s="54">
        <f>IF(NOTA[[#This Row],[JUMLAH]]="","",NOTA[[#This Row],[JUMLAH]]*NOTA[[#This Row],[DISC 1]])</f>
        <v>714000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714000</v>
      </c>
      <c r="AA630" s="54">
        <f>IF(NOTA[[#This Row],[JUMLAH]]="","",NOTA[[#This Row],[JUMLAH]]-NOTA[[#This Row],[DISC]])</f>
        <v>3486000</v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>
        <f ca="1">IF(NOTA[[#This Row],[NAMA BARANG]]="","",INDEX(NOTA[ID],MATCH(,INDIRECT(ADDRESS(ROW(NOTA[ID]),COLUMN(NOTA[ID]))&amp;":"&amp;ADDRESS(ROW(),COLUMN(NOTA[ID]))),-1)))</f>
        <v>115</v>
      </c>
      <c r="E631" s="23"/>
      <c r="F631" s="26"/>
      <c r="G631" s="26"/>
      <c r="H631" s="31"/>
      <c r="I631" s="26"/>
      <c r="J631" s="51"/>
      <c r="K631" s="26"/>
      <c r="L631" s="26" t="s">
        <v>723</v>
      </c>
      <c r="M631" s="39">
        <v>1</v>
      </c>
      <c r="N631" s="26"/>
      <c r="O631" s="26"/>
      <c r="P631" s="49"/>
      <c r="Q631" s="52">
        <v>1632000</v>
      </c>
      <c r="R631" s="39" t="s">
        <v>106</v>
      </c>
      <c r="S631" s="53">
        <v>0.17</v>
      </c>
      <c r="T631" s="53"/>
      <c r="U631" s="54"/>
      <c r="V631" s="37"/>
      <c r="W631" s="54">
        <f>IF(NOTA[[#This Row],[HARGA/ CTN]]="",NOTA[[#This Row],[JUMLAH_H]],NOTA[[#This Row],[HARGA/ CTN]]*NOTA[[#This Row],[C]])</f>
        <v>1632000</v>
      </c>
      <c r="X631" s="54">
        <f>IF(NOTA[[#This Row],[JUMLAH]]="","",NOTA[[#This Row],[JUMLAH]]*NOTA[[#This Row],[DISC 1]])</f>
        <v>277440</v>
      </c>
      <c r="Y631" s="54">
        <f>IF(NOTA[[#This Row],[JUMLAH]]="","",(NOTA[[#This Row],[JUMLAH]]-NOTA[[#This Row],[DISC 1-]])*NOTA[[#This Row],[DISC 2]])</f>
        <v>0</v>
      </c>
      <c r="Z631" s="54">
        <f>IF(NOTA[[#This Row],[JUMLAH]]="","",NOTA[[#This Row],[DISC 1-]]+NOTA[[#This Row],[DISC 2-]])</f>
        <v>277440</v>
      </c>
      <c r="AA631" s="54">
        <f>IF(NOTA[[#This Row],[JUMLAH]]="","",NOTA[[#This Row],[JUMLAH]]-NOTA[[#This Row],[DISC]])</f>
        <v>1354560</v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1" s="54" t="str">
        <f>IF(OR(NOTA[[#This Row],[QTY]]="",NOTA[[#This Row],[HARGA SATUAN]]="",),"",NOTA[[#This Row],[QTY]]*NOTA[[#This Row],[HARGA SATUAN]])</f>
        <v/>
      </c>
      <c r="AF631" s="51">
        <f ca="1">IF(NOTA[ID_H]="","",INDEX(NOTA[TANGGAL],MATCH(,INDIRECT(ADDRESS(ROW(NOTA[TANGGAL]),COLUMN(NOTA[TANGGAL]))&amp;":"&amp;ADDRESS(ROW(),COLUMN(NOTA[TANGGAL]))),-1)))</f>
        <v>44893</v>
      </c>
      <c r="AG631" s="49" t="str">
        <f ca="1">IF(NOTA[[#This Row],[NAMA BARANG]]="","",INDEX(NOTA[SUPPLIER],MATCH(,INDIRECT(ADDRESS(ROW(NOTA[ID]),COLUMN(NOTA[ID]))&amp;":"&amp;ADDRESS(ROW(),COLUMN(NOTA[ID]))),-1)))</f>
        <v>KENKO SINAR INDONESIA</v>
      </c>
      <c r="AH631" s="38" t="str">
        <f ca="1">IF(NOTA[[#This Row],[ID]]="","",COUNTIF(NOTA[ID_H],NOTA[[#This Row],[ID_H]]))</f>
        <v/>
      </c>
      <c r="AI631" s="38">
        <f ca="1">IF(NOTA[[#This Row],[TGL.NOTA]]="",IF(NOTA[[#This Row],[SUPPLIER_H]]="","",AI630),MONTH(NOTA[[#This Row],[TGL.NOTA]]))</f>
        <v>11</v>
      </c>
      <c r="AJ631" s="14"/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/>
      <c r="G632" s="26"/>
      <c r="H632" s="31"/>
      <c r="I632" s="26"/>
      <c r="J632" s="51"/>
      <c r="K632" s="26"/>
      <c r="L632" s="26" t="s">
        <v>724</v>
      </c>
      <c r="M632" s="39">
        <v>1</v>
      </c>
      <c r="N632" s="26"/>
      <c r="O632" s="26"/>
      <c r="P632" s="49"/>
      <c r="Q632" s="52">
        <v>2520000</v>
      </c>
      <c r="R632" s="39" t="s">
        <v>106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2520000</v>
      </c>
      <c r="X632" s="54">
        <f>IF(NOTA[[#This Row],[JUMLAH]]="","",NOTA[[#This Row],[JUMLAH]]*NOTA[[#This Row],[DISC 1]])</f>
        <v>428400.00000000006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428400.00000000006</v>
      </c>
      <c r="AA632" s="54">
        <f>IF(NOTA[[#This Row],[JUMLAH]]="","",NOTA[[#This Row],[JUMLAH]]-NOTA[[#This Row],[DISC]])</f>
        <v>2091600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32" s="54" t="str">
        <f>IF(OR(NOTA[[#This Row],[QTY]]="",NOTA[[#This Row],[HARGA SATUAN]]="",),"",NOTA[[#This Row],[QTY]]*NOTA[[#This Row],[HARGA SATUAN]])</f>
        <v/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725</v>
      </c>
      <c r="M633" s="39">
        <v>1</v>
      </c>
      <c r="N633" s="26"/>
      <c r="O633" s="26"/>
      <c r="P633" s="49"/>
      <c r="Q633" s="52">
        <v>5220000</v>
      </c>
      <c r="R633" s="39" t="s">
        <v>106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5220000</v>
      </c>
      <c r="X633" s="54">
        <f>IF(NOTA[[#This Row],[JUMLAH]]="","",NOTA[[#This Row],[JUMLAH]]*NOTA[[#This Row],[DISC 1]])</f>
        <v>887400.00000000012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887400.00000000012</v>
      </c>
      <c r="AA633" s="54">
        <f>IF(NOTA[[#This Row],[JUMLAH]]="","",NOTA[[#This Row],[JUMLAH]]-NOTA[[#This Row],[DISC]])</f>
        <v>4332600</v>
      </c>
      <c r="AB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3" s="54" t="str">
        <f>IF(OR(NOTA[[#This Row],[QTY]]="",NOTA[[#This Row],[HARGA SATUAN]]="",),"",NOTA[[#This Row],[QTY]]*NOTA[[#This Row],[HARGA SATUAN]])</f>
        <v/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s="48" customFormat="1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 t="str">
        <f ca="1">IF(NOTA[[#This Row],[NAMA BARANG]]="","",INDEX(NOTA[ID],MATCH(,INDIRECT(ADDRESS(ROW(NOTA[ID]),COLUMN(NOTA[ID]))&amp;":"&amp;ADDRESS(ROW(),COLUMN(NOTA[ID]))),-1)))</f>
        <v/>
      </c>
      <c r="E634" s="23"/>
      <c r="F634" s="26"/>
      <c r="G634" s="26"/>
      <c r="H634" s="31"/>
      <c r="I634" s="26"/>
      <c r="J634" s="51"/>
      <c r="K634" s="26"/>
      <c r="L634" s="26"/>
      <c r="M634" s="39"/>
      <c r="N634" s="26"/>
      <c r="O634" s="26"/>
      <c r="P634" s="49"/>
      <c r="Q634" s="52"/>
      <c r="R634" s="39"/>
      <c r="S634" s="53"/>
      <c r="T634" s="53"/>
      <c r="U634" s="54"/>
      <c r="V634" s="37"/>
      <c r="W634" s="54" t="str">
        <f>IF(NOTA[[#This Row],[HARGA/ CTN]]="",NOTA[[#This Row],[JUMLAH_H]],NOTA[[#This Row],[HARGA/ CTN]]*NOTA[[#This Row],[C]])</f>
        <v/>
      </c>
      <c r="X634" s="54" t="str">
        <f>IF(NOTA[[#This Row],[JUMLAH]]="","",NOTA[[#This Row],[JUMLAH]]*NOTA[[#This Row],[DISC 1]])</f>
        <v/>
      </c>
      <c r="Y634" s="54" t="str">
        <f>IF(NOTA[[#This Row],[JUMLAH]]="","",(NOTA[[#This Row],[JUMLAH]]-NOTA[[#This Row],[DISC 1-]])*NOTA[[#This Row],[DISC 2]])</f>
        <v/>
      </c>
      <c r="Z634" s="54" t="str">
        <f>IF(NOTA[[#This Row],[JUMLAH]]="","",NOTA[[#This Row],[DISC 1-]]+NOTA[[#This Row],[DISC 2-]])</f>
        <v/>
      </c>
      <c r="AA634" s="54" t="str">
        <f>IF(NOTA[[#This Row],[JUMLAH]]="","",NOTA[[#This Row],[JUMLAH]]-NOTA[[#This Row],[DISC]])</f>
        <v/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4" t="str">
        <f>IF(OR(NOTA[[#This Row],[QTY]]="",NOTA[[#This Row],[HARGA SATUAN]]="",),"",NOTA[[#This Row],[QTY]]*NOTA[[#This Row],[HARGA SATUAN]])</f>
        <v/>
      </c>
      <c r="AF634" s="51" t="str">
        <f ca="1">IF(NOTA[ID_H]="","",INDEX(NOTA[TANGGAL],MATCH(,INDIRECT(ADDRESS(ROW(NOTA[TANGGAL]),COLUMN(NOTA[TANGGAL]))&amp;":"&amp;ADDRESS(ROW(),COLUMN(NOTA[TANGGAL]))),-1)))</f>
        <v/>
      </c>
      <c r="AG634" s="49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</row>
    <row r="635" spans="1:36" ht="20.100000000000001" customHeight="1" x14ac:dyDescent="0.25">
      <c r="A63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5" s="50" t="e">
        <f ca="1">IF(NOTA[[#This Row],[ID_P]]="","",MATCH(NOTA[[#This Row],[ID_P]],[1]!B_MSK[N_ID],0))</f>
        <v>#REF!</v>
      </c>
      <c r="D635" s="50">
        <f ca="1">IF(NOTA[[#This Row],[NAMA BARANG]]="","",INDEX(NOTA[ID],MATCH(,INDIRECT(ADDRESS(ROW(NOTA[ID]),COLUMN(NOTA[ID]))&amp;":"&amp;ADDRESS(ROW(),COLUMN(NOTA[ID]))),-1)))</f>
        <v>116</v>
      </c>
      <c r="E635" s="23"/>
      <c r="F635" s="26" t="s">
        <v>23</v>
      </c>
      <c r="G635" s="26" t="s">
        <v>24</v>
      </c>
      <c r="H635" s="31" t="s">
        <v>726</v>
      </c>
      <c r="I635" s="26" t="s">
        <v>734</v>
      </c>
      <c r="J635" s="51">
        <v>44891</v>
      </c>
      <c r="K635" s="26"/>
      <c r="L635" s="26" t="s">
        <v>727</v>
      </c>
      <c r="M635" s="39"/>
      <c r="N635" s="26">
        <v>20</v>
      </c>
      <c r="O635" s="26" t="s">
        <v>220</v>
      </c>
      <c r="P635" s="49">
        <v>32400</v>
      </c>
      <c r="Q635" s="52"/>
      <c r="R635" s="39" t="s">
        <v>735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>
        <f ca="1">IF(NOTA[[#This Row],[ID]]="","",COUNTIF(NOTA[ID_H],NOTA[[#This Row],[ID_H]]))</f>
        <v>11</v>
      </c>
      <c r="AI635" s="38">
        <f>IF(NOTA[[#This Row],[TGL.NOTA]]="",IF(NOTA[[#This Row],[SUPPLIER_H]]="","",AI634),MONTH(NOTA[[#This Row],[TGL.NOTA]]))</f>
        <v>11</v>
      </c>
      <c r="AJ635" s="14"/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116</v>
      </c>
      <c r="E636" s="23"/>
      <c r="F636" s="26"/>
      <c r="G636" s="26"/>
      <c r="H636" s="31"/>
      <c r="I636" s="26"/>
      <c r="J636" s="51"/>
      <c r="K636" s="26"/>
      <c r="L636" s="26" t="s">
        <v>728</v>
      </c>
      <c r="M636" s="39"/>
      <c r="N636" s="26">
        <v>20</v>
      </c>
      <c r="O636" s="26" t="s">
        <v>220</v>
      </c>
      <c r="P636" s="49">
        <v>32400</v>
      </c>
      <c r="Q636" s="52"/>
      <c r="R636" s="39" t="s">
        <v>735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648000</v>
      </c>
      <c r="X636" s="54">
        <f>IF(NOTA[[#This Row],[JUMLAH]]="","",NOTA[[#This Row],[JUMLAH]]*NOTA[[#This Row],[DISC 1]])</f>
        <v>110160.00000000001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110160.00000000001</v>
      </c>
      <c r="AA636" s="54">
        <f>IF(NOTA[[#This Row],[JUMLAH]]="","",NOTA[[#This Row],[JUMLAH]]-NOTA[[#This Row],[DISC]])</f>
        <v>537840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6" s="54">
        <f>IF(OR(NOTA[[#This Row],[QTY]]="",NOTA[[#This Row],[HARGA SATUAN]]="",),"",NOTA[[#This Row],[QTY]]*NOTA[[#This Row],[HARGA SATUAN]])</f>
        <v>648000</v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116</v>
      </c>
      <c r="E637" s="23"/>
      <c r="F637" s="26"/>
      <c r="G637" s="26"/>
      <c r="H637" s="31"/>
      <c r="I637" s="26"/>
      <c r="J637" s="51"/>
      <c r="K637" s="26"/>
      <c r="L637" s="26" t="s">
        <v>729</v>
      </c>
      <c r="M637" s="39"/>
      <c r="N637" s="26">
        <v>20</v>
      </c>
      <c r="O637" s="26" t="s">
        <v>220</v>
      </c>
      <c r="P637" s="49">
        <v>32400</v>
      </c>
      <c r="Q637" s="52"/>
      <c r="R637" s="39" t="s">
        <v>735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648000</v>
      </c>
      <c r="X637" s="54">
        <f>IF(NOTA[[#This Row],[JUMLAH]]="","",NOTA[[#This Row],[JUMLAH]]*NOTA[[#This Row],[DISC 1]])</f>
        <v>110160.00000000001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110160.00000000001</v>
      </c>
      <c r="AA637" s="54">
        <f>IF(NOTA[[#This Row],[JUMLAH]]="","",NOTA[[#This Row],[JUMLAH]]-NOTA[[#This Row],[DISC]])</f>
        <v>537840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7" s="54">
        <f>IF(OR(NOTA[[#This Row],[QTY]]="",NOTA[[#This Row],[HARGA SATUAN]]="",),"",NOTA[[#This Row],[QTY]]*NOTA[[#This Row],[HARGA SATUAN]])</f>
        <v>648000</v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s="48" customFormat="1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116</v>
      </c>
      <c r="E638" s="23"/>
      <c r="F638" s="26"/>
      <c r="G638" s="26"/>
      <c r="H638" s="31"/>
      <c r="I638" s="26"/>
      <c r="J638" s="51"/>
      <c r="K638" s="26"/>
      <c r="L638" s="26" t="s">
        <v>730</v>
      </c>
      <c r="M638" s="39"/>
      <c r="N638" s="26">
        <v>20</v>
      </c>
      <c r="O638" s="26" t="s">
        <v>220</v>
      </c>
      <c r="P638" s="49">
        <v>32400</v>
      </c>
      <c r="Q638" s="52"/>
      <c r="R638" s="39" t="s">
        <v>735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648000</v>
      </c>
      <c r="X638" s="54">
        <f>IF(NOTA[[#This Row],[JUMLAH]]="","",NOTA[[#This Row],[JUMLAH]]*NOTA[[#This Row],[DISC 1]])</f>
        <v>110160.00000000001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110160.00000000001</v>
      </c>
      <c r="AA638" s="54">
        <f>IF(NOTA[[#This Row],[JUMLAH]]="","",NOTA[[#This Row],[JUMLAH]]-NOTA[[#This Row],[DISC]])</f>
        <v>537840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8" s="54">
        <f>IF(OR(NOTA[[#This Row],[QTY]]="",NOTA[[#This Row],[HARGA SATUAN]]="",),"",NOTA[[#This Row],[QTY]]*NOTA[[#This Row],[HARGA SATUAN]])</f>
        <v>648000</v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>
        <f ca="1">IF(NOTA[[#This Row],[NAMA BARANG]]="","",INDEX(NOTA[ID],MATCH(,INDIRECT(ADDRESS(ROW(NOTA[ID]),COLUMN(NOTA[ID]))&amp;":"&amp;ADDRESS(ROW(),COLUMN(NOTA[ID]))),-1)))</f>
        <v>116</v>
      </c>
      <c r="E639" s="23"/>
      <c r="F639" s="26"/>
      <c r="G639" s="26"/>
      <c r="H639" s="31"/>
      <c r="I639" s="26"/>
      <c r="J639" s="51"/>
      <c r="K639" s="26"/>
      <c r="L639" s="26" t="s">
        <v>107</v>
      </c>
      <c r="M639" s="39">
        <v>6</v>
      </c>
      <c r="N639" s="26"/>
      <c r="O639" s="26"/>
      <c r="P639" s="49"/>
      <c r="Q639" s="52">
        <v>1954800</v>
      </c>
      <c r="R639" s="39" t="s">
        <v>90</v>
      </c>
      <c r="S639" s="53">
        <v>0.17</v>
      </c>
      <c r="T639" s="53"/>
      <c r="U639" s="54"/>
      <c r="V639" s="37"/>
      <c r="W639" s="54">
        <f>IF(NOTA[[#This Row],[HARGA/ CTN]]="",NOTA[[#This Row],[JUMLAH_H]],NOTA[[#This Row],[HARGA/ CTN]]*NOTA[[#This Row],[C]])</f>
        <v>11728800</v>
      </c>
      <c r="X639" s="54">
        <f>IF(NOTA[[#This Row],[JUMLAH]]="","",NOTA[[#This Row],[JUMLAH]]*NOTA[[#This Row],[DISC 1]])</f>
        <v>1993896.0000000002</v>
      </c>
      <c r="Y639" s="54">
        <f>IF(NOTA[[#This Row],[JUMLAH]]="","",(NOTA[[#This Row],[JUMLAH]]-NOTA[[#This Row],[DISC 1-]])*NOTA[[#This Row],[DISC 2]])</f>
        <v>0</v>
      </c>
      <c r="Z639" s="54">
        <f>IF(NOTA[[#This Row],[JUMLAH]]="","",NOTA[[#This Row],[DISC 1-]]+NOTA[[#This Row],[DISC 2-]])</f>
        <v>1993896.0000000002</v>
      </c>
      <c r="AA639" s="54">
        <f>IF(NOTA[[#This Row],[JUMLAH]]="","",NOTA[[#This Row],[JUMLAH]]-NOTA[[#This Row],[DISC]])</f>
        <v>9734904</v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9" s="54" t="str">
        <f>IF(OR(NOTA[[#This Row],[QTY]]="",NOTA[[#This Row],[HARGA SATUAN]]="",),"",NOTA[[#This Row],[QTY]]*NOTA[[#This Row],[HARGA SATUAN]])</f>
        <v/>
      </c>
      <c r="AF639" s="51">
        <f ca="1">IF(NOTA[ID_H]="","",INDEX(NOTA[TANGGAL],MATCH(,INDIRECT(ADDRESS(ROW(NOTA[TANGGAL]),COLUMN(NOTA[TANGGAL]))&amp;":"&amp;ADDRESS(ROW(),COLUMN(NOTA[TANGGAL]))),-1)))</f>
        <v>44893</v>
      </c>
      <c r="AG639" s="49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>
        <f ca="1">IF(NOTA[[#This Row],[NAMA BARANG]]="","",INDEX(NOTA[ID],MATCH(,INDIRECT(ADDRESS(ROW(NOTA[ID]),COLUMN(NOTA[ID]))&amp;":"&amp;ADDRESS(ROW(),COLUMN(NOTA[ID]))),-1)))</f>
        <v>116</v>
      </c>
      <c r="E640" s="23"/>
      <c r="F640" s="26"/>
      <c r="G640" s="26"/>
      <c r="H640" s="31"/>
      <c r="I640" s="26"/>
      <c r="J640" s="51"/>
      <c r="K640" s="26"/>
      <c r="L640" s="26" t="s">
        <v>731</v>
      </c>
      <c r="M640" s="39">
        <v>2</v>
      </c>
      <c r="N640" s="26"/>
      <c r="O640" s="26"/>
      <c r="P640" s="49"/>
      <c r="Q640" s="52">
        <v>3571200</v>
      </c>
      <c r="R640" s="39" t="s">
        <v>90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7142400</v>
      </c>
      <c r="X640" s="54">
        <f>IF(NOTA[[#This Row],[JUMLAH]]="","",NOTA[[#This Row],[JUMLAH]]*NOTA[[#This Row],[DISC 1]])</f>
        <v>1214208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1214208</v>
      </c>
      <c r="AA640" s="54">
        <f>IF(NOTA[[#This Row],[JUMLAH]]="","",NOTA[[#This Row],[JUMLAH]]-NOTA[[#This Row],[DISC]])</f>
        <v>5928192</v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44893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116</v>
      </c>
      <c r="E641" s="23"/>
      <c r="F641" s="26"/>
      <c r="G641" s="26"/>
      <c r="H641" s="31"/>
      <c r="I641" s="26" t="s">
        <v>732</v>
      </c>
      <c r="J641" s="51"/>
      <c r="K641" s="26"/>
      <c r="L641" s="26" t="s">
        <v>120</v>
      </c>
      <c r="M641" s="39">
        <v>2</v>
      </c>
      <c r="N641" s="26"/>
      <c r="O641" s="26"/>
      <c r="P641" s="49"/>
      <c r="Q641" s="52">
        <v>1944000</v>
      </c>
      <c r="R641" s="39" t="s">
        <v>733</v>
      </c>
      <c r="S641" s="53">
        <v>0.17</v>
      </c>
      <c r="T641" s="53"/>
      <c r="U641" s="54"/>
      <c r="V641" s="37"/>
      <c r="W641" s="54">
        <f>IF(NOTA[[#This Row],[HARGA/ CTN]]="",NOTA[[#This Row],[JUMLAH_H]],NOTA[[#This Row],[HARGA/ CTN]]*NOTA[[#This Row],[C]])</f>
        <v>3888000</v>
      </c>
      <c r="X641" s="54">
        <f>IF(NOTA[[#This Row],[JUMLAH]]="","",NOTA[[#This Row],[JUMLAH]]*NOTA[[#This Row],[DISC 1]])</f>
        <v>660960</v>
      </c>
      <c r="Y641" s="54">
        <f>IF(NOTA[[#This Row],[JUMLAH]]="","",(NOTA[[#This Row],[JUMLAH]]-NOTA[[#This Row],[DISC 1-]])*NOTA[[#This Row],[DISC 2]])</f>
        <v>0</v>
      </c>
      <c r="Z641" s="54">
        <f>IF(NOTA[[#This Row],[JUMLAH]]="","",NOTA[[#This Row],[DISC 1-]]+NOTA[[#This Row],[DISC 2-]])</f>
        <v>660960</v>
      </c>
      <c r="AA641" s="54">
        <f>IF(NOTA[[#This Row],[JUMLAH]]="","",NOTA[[#This Row],[JUMLAH]]-NOTA[[#This Row],[DISC]])</f>
        <v>3227040</v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1" s="54" t="str">
        <f>IF(OR(NOTA[[#This Row],[QTY]]="",NOTA[[#This Row],[HARGA SATUAN]]="",),"",NOTA[[#This Row],[QTY]]*NOTA[[#This Row],[HARGA SATUAN]])</f>
        <v/>
      </c>
      <c r="AF641" s="51">
        <f ca="1">IF(NOTA[ID_H]="","",INDEX(NOTA[TANGGAL],MATCH(,INDIRECT(ADDRESS(ROW(NOTA[TANGGAL]),COLUMN(NOTA[TANGGAL]))&amp;":"&amp;ADDRESS(ROW(),COLUMN(NOTA[TANGGAL]))),-1)))</f>
        <v>44893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116</v>
      </c>
      <c r="E642" s="30"/>
      <c r="F642" s="26"/>
      <c r="G642" s="26"/>
      <c r="H642" s="31"/>
      <c r="I642" s="32"/>
      <c r="J642" s="33"/>
      <c r="K642" s="26"/>
      <c r="L642" s="26" t="s">
        <v>121</v>
      </c>
      <c r="M642" s="34">
        <v>2</v>
      </c>
      <c r="N642" s="26"/>
      <c r="O642" s="26"/>
      <c r="P642" s="28"/>
      <c r="Q642" s="46">
        <v>1632000</v>
      </c>
      <c r="R642" s="39" t="s">
        <v>125</v>
      </c>
      <c r="S642" s="53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3264000</v>
      </c>
      <c r="X642" s="36">
        <f>IF(NOTA[[#This Row],[JUMLAH]]="","",NOTA[[#This Row],[JUMLAH]]*NOTA[[#This Row],[DISC 1]])</f>
        <v>554880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554880</v>
      </c>
      <c r="AA642" s="36">
        <f>IF(NOTA[[#This Row],[JUMLAH]]="","",NOTA[[#This Row],[JUMLAH]]-NOTA[[#This Row],[DISC]])</f>
        <v>2709120</v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>
        <f ca="1">IF(NOTA[[#This Row],[NAMA BARANG]]="","",INDEX(NOTA[ID],MATCH(,INDIRECT(ADDRESS(ROW(NOTA[ID]),COLUMN(NOTA[ID]))&amp;":"&amp;ADDRESS(ROW(),COLUMN(NOTA[ID]))),-1)))</f>
        <v>116</v>
      </c>
      <c r="E643" s="30"/>
      <c r="F643" s="32"/>
      <c r="G643" s="32"/>
      <c r="H643" s="55"/>
      <c r="I643" s="32"/>
      <c r="J643" s="33"/>
      <c r="K643" s="32"/>
      <c r="L643" s="26" t="s">
        <v>130</v>
      </c>
      <c r="M643" s="34">
        <v>1</v>
      </c>
      <c r="N643" s="32"/>
      <c r="O643" s="26"/>
      <c r="P643" s="28"/>
      <c r="Q643" s="46">
        <v>1710000</v>
      </c>
      <c r="R643" s="39" t="s">
        <v>126</v>
      </c>
      <c r="S643" s="35">
        <v>0.17</v>
      </c>
      <c r="T643" s="35"/>
      <c r="U643" s="36"/>
      <c r="V643" s="37"/>
      <c r="W643" s="36">
        <f>IF(NOTA[[#This Row],[HARGA/ CTN]]="",NOTA[[#This Row],[JUMLAH_H]],NOTA[[#This Row],[HARGA/ CTN]]*NOTA[[#This Row],[C]])</f>
        <v>1710000</v>
      </c>
      <c r="X643" s="36">
        <f>IF(NOTA[[#This Row],[JUMLAH]]="","",NOTA[[#This Row],[JUMLAH]]*NOTA[[#This Row],[DISC 1]])</f>
        <v>290700</v>
      </c>
      <c r="Y643" s="36">
        <f>IF(NOTA[[#This Row],[JUMLAH]]="","",(NOTA[[#This Row],[JUMLAH]]-NOTA[[#This Row],[DISC 1-]])*NOTA[[#This Row],[DISC 2]])</f>
        <v>0</v>
      </c>
      <c r="Z643" s="36">
        <f>IF(NOTA[[#This Row],[JUMLAH]]="","",NOTA[[#This Row],[DISC 1-]]+NOTA[[#This Row],[DISC 2-]])</f>
        <v>290700</v>
      </c>
      <c r="AA643" s="36">
        <f>IF(NOTA[[#This Row],[JUMLAH]]="","",NOTA[[#This Row],[JUMLAH]]-NOTA[[#This Row],[DISC]])</f>
        <v>1419300</v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3" s="36" t="str">
        <f>IF(OR(NOTA[[#This Row],[QTY]]="",NOTA[[#This Row],[HARGA SATUAN]]="",),"",NOTA[[#This Row],[QTY]]*NOTA[[#This Row],[HARGA SATUAN]])</f>
        <v/>
      </c>
      <c r="AF643" s="33">
        <f ca="1">IF(NOTA[ID_H]="","",INDEX(NOTA[TANGGAL],MATCH(,INDIRECT(ADDRESS(ROW(NOTA[TANGGAL]),COLUMN(NOTA[TANGGAL]))&amp;":"&amp;ADDRESS(ROW(),COLUMN(NOTA[TANGGAL]))),-1)))</f>
        <v>44893</v>
      </c>
      <c r="AG643" s="28" t="str">
        <f ca="1">IF(NOTA[[#This Row],[NAMA BARANG]]="","",INDEX(NOTA[SUPPLIER],MATCH(,INDIRECT(ADDRESS(ROW(NOTA[ID]),COLUMN(NOTA[ID]))&amp;":"&amp;ADDRESS(ROW(),COLUMN(NOTA[ID]))),-1)))</f>
        <v>KENKO SINAR INDONESIA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11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/>
      <c r="G644" s="26"/>
      <c r="H644" s="31"/>
      <c r="I644" s="32"/>
      <c r="J644" s="33"/>
      <c r="K644" s="32"/>
      <c r="L644" s="26" t="s">
        <v>122</v>
      </c>
      <c r="M644" s="34">
        <v>1</v>
      </c>
      <c r="N644" s="32"/>
      <c r="O644" s="26"/>
      <c r="P644" s="28"/>
      <c r="Q644" s="46">
        <v>1656000</v>
      </c>
      <c r="R644" s="39" t="s">
        <v>118</v>
      </c>
      <c r="S644" s="35">
        <v>0.17</v>
      </c>
      <c r="T644" s="35"/>
      <c r="U644" s="36"/>
      <c r="V644" s="37"/>
      <c r="W644" s="36">
        <f>IF(NOTA[[#This Row],[HARGA/ CTN]]="",NOTA[[#This Row],[JUMLAH_H]],NOTA[[#This Row],[HARGA/ CTN]]*NOTA[[#This Row],[C]])</f>
        <v>1656000</v>
      </c>
      <c r="X644" s="36">
        <f>IF(NOTA[[#This Row],[JUMLAH]]="","",NOTA[[#This Row],[JUMLAH]]*NOTA[[#This Row],[DISC 1]])</f>
        <v>281520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281520</v>
      </c>
      <c r="AA644" s="36">
        <f>IF(NOTA[[#This Row],[JUMLAH]]="","",NOTA[[#This Row],[JUMLAH]]-NOTA[[#This Row],[DISC]])</f>
        <v>1374480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4" s="36" t="str">
        <f>IF(OR(NOTA[[#This Row],[QTY]]="",NOTA[[#This Row],[HARGA SATUAN]]="",),"",NOTA[[#This Row],[QTY]]*NOTA[[#This Row],[HARGA SATUAN]])</f>
        <v/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KENKO SINAR INDONESIA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32"/>
      <c r="G645" s="32"/>
      <c r="H645" s="55"/>
      <c r="I645" s="32"/>
      <c r="J645" s="33"/>
      <c r="K645" s="32"/>
      <c r="L645" s="26" t="s">
        <v>123</v>
      </c>
      <c r="M645" s="34">
        <v>1</v>
      </c>
      <c r="N645" s="32"/>
      <c r="O645" s="26"/>
      <c r="P645" s="28"/>
      <c r="Q645" s="46">
        <v>1824000</v>
      </c>
      <c r="R645" s="39" t="s">
        <v>118</v>
      </c>
      <c r="S645" s="35">
        <v>0.17</v>
      </c>
      <c r="T645" s="35"/>
      <c r="U645" s="36"/>
      <c r="V645" s="37"/>
      <c r="W645" s="36">
        <f>IF(NOTA[[#This Row],[HARGA/ CTN]]="",NOTA[[#This Row],[JUMLAH_H]],NOTA[[#This Row],[HARGA/ CTN]]*NOTA[[#This Row],[C]])</f>
        <v>1824000</v>
      </c>
      <c r="X645" s="36">
        <f>IF(NOTA[[#This Row],[JUMLAH]]="","",NOTA[[#This Row],[JUMLAH]]*NOTA[[#This Row],[DISC 1]])</f>
        <v>310080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310080</v>
      </c>
      <c r="AA645" s="36">
        <f>IF(NOTA[[#This Row],[JUMLAH]]="","",NOTA[[#This Row],[JUMLAH]]-NOTA[[#This Row],[DISC]])</f>
        <v>1513920</v>
      </c>
      <c r="AB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5" s="36" t="str">
        <f>IF(OR(NOTA[[#This Row],[QTY]]="",NOTA[[#This Row],[HARGA SATUAN]]="",),"",NOTA[[#This Row],[QTY]]*NOTA[[#This Row],[HARGA SATUAN]])</f>
        <v/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KENKO SINAR INDONESIA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26"/>
      <c r="G646" s="26"/>
      <c r="H646" s="31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CTN]]*NOTA[[#This Row],[C]])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7" s="29" t="e">
        <f ca="1">IF(NOTA[[#This Row],[ID_P]]="","",MATCH(NOTA[[#This Row],[ID_P]],[1]!B_MSK[N_ID],0))</f>
        <v>#REF!</v>
      </c>
      <c r="D647" s="29">
        <f ca="1">IF(NOTA[[#This Row],[NAMA BARANG]]="","",INDEX(NOTA[ID],MATCH(,INDIRECT(ADDRESS(ROW(NOTA[ID]),COLUMN(NOTA[ID]))&amp;":"&amp;ADDRESS(ROW(),COLUMN(NOTA[ID]))),-1)))</f>
        <v>117</v>
      </c>
      <c r="E647" s="30"/>
      <c r="F647" s="26" t="s">
        <v>369</v>
      </c>
      <c r="G647" s="26" t="s">
        <v>86</v>
      </c>
      <c r="H647" s="31" t="s">
        <v>737</v>
      </c>
      <c r="I647" s="32"/>
      <c r="J647" s="33">
        <v>44890</v>
      </c>
      <c r="K647" s="32"/>
      <c r="L647" s="26" t="s">
        <v>738</v>
      </c>
      <c r="M647" s="34">
        <v>1</v>
      </c>
      <c r="N647" s="32">
        <v>144</v>
      </c>
      <c r="O647" s="26" t="s">
        <v>88</v>
      </c>
      <c r="P647" s="28">
        <v>13250</v>
      </c>
      <c r="Q647" s="46"/>
      <c r="R647" s="39" t="s">
        <v>383</v>
      </c>
      <c r="S647" s="35"/>
      <c r="T647" s="35"/>
      <c r="U647" s="36"/>
      <c r="V647" s="37"/>
      <c r="W647" s="36">
        <f>IF(NOTA[[#This Row],[HARGA/ CTN]]="",NOTA[[#This Row],[JUMLAH_H]],NOTA[[#This Row],[HARGA/ CTN]]*NOTA[[#This Row],[C]])</f>
        <v>1908000</v>
      </c>
      <c r="X647" s="36">
        <f>IF(NOTA[[#This Row],[JUMLAH]]="","",NOTA[[#This Row],[JUMLAH]]*NOTA[[#This Row],[DISC 1]])</f>
        <v>0</v>
      </c>
      <c r="Y647" s="36">
        <f>IF(NOTA[[#This Row],[JUMLAH]]="","",(NOTA[[#This Row],[JUMLAH]]-NOTA[[#This Row],[DISC 1-]])*NOTA[[#This Row],[DISC 2]])</f>
        <v>0</v>
      </c>
      <c r="Z647" s="36">
        <f>IF(NOTA[[#This Row],[JUMLAH]]="","",NOTA[[#This Row],[DISC 1-]]+NOTA[[#This Row],[DISC 2-]])</f>
        <v>0</v>
      </c>
      <c r="AA647" s="36">
        <f>IF(NOTA[[#This Row],[JUMLAH]]="","",NOTA[[#This Row],[JUMLAH]]-NOTA[[#This Row],[DISC]])</f>
        <v>1908000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7" s="36">
        <f>IF(OR(NOTA[[#This Row],[QTY]]="",NOTA[[#This Row],[HARGA SATUAN]]="",),"",NOTA[[#This Row],[QTY]]*NOTA[[#This Row],[HARGA SATUAN]])</f>
        <v>1908000</v>
      </c>
      <c r="AF647" s="33">
        <f ca="1">IF(NOTA[ID_H]="","",INDEX(NOTA[TANGGAL],MATCH(,INDIRECT(ADDRESS(ROW(NOTA[TANGGAL]),COLUMN(NOTA[TANGGAL]))&amp;":"&amp;ADDRESS(ROW(),COLUMN(NOTA[TANGGAL]))),-1)))</f>
        <v>44893</v>
      </c>
      <c r="AG647" s="28" t="str">
        <f ca="1">IF(NOTA[[#This Row],[NAMA BARANG]]="","",INDEX(NOTA[SUPPLIER],MATCH(,INDIRECT(ADDRESS(ROW(NOTA[ID]),COLUMN(NOTA[ID]))&amp;":"&amp;ADDRESS(ROW(),COLUMN(NOTA[ID]))),-1)))</f>
        <v>DB STATIONERY</v>
      </c>
      <c r="AH647" s="38">
        <f ca="1">IF(NOTA[[#This Row],[ID]]="","",COUNTIF(NOTA[ID_H],NOTA[[#This Row],[ID_H]]))</f>
        <v>5</v>
      </c>
      <c r="AI647" s="38">
        <f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117</v>
      </c>
      <c r="E648" s="30"/>
      <c r="F648" s="26"/>
      <c r="G648" s="26"/>
      <c r="H648" s="31"/>
      <c r="I648" s="32"/>
      <c r="J648" s="33"/>
      <c r="K648" s="32"/>
      <c r="L648" s="26" t="s">
        <v>739</v>
      </c>
      <c r="M648" s="34">
        <v>1</v>
      </c>
      <c r="N648" s="32">
        <v>144</v>
      </c>
      <c r="O648" s="26" t="s">
        <v>88</v>
      </c>
      <c r="P648" s="28">
        <v>13250</v>
      </c>
      <c r="Q648" s="46"/>
      <c r="R648" s="39" t="s">
        <v>383</v>
      </c>
      <c r="S648" s="35"/>
      <c r="T648" s="35"/>
      <c r="U648" s="36"/>
      <c r="V648" s="37"/>
      <c r="W648" s="36">
        <f>IF(NOTA[[#This Row],[HARGA/ CTN]]="",NOTA[[#This Row],[JUMLAH_H]],NOTA[[#This Row],[HARGA/ CTN]]*NOTA[[#This Row],[C]])</f>
        <v>1908000</v>
      </c>
      <c r="X648" s="36">
        <f>IF(NOTA[[#This Row],[JUMLAH]]="","",NOTA[[#This Row],[JUMLAH]]*NOTA[[#This Row],[DISC 1]])</f>
        <v>0</v>
      </c>
      <c r="Y648" s="36">
        <f>IF(NOTA[[#This Row],[JUMLAH]]="","",(NOTA[[#This Row],[JUMLAH]]-NOTA[[#This Row],[DISC 1-]])*NOTA[[#This Row],[DISC 2]])</f>
        <v>0</v>
      </c>
      <c r="Z648" s="36">
        <f>IF(NOTA[[#This Row],[JUMLAH]]="","",NOTA[[#This Row],[DISC 1-]]+NOTA[[#This Row],[DISC 2-]])</f>
        <v>0</v>
      </c>
      <c r="AA648" s="36">
        <f>IF(NOTA[[#This Row],[JUMLAH]]="","",NOTA[[#This Row],[JUMLAH]]-NOTA[[#This Row],[DISC]])</f>
        <v>1908000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8" s="36">
        <f>IF(OR(NOTA[[#This Row],[QTY]]="",NOTA[[#This Row],[HARGA SATUAN]]="",),"",NOTA[[#This Row],[QTY]]*NOTA[[#This Row],[HARGA SATUAN]])</f>
        <v>1908000</v>
      </c>
      <c r="AF648" s="33">
        <f ca="1">IF(NOTA[ID_H]="","",INDEX(NOTA[TANGGAL],MATCH(,INDIRECT(ADDRESS(ROW(NOTA[TANGGAL]),COLUMN(NOTA[TANGGAL]))&amp;":"&amp;ADDRESS(ROW(),COLUMN(NOTA[TANGGAL]))),-1)))</f>
        <v>44893</v>
      </c>
      <c r="AG648" s="28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>
        <f ca="1">IF(NOTA[[#This Row],[NAMA BARANG]]="","",INDEX(NOTA[ID],MATCH(,INDIRECT(ADDRESS(ROW(NOTA[ID]),COLUMN(NOTA[ID]))&amp;":"&amp;ADDRESS(ROW(),COLUMN(NOTA[ID]))),-1)))</f>
        <v>117</v>
      </c>
      <c r="E649" s="30"/>
      <c r="F649" s="32"/>
      <c r="G649" s="32"/>
      <c r="H649" s="55"/>
      <c r="I649" s="32"/>
      <c r="J649" s="33"/>
      <c r="K649" s="32"/>
      <c r="L649" s="26" t="s">
        <v>740</v>
      </c>
      <c r="M649" s="34">
        <v>3</v>
      </c>
      <c r="N649" s="32">
        <v>432</v>
      </c>
      <c r="O649" s="26" t="s">
        <v>88</v>
      </c>
      <c r="P649" s="28">
        <v>13500</v>
      </c>
      <c r="Q649" s="46"/>
      <c r="R649" s="39" t="s">
        <v>383</v>
      </c>
      <c r="S649" s="35"/>
      <c r="T649" s="35"/>
      <c r="U649" s="36"/>
      <c r="V649" s="37"/>
      <c r="W649" s="36">
        <f>IF(NOTA[[#This Row],[HARGA/ CTN]]="",NOTA[[#This Row],[JUMLAH_H]],NOTA[[#This Row],[HARGA/ CTN]]*NOTA[[#This Row],[C]])</f>
        <v>5832000</v>
      </c>
      <c r="X649" s="36">
        <f>IF(NOTA[[#This Row],[JUMLAH]]="","",NOTA[[#This Row],[JUMLAH]]*NOTA[[#This Row],[DISC 1]])</f>
        <v>0</v>
      </c>
      <c r="Y649" s="36">
        <f>IF(NOTA[[#This Row],[JUMLAH]]="","",(NOTA[[#This Row],[JUMLAH]]-NOTA[[#This Row],[DISC 1-]])*NOTA[[#This Row],[DISC 2]])</f>
        <v>0</v>
      </c>
      <c r="Z649" s="36">
        <f>IF(NOTA[[#This Row],[JUMLAH]]="","",NOTA[[#This Row],[DISC 1-]]+NOTA[[#This Row],[DISC 2-]])</f>
        <v>0</v>
      </c>
      <c r="AA649" s="36">
        <f>IF(NOTA[[#This Row],[JUMLAH]]="","",NOTA[[#This Row],[JUMLAH]]-NOTA[[#This Row],[DISC]])</f>
        <v>5832000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9" s="36">
        <f>IF(OR(NOTA[[#This Row],[QTY]]="",NOTA[[#This Row],[HARGA SATUAN]]="",),"",NOTA[[#This Row],[QTY]]*NOTA[[#This Row],[HARGA SATUAN]])</f>
        <v>5832000</v>
      </c>
      <c r="AF649" s="33">
        <f ca="1">IF(NOTA[ID_H]="","",INDEX(NOTA[TANGGAL],MATCH(,INDIRECT(ADDRESS(ROW(NOTA[TANGGAL]),COLUMN(NOTA[TANGGAL]))&amp;":"&amp;ADDRESS(ROW(),COLUMN(NOTA[TANGGAL]))),-1)))</f>
        <v>44893</v>
      </c>
      <c r="AG649" s="28" t="str">
        <f ca="1">IF(NOTA[[#This Row],[NAMA BARANG]]="","",INDEX(NOTA[SUPPLIER],MATCH(,INDIRECT(ADDRESS(ROW(NOTA[ID]),COLUMN(NOTA[ID]))&amp;":"&amp;ADDRESS(ROW(),COLUMN(NOTA[ID]))),-1)))</f>
        <v>DB STATIONERY</v>
      </c>
      <c r="AH649" s="38" t="str">
        <f ca="1">IF(NOTA[[#This Row],[ID]]="","",COUNTIF(NOTA[ID_H],NOTA[[#This Row],[ID_H]]))</f>
        <v/>
      </c>
      <c r="AI649" s="38">
        <f ca="1">IF(NOTA[[#This Row],[TGL.NOTA]]="",IF(NOTA[[#This Row],[SUPPLIER_H]]="","",AI648),MONTH(NOTA[[#This Row],[TGL.NOTA]]))</f>
        <v>11</v>
      </c>
      <c r="AJ649" s="14"/>
    </row>
    <row r="650" spans="1:36" ht="20.100000000000001" customHeight="1" x14ac:dyDescent="0.25">
      <c r="A6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0" t="str">
        <f>IF(NOTA[[#This Row],[ID_P]]="","",MATCH(NOTA[[#This Row],[ID_P]],[1]!B_MSK[N_ID],0))</f>
        <v/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/>
      <c r="G650" s="26"/>
      <c r="H650" s="31"/>
      <c r="I650" s="26"/>
      <c r="J650" s="51"/>
      <c r="K650" s="26"/>
      <c r="L650" s="26" t="s">
        <v>741</v>
      </c>
      <c r="M650" s="39">
        <v>1</v>
      </c>
      <c r="N650" s="26">
        <v>96</v>
      </c>
      <c r="O650" s="26" t="s">
        <v>88</v>
      </c>
      <c r="P650" s="52">
        <v>29000</v>
      </c>
      <c r="Q650" s="52"/>
      <c r="R650" s="39" t="s">
        <v>570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2784000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2784000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0" s="54">
        <f>IF(OR(NOTA[[#This Row],[QTY]]="",NOTA[[#This Row],[HARGA SATUAN]]="",),"",NOTA[[#This Row],[QTY]]*NOTA[[#This Row],[HARGA SATUAN]])</f>
        <v>2784000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 t="str">
        <f ca="1">IF(NOTA[[#This Row],[ID]]="","",COUNTIF(NOTA[ID_H],NOTA[[#This Row],[ID_H]]))</f>
        <v/>
      </c>
      <c r="AI650" s="38">
        <f ca="1"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742</v>
      </c>
      <c r="M651" s="39">
        <v>1</v>
      </c>
      <c r="N651" s="26">
        <v>144</v>
      </c>
      <c r="O651" s="26" t="s">
        <v>88</v>
      </c>
      <c r="P651" s="49">
        <v>15500</v>
      </c>
      <c r="Q651" s="52"/>
      <c r="R651" s="39" t="s">
        <v>383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2232000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2232000</v>
      </c>
      <c r="AB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51" s="54">
        <f>IF(OR(NOTA[[#This Row],[QTY]]="",NOTA[[#This Row],[HARGA SATUAN]]="",),"",NOTA[[#This Row],[QTY]]*NOTA[[#This Row],[HARGA SATUAN]])</f>
        <v>2232000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 t="str">
        <f ca="1">IF(NOTA[[#This Row],[NAMA BARANG]]="","",INDEX(NOTA[ID],MATCH(,INDIRECT(ADDRESS(ROW(NOTA[ID]),COLUMN(NOTA[ID]))&amp;":"&amp;ADDRESS(ROW(),COLUMN(NOTA[ID]))),-1)))</f>
        <v/>
      </c>
      <c r="E652" s="23"/>
      <c r="F652" s="26"/>
      <c r="G652" s="26"/>
      <c r="H652" s="31"/>
      <c r="I652" s="26"/>
      <c r="J652" s="51"/>
      <c r="K652" s="26"/>
      <c r="L652" s="26"/>
      <c r="M652" s="39"/>
      <c r="N652" s="26"/>
      <c r="O652" s="26"/>
      <c r="P652" s="49"/>
      <c r="Q652" s="52"/>
      <c r="R652" s="39"/>
      <c r="S652" s="53"/>
      <c r="T652" s="53"/>
      <c r="U652" s="54"/>
      <c r="V652" s="37"/>
      <c r="W652" s="54" t="str">
        <f>IF(NOTA[[#This Row],[HARGA/ CTN]]="",NOTA[[#This Row],[JUMLAH_H]],NOTA[[#This Row],[HARGA/ CTN]]*NOTA[[#This Row],[C]])</f>
        <v/>
      </c>
      <c r="X652" s="54" t="str">
        <f>IF(NOTA[[#This Row],[JUMLAH]]="","",NOTA[[#This Row],[JUMLAH]]*NOTA[[#This Row],[DISC 1]])</f>
        <v/>
      </c>
      <c r="Y652" s="54" t="str">
        <f>IF(NOTA[[#This Row],[JUMLAH]]="","",(NOTA[[#This Row],[JUMLAH]]-NOTA[[#This Row],[DISC 1-]])*NOTA[[#This Row],[DISC 2]])</f>
        <v/>
      </c>
      <c r="Z652" s="54" t="str">
        <f>IF(NOTA[[#This Row],[JUMLAH]]="","",NOTA[[#This Row],[DISC 1-]]+NOTA[[#This Row],[DISC 2-]])</f>
        <v/>
      </c>
      <c r="AA652" s="54" t="str">
        <f>IF(NOTA[[#This Row],[JUMLAH]]="","",NOTA[[#This Row],[JUMLAH]]-NOTA[[#This Row],[DISC]])</f>
        <v/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54" t="str">
        <f>IF(OR(NOTA[[#This Row],[QTY]]="",NOTA[[#This Row],[HARGA SATUAN]]="",),"",NOTA[[#This Row],[QTY]]*NOTA[[#This Row],[HARGA SATUAN]])</f>
        <v/>
      </c>
      <c r="AF652" s="51" t="str">
        <f ca="1">IF(NOTA[ID_H]="","",INDEX(NOTA[TANGGAL],MATCH(,INDIRECT(ADDRESS(ROW(NOTA[TANGGAL]),COLUMN(NOTA[TANGGAL]))&amp;":"&amp;ADDRESS(ROW(),COLUMN(NOTA[TANGGAL]))),-1)))</f>
        <v/>
      </c>
      <c r="AG652" s="49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3" s="50" t="e">
        <f ca="1">IF(NOTA[[#This Row],[ID_P]]="","",MATCH(NOTA[[#This Row],[ID_P]],[1]!B_MSK[N_ID],0))</f>
        <v>#REF!</v>
      </c>
      <c r="D653" s="50">
        <f ca="1">IF(NOTA[[#This Row],[NAMA BARANG]]="","",INDEX(NOTA[ID],MATCH(,INDIRECT(ADDRESS(ROW(NOTA[ID]),COLUMN(NOTA[ID]))&amp;":"&amp;ADDRESS(ROW(),COLUMN(NOTA[ID]))),-1)))</f>
        <v>118</v>
      </c>
      <c r="E653" s="23"/>
      <c r="F653" s="26" t="s">
        <v>369</v>
      </c>
      <c r="G653" s="26" t="s">
        <v>86</v>
      </c>
      <c r="H653" s="31" t="s">
        <v>743</v>
      </c>
      <c r="I653" s="26"/>
      <c r="J653" s="51">
        <v>44880</v>
      </c>
      <c r="K653" s="26"/>
      <c r="L653" s="26" t="s">
        <v>744</v>
      </c>
      <c r="M653" s="39">
        <v>7</v>
      </c>
      <c r="N653" s="26">
        <v>672</v>
      </c>
      <c r="O653" s="26" t="s">
        <v>88</v>
      </c>
      <c r="P653" s="49">
        <v>31500</v>
      </c>
      <c r="Q653" s="52"/>
      <c r="R653" s="39" t="s">
        <v>570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21168000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21168000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3" s="54">
        <f>IF(OR(NOTA[[#This Row],[QTY]]="",NOTA[[#This Row],[HARGA SATUAN]]="",),"",NOTA[[#This Row],[QTY]]*NOTA[[#This Row],[HARGA SATUAN]])</f>
        <v>21168000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>
        <f ca="1">IF(NOTA[[#This Row],[ID]]="","",COUNTIF(NOTA[ID_H],NOTA[[#This Row],[ID_H]]))</f>
        <v>14</v>
      </c>
      <c r="AI653" s="38">
        <f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118</v>
      </c>
      <c r="E654" s="23"/>
      <c r="F654" s="26"/>
      <c r="G654" s="26"/>
      <c r="H654" s="31"/>
      <c r="I654" s="26"/>
      <c r="J654" s="51"/>
      <c r="K654" s="26"/>
      <c r="L654" s="26" t="s">
        <v>745</v>
      </c>
      <c r="M654" s="39">
        <v>5</v>
      </c>
      <c r="N654" s="26">
        <v>600</v>
      </c>
      <c r="O654" s="26" t="s">
        <v>88</v>
      </c>
      <c r="P654" s="49">
        <v>25500</v>
      </c>
      <c r="Q654" s="52"/>
      <c r="R654" s="39" t="s">
        <v>619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15300000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15300000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4" s="54">
        <f>IF(OR(NOTA[[#This Row],[QTY]]="",NOTA[[#This Row],[HARGA SATUAN]]="",),"",NOTA[[#This Row],[QTY]]*NOTA[[#This Row],[HARGA SATUAN]])</f>
        <v>15300000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0" t="str">
        <f>IF(NOTA[[#This Row],[ID_P]]="","",MATCH(NOTA[[#This Row],[ID_P]],[1]!B_MSK[N_ID],0))</f>
        <v/>
      </c>
      <c r="D655" s="50">
        <f ca="1">IF(NOTA[[#This Row],[NAMA BARANG]]="","",INDEX(NOTA[ID],MATCH(,INDIRECT(ADDRESS(ROW(NOTA[ID]),COLUMN(NOTA[ID]))&amp;":"&amp;ADDRESS(ROW(),COLUMN(NOTA[ID]))),-1)))</f>
        <v>118</v>
      </c>
      <c r="E655" s="23"/>
      <c r="F655" s="26"/>
      <c r="G655" s="26"/>
      <c r="H655" s="31"/>
      <c r="I655" s="26"/>
      <c r="J655" s="51"/>
      <c r="K655" s="26"/>
      <c r="L655" s="26" t="s">
        <v>746</v>
      </c>
      <c r="M655" s="39">
        <v>3</v>
      </c>
      <c r="N655" s="26">
        <v>360</v>
      </c>
      <c r="O655" s="26" t="s">
        <v>88</v>
      </c>
      <c r="P655" s="49">
        <v>12500</v>
      </c>
      <c r="Q655" s="52"/>
      <c r="R655" s="39" t="s">
        <v>619</v>
      </c>
      <c r="S655" s="53"/>
      <c r="T655" s="53"/>
      <c r="U655" s="54"/>
      <c r="V655" s="37"/>
      <c r="W655" s="54">
        <f>IF(NOTA[[#This Row],[HARGA/ CTN]]="",NOTA[[#This Row],[JUMLAH_H]],NOTA[[#This Row],[HARGA/ CTN]]*NOTA[[#This Row],[C]])</f>
        <v>4500000</v>
      </c>
      <c r="X655" s="54">
        <f>IF(NOTA[[#This Row],[JUMLAH]]="","",NOTA[[#This Row],[JUMLAH]]*NOTA[[#This Row],[DISC 1]])</f>
        <v>0</v>
      </c>
      <c r="Y655" s="54">
        <f>IF(NOTA[[#This Row],[JUMLAH]]="","",(NOTA[[#This Row],[JUMLAH]]-NOTA[[#This Row],[DISC 1-]])*NOTA[[#This Row],[DISC 2]])</f>
        <v>0</v>
      </c>
      <c r="Z655" s="54">
        <f>IF(NOTA[[#This Row],[JUMLAH]]="","",NOTA[[#This Row],[DISC 1-]]+NOTA[[#This Row],[DISC 2-]])</f>
        <v>0</v>
      </c>
      <c r="AA655" s="54">
        <f>IF(NOTA[[#This Row],[JUMLAH]]="","",NOTA[[#This Row],[JUMLAH]]-NOTA[[#This Row],[DISC]])</f>
        <v>4500000</v>
      </c>
      <c r="AB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5" s="54">
        <f>IF(OR(NOTA[[#This Row],[QTY]]="",NOTA[[#This Row],[HARGA SATUAN]]="",),"",NOTA[[#This Row],[QTY]]*NOTA[[#This Row],[HARGA SATUAN]])</f>
        <v>4500000</v>
      </c>
      <c r="AF655" s="51">
        <f ca="1">IF(NOTA[ID_H]="","",INDEX(NOTA[TANGGAL],MATCH(,INDIRECT(ADDRESS(ROW(NOTA[TANGGAL]),COLUMN(NOTA[TANGGAL]))&amp;":"&amp;ADDRESS(ROW(),COLUMN(NOTA[TANGGAL]))),-1)))</f>
        <v>44893</v>
      </c>
      <c r="AG655" s="49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0" t="str">
        <f>IF(NOTA[[#This Row],[ID_P]]="","",MATCH(NOTA[[#This Row],[ID_P]],[1]!B_MSK[N_ID],0))</f>
        <v/>
      </c>
      <c r="D656" s="50">
        <f ca="1">IF(NOTA[[#This Row],[NAMA BARANG]]="","",INDEX(NOTA[ID],MATCH(,INDIRECT(ADDRESS(ROW(NOTA[ID]),COLUMN(NOTA[ID]))&amp;":"&amp;ADDRESS(ROW(),COLUMN(NOTA[ID]))),-1)))</f>
        <v>118</v>
      </c>
      <c r="E656" s="23"/>
      <c r="F656" s="26"/>
      <c r="G656" s="26"/>
      <c r="H656" s="31"/>
      <c r="I656" s="26"/>
      <c r="J656" s="51"/>
      <c r="K656" s="26"/>
      <c r="L656" s="26" t="s">
        <v>747</v>
      </c>
      <c r="M656" s="39">
        <v>2</v>
      </c>
      <c r="N656" s="26">
        <v>192</v>
      </c>
      <c r="O656" s="26" t="s">
        <v>88</v>
      </c>
      <c r="P656" s="49">
        <v>43500</v>
      </c>
      <c r="Q656" s="52"/>
      <c r="R656" s="39" t="s">
        <v>570</v>
      </c>
      <c r="S656" s="53"/>
      <c r="T656" s="53"/>
      <c r="U656" s="54"/>
      <c r="V656" s="37"/>
      <c r="W656" s="54">
        <f>IF(NOTA[[#This Row],[HARGA/ CTN]]="",NOTA[[#This Row],[JUMLAH_H]],NOTA[[#This Row],[HARGA/ CTN]]*NOTA[[#This Row],[C]])</f>
        <v>8352000</v>
      </c>
      <c r="X656" s="54">
        <f>IF(NOTA[[#This Row],[JUMLAH]]="","",NOTA[[#This Row],[JUMLAH]]*NOTA[[#This Row],[DISC 1]])</f>
        <v>0</v>
      </c>
      <c r="Y656" s="54">
        <f>IF(NOTA[[#This Row],[JUMLAH]]="","",(NOTA[[#This Row],[JUMLAH]]-NOTA[[#This Row],[DISC 1-]])*NOTA[[#This Row],[DISC 2]])</f>
        <v>0</v>
      </c>
      <c r="Z656" s="54">
        <f>IF(NOTA[[#This Row],[JUMLAH]]="","",NOTA[[#This Row],[DISC 1-]]+NOTA[[#This Row],[DISC 2-]])</f>
        <v>0</v>
      </c>
      <c r="AA656" s="54">
        <f>IF(NOTA[[#This Row],[JUMLAH]]="","",NOTA[[#This Row],[JUMLAH]]-NOTA[[#This Row],[DISC]])</f>
        <v>8352000</v>
      </c>
      <c r="AB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6" s="54">
        <f>IF(OR(NOTA[[#This Row],[QTY]]="",NOTA[[#This Row],[HARGA SATUAN]]="",),"",NOTA[[#This Row],[QTY]]*NOTA[[#This Row],[HARGA SATUAN]])</f>
        <v>8352000</v>
      </c>
      <c r="AF656" s="51">
        <f ca="1">IF(NOTA[ID_H]="","",INDEX(NOTA[TANGGAL],MATCH(,INDIRECT(ADDRESS(ROW(NOTA[TANGGAL]),COLUMN(NOTA[TANGGAL]))&amp;":"&amp;ADDRESS(ROW(),COLUMN(NOTA[TANGGAL]))),-1)))</f>
        <v>44893</v>
      </c>
      <c r="AG656" s="49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0" t="str">
        <f>IF(NOTA[[#This Row],[ID_P]]="","",MATCH(NOTA[[#This Row],[ID_P]],[1]!B_MSK[N_ID],0))</f>
        <v/>
      </c>
      <c r="D657" s="50">
        <f ca="1">IF(NOTA[[#This Row],[NAMA BARANG]]="","",INDEX(NOTA[ID],MATCH(,INDIRECT(ADDRESS(ROW(NOTA[ID]),COLUMN(NOTA[ID]))&amp;":"&amp;ADDRESS(ROW(),COLUMN(NOTA[ID]))),-1)))</f>
        <v>118</v>
      </c>
      <c r="E657" s="23"/>
      <c r="F657" s="26"/>
      <c r="G657" s="26"/>
      <c r="H657" s="31"/>
      <c r="I657" s="26"/>
      <c r="J657" s="51"/>
      <c r="K657" s="26"/>
      <c r="L657" s="26" t="s">
        <v>748</v>
      </c>
      <c r="M657" s="39">
        <v>2</v>
      </c>
      <c r="N657" s="26">
        <v>144</v>
      </c>
      <c r="O657" s="26" t="s">
        <v>88</v>
      </c>
      <c r="P657" s="49">
        <v>41000</v>
      </c>
      <c r="Q657" s="52"/>
      <c r="R657" s="39" t="s">
        <v>749</v>
      </c>
      <c r="S657" s="53"/>
      <c r="T657" s="53"/>
      <c r="U657" s="54"/>
      <c r="V657" s="37"/>
      <c r="W657" s="54">
        <f>IF(NOTA[[#This Row],[HARGA/ CTN]]="",NOTA[[#This Row],[JUMLAH_H]],NOTA[[#This Row],[HARGA/ CTN]]*NOTA[[#This Row],[C]])</f>
        <v>5904000</v>
      </c>
      <c r="X657" s="54">
        <f>IF(NOTA[[#This Row],[JUMLAH]]="","",NOTA[[#This Row],[JUMLAH]]*NOTA[[#This Row],[DISC 1]])</f>
        <v>0</v>
      </c>
      <c r="Y657" s="54">
        <f>IF(NOTA[[#This Row],[JUMLAH]]="","",(NOTA[[#This Row],[JUMLAH]]-NOTA[[#This Row],[DISC 1-]])*NOTA[[#This Row],[DISC 2]])</f>
        <v>0</v>
      </c>
      <c r="Z657" s="54">
        <f>IF(NOTA[[#This Row],[JUMLAH]]="","",NOTA[[#This Row],[DISC 1-]]+NOTA[[#This Row],[DISC 2-]])</f>
        <v>0</v>
      </c>
      <c r="AA657" s="54">
        <f>IF(NOTA[[#This Row],[JUMLAH]]="","",NOTA[[#This Row],[JUMLAH]]-NOTA[[#This Row],[DISC]])</f>
        <v>5904000</v>
      </c>
      <c r="AB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7" s="54">
        <f>IF(OR(NOTA[[#This Row],[QTY]]="",NOTA[[#This Row],[HARGA SATUAN]]="",),"",NOTA[[#This Row],[QTY]]*NOTA[[#This Row],[HARGA SATUAN]])</f>
        <v>5904000</v>
      </c>
      <c r="AF657" s="51">
        <f ca="1">IF(NOTA[ID_H]="","",INDEX(NOTA[TANGGAL],MATCH(,INDIRECT(ADDRESS(ROW(NOTA[TANGGAL]),COLUMN(NOTA[TANGGAL]))&amp;":"&amp;ADDRESS(ROW(),COLUMN(NOTA[TANGGAL]))),-1)))</f>
        <v>44893</v>
      </c>
      <c r="AG657" s="49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118</v>
      </c>
      <c r="E658" s="30"/>
      <c r="F658" s="26"/>
      <c r="G658" s="26"/>
      <c r="H658" s="31"/>
      <c r="I658" s="32"/>
      <c r="J658" s="33"/>
      <c r="K658" s="32"/>
      <c r="L658" s="26" t="s">
        <v>750</v>
      </c>
      <c r="M658" s="34">
        <v>3</v>
      </c>
      <c r="N658" s="32">
        <v>360</v>
      </c>
      <c r="O658" s="26" t="s">
        <v>88</v>
      </c>
      <c r="P658" s="28">
        <v>25500</v>
      </c>
      <c r="Q658" s="46"/>
      <c r="R658" s="39" t="s">
        <v>619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9180000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9180000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8" s="36">
        <f>IF(OR(NOTA[[#This Row],[QTY]]="",NOTA[[#This Row],[HARGA SATUAN]]="",),"",NOTA[[#This Row],[QTY]]*NOTA[[#This Row],[HARGA SATUAN]])</f>
        <v>9180000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118</v>
      </c>
      <c r="E659" s="30"/>
      <c r="F659" s="32"/>
      <c r="G659" s="32"/>
      <c r="H659" s="55"/>
      <c r="I659" s="32"/>
      <c r="J659" s="33"/>
      <c r="K659" s="32"/>
      <c r="L659" s="26" t="s">
        <v>751</v>
      </c>
      <c r="M659" s="34">
        <v>2</v>
      </c>
      <c r="N659" s="32">
        <v>288</v>
      </c>
      <c r="O659" s="26" t="s">
        <v>88</v>
      </c>
      <c r="P659" s="28">
        <v>24000</v>
      </c>
      <c r="Q659" s="46"/>
      <c r="R659" s="39" t="s">
        <v>383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6912000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6912000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9" s="36">
        <f>IF(OR(NOTA[[#This Row],[QTY]]="",NOTA[[#This Row],[HARGA SATUAN]]="",),"",NOTA[[#This Row],[QTY]]*NOTA[[#This Row],[HARGA SATUAN]])</f>
        <v>6912000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118</v>
      </c>
      <c r="E660" s="30"/>
      <c r="F660" s="26"/>
      <c r="G660" s="26"/>
      <c r="H660" s="31"/>
      <c r="I660" s="32"/>
      <c r="J660" s="33"/>
      <c r="K660" s="32"/>
      <c r="L660" s="26" t="s">
        <v>752</v>
      </c>
      <c r="M660" s="34">
        <v>2</v>
      </c>
      <c r="N660" s="32">
        <v>288</v>
      </c>
      <c r="O660" s="26" t="s">
        <v>88</v>
      </c>
      <c r="P660" s="28">
        <v>24000</v>
      </c>
      <c r="Q660" s="46"/>
      <c r="R660" s="39" t="s">
        <v>383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6912000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6912000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60" s="36">
        <f>IF(OR(NOTA[[#This Row],[QTY]]="",NOTA[[#This Row],[HARGA SATUAN]]="",),"",NOTA[[#This Row],[QTY]]*NOTA[[#This Row],[HARGA SATUAN]])</f>
        <v>6912000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118</v>
      </c>
      <c r="E661" s="30"/>
      <c r="F661" s="26"/>
      <c r="G661" s="26"/>
      <c r="H661" s="31"/>
      <c r="I661" s="32"/>
      <c r="J661" s="33"/>
      <c r="K661" s="32"/>
      <c r="L661" s="26" t="s">
        <v>753</v>
      </c>
      <c r="M661" s="34">
        <v>1</v>
      </c>
      <c r="N661" s="32">
        <v>96</v>
      </c>
      <c r="O661" s="26" t="s">
        <v>88</v>
      </c>
      <c r="P661" s="28">
        <v>29000</v>
      </c>
      <c r="Q661" s="46"/>
      <c r="R661" s="39" t="s">
        <v>570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2784000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2784000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1" s="36">
        <f>IF(OR(NOTA[[#This Row],[QTY]]="",NOTA[[#This Row],[HARGA SATUAN]]="",),"",NOTA[[#This Row],[QTY]]*NOTA[[#This Row],[HARGA SATUAN]])</f>
        <v>2784000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118</v>
      </c>
      <c r="E662" s="30"/>
      <c r="F662" s="26"/>
      <c r="G662" s="26"/>
      <c r="H662" s="31"/>
      <c r="I662" s="32"/>
      <c r="J662" s="33"/>
      <c r="K662" s="32"/>
      <c r="L662" s="26" t="s">
        <v>754</v>
      </c>
      <c r="M662" s="34">
        <v>1</v>
      </c>
      <c r="N662" s="32">
        <v>96</v>
      </c>
      <c r="O662" s="26" t="s">
        <v>88</v>
      </c>
      <c r="P662" s="28">
        <v>29000</v>
      </c>
      <c r="Q662" s="46"/>
      <c r="R662" s="39" t="s">
        <v>570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2784000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2784000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2" s="36">
        <f>IF(OR(NOTA[[#This Row],[QTY]]="",NOTA[[#This Row],[HARGA SATUAN]]="",),"",NOTA[[#This Row],[QTY]]*NOTA[[#This Row],[HARGA SATUAN]])</f>
        <v>2784000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s="48" customFormat="1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118</v>
      </c>
      <c r="E663" s="30"/>
      <c r="F663" s="26"/>
      <c r="G663" s="26"/>
      <c r="H663" s="31"/>
      <c r="I663" s="32"/>
      <c r="J663" s="33"/>
      <c r="K663" s="32"/>
      <c r="L663" s="26" t="s">
        <v>755</v>
      </c>
      <c r="M663" s="34">
        <v>1</v>
      </c>
      <c r="N663" s="32">
        <v>96</v>
      </c>
      <c r="O663" s="26" t="s">
        <v>88</v>
      </c>
      <c r="P663" s="28">
        <v>29000</v>
      </c>
      <c r="Q663" s="46"/>
      <c r="R663" s="39" t="s">
        <v>570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2784000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2784000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3" s="36">
        <f>IF(OR(NOTA[[#This Row],[QTY]]="",NOTA[[#This Row],[HARGA SATUAN]]="",),"",NOTA[[#This Row],[QTY]]*NOTA[[#This Row],[HARGA SATUAN]])</f>
        <v>2784000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118</v>
      </c>
      <c r="E664" s="30"/>
      <c r="F664" s="26"/>
      <c r="G664" s="26"/>
      <c r="H664" s="31"/>
      <c r="I664" s="32"/>
      <c r="J664" s="33"/>
      <c r="K664" s="32"/>
      <c r="L664" s="26" t="s">
        <v>756</v>
      </c>
      <c r="M664" s="34">
        <v>3</v>
      </c>
      <c r="N664" s="32">
        <v>432</v>
      </c>
      <c r="O664" s="26" t="s">
        <v>88</v>
      </c>
      <c r="P664" s="28">
        <v>10000</v>
      </c>
      <c r="Q664" s="46"/>
      <c r="R664" s="39" t="s">
        <v>383</v>
      </c>
      <c r="S664" s="35"/>
      <c r="T664" s="35"/>
      <c r="U664" s="36"/>
      <c r="V664" s="37"/>
      <c r="W664" s="36">
        <f>IF(NOTA[[#This Row],[HARGA/ CTN]]="",NOTA[[#This Row],[JUMLAH_H]],NOTA[[#This Row],[HARGA/ CTN]]*NOTA[[#This Row],[C]])</f>
        <v>4320000</v>
      </c>
      <c r="X664" s="36">
        <f>IF(NOTA[[#This Row],[JUMLAH]]="","",NOTA[[#This Row],[JUMLAH]]*NOTA[[#This Row],[DISC 1]])</f>
        <v>0</v>
      </c>
      <c r="Y664" s="36">
        <f>IF(NOTA[[#This Row],[JUMLAH]]="","",(NOTA[[#This Row],[JUMLAH]]-NOTA[[#This Row],[DISC 1-]])*NOTA[[#This Row],[DISC 2]])</f>
        <v>0</v>
      </c>
      <c r="Z664" s="36">
        <f>IF(NOTA[[#This Row],[JUMLAH]]="","",NOTA[[#This Row],[DISC 1-]]+NOTA[[#This Row],[DISC 2-]])</f>
        <v>0</v>
      </c>
      <c r="AA664" s="36">
        <f>IF(NOTA[[#This Row],[JUMLAH]]="","",NOTA[[#This Row],[JUMLAH]]-NOTA[[#This Row],[DISC]])</f>
        <v>4320000</v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4" s="36">
        <f>IF(OR(NOTA[[#This Row],[QTY]]="",NOTA[[#This Row],[HARGA SATUAN]]="",),"",NOTA[[#This Row],[QTY]]*NOTA[[#This Row],[HARGA SATUAN]])</f>
        <v>4320000</v>
      </c>
      <c r="AF664" s="33">
        <f ca="1">IF(NOTA[ID_H]="","",INDEX(NOTA[TANGGAL],MATCH(,INDIRECT(ADDRESS(ROW(NOTA[TANGGAL]),COLUMN(NOTA[TANGGAL]))&amp;":"&amp;ADDRESS(ROW(),COLUMN(NOTA[TANGGAL]))),-1)))</f>
        <v>44893</v>
      </c>
      <c r="AG664" s="28" t="str">
        <f ca="1">IF(NOTA[[#This Row],[NAMA BARANG]]="","",INDEX(NOTA[SUPPLIER],MATCH(,INDIRECT(ADDRESS(ROW(NOTA[ID]),COLUMN(NOTA[ID]))&amp;":"&amp;ADDRESS(ROW(),COLUMN(NOTA[ID]))),-1)))</f>
        <v>DB STATIONERY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11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32"/>
      <c r="G665" s="32"/>
      <c r="H665" s="55"/>
      <c r="I665" s="32"/>
      <c r="J665" s="33"/>
      <c r="K665" s="32"/>
      <c r="L665" s="26" t="s">
        <v>931</v>
      </c>
      <c r="M665" s="34">
        <v>2</v>
      </c>
      <c r="N665" s="32">
        <v>192</v>
      </c>
      <c r="O665" s="26" t="s">
        <v>88</v>
      </c>
      <c r="P665" s="28">
        <v>37500</v>
      </c>
      <c r="Q665" s="46"/>
      <c r="R665" s="39" t="s">
        <v>570</v>
      </c>
      <c r="S665" s="35"/>
      <c r="T665" s="35"/>
      <c r="U665" s="36"/>
      <c r="V665" s="37"/>
      <c r="W665" s="36">
        <f>IF(NOTA[[#This Row],[HARGA/ CTN]]="",NOTA[[#This Row],[JUMLAH_H]],NOTA[[#This Row],[HARGA/ CTN]]*NOTA[[#This Row],[C]])</f>
        <v>7200000</v>
      </c>
      <c r="X665" s="36">
        <f>IF(NOTA[[#This Row],[JUMLAH]]="","",NOTA[[#This Row],[JUMLAH]]*NOTA[[#This Row],[DISC 1]])</f>
        <v>0</v>
      </c>
      <c r="Y665" s="36">
        <f>IF(NOTA[[#This Row],[JUMLAH]]="","",(NOTA[[#This Row],[JUMLAH]]-NOTA[[#This Row],[DISC 1-]])*NOTA[[#This Row],[DISC 2]])</f>
        <v>0</v>
      </c>
      <c r="Z665" s="36">
        <f>IF(NOTA[[#This Row],[JUMLAH]]="","",NOTA[[#This Row],[DISC 1-]]+NOTA[[#This Row],[DISC 2-]])</f>
        <v>0</v>
      </c>
      <c r="AA665" s="36">
        <f>IF(NOTA[[#This Row],[JUMLAH]]="","",NOTA[[#This Row],[JUMLAH]]-NOTA[[#This Row],[DISC]])</f>
        <v>7200000</v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5" s="36">
        <f>IF(OR(NOTA[[#This Row],[QTY]]="",NOTA[[#This Row],[HARGA SATUAN]]="",),"",NOTA[[#This Row],[QTY]]*NOTA[[#This Row],[HARGA SATUAN]])</f>
        <v>7200000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DB STATIONERY</v>
      </c>
      <c r="AH665" s="38" t="str">
        <f ca="1">IF(NOTA[[#This Row],[ID]]="","",COUNTIF(NOTA[ID_H],NOTA[[#This Row],[ID_H]]))</f>
        <v/>
      </c>
      <c r="AI665" s="38">
        <f ca="1"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>
        <f ca="1">IF(NOTA[[#This Row],[NAMA BARANG]]="","",INDEX(NOTA[ID],MATCH(,INDIRECT(ADDRESS(ROW(NOTA[ID]),COLUMN(NOTA[ID]))&amp;":"&amp;ADDRESS(ROW(),COLUMN(NOTA[ID]))),-1)))</f>
        <v>118</v>
      </c>
      <c r="E666" s="30"/>
      <c r="F666" s="26"/>
      <c r="G666" s="26"/>
      <c r="H666" s="31"/>
      <c r="I666" s="32"/>
      <c r="J666" s="33"/>
      <c r="K666" s="32"/>
      <c r="L666" s="26" t="s">
        <v>757</v>
      </c>
      <c r="M666" s="34">
        <v>2</v>
      </c>
      <c r="N666" s="32">
        <v>160</v>
      </c>
      <c r="O666" s="26" t="s">
        <v>87</v>
      </c>
      <c r="P666" s="28">
        <v>22500</v>
      </c>
      <c r="Q666" s="46"/>
      <c r="R666" s="39" t="s">
        <v>543</v>
      </c>
      <c r="S666" s="35"/>
      <c r="T666" s="35"/>
      <c r="U666" s="36"/>
      <c r="V666" s="37"/>
      <c r="W666" s="36">
        <f>IF(NOTA[[#This Row],[HARGA/ CTN]]="",NOTA[[#This Row],[JUMLAH_H]],NOTA[[#This Row],[HARGA/ CTN]]*NOTA[[#This Row],[C]])</f>
        <v>3600000</v>
      </c>
      <c r="X666" s="36">
        <f>IF(NOTA[[#This Row],[JUMLAH]]="","",NOTA[[#This Row],[JUMLAH]]*NOTA[[#This Row],[DISC 1]])</f>
        <v>0</v>
      </c>
      <c r="Y666" s="36">
        <f>IF(NOTA[[#This Row],[JUMLAH]]="","",(NOTA[[#This Row],[JUMLAH]]-NOTA[[#This Row],[DISC 1-]])*NOTA[[#This Row],[DISC 2]])</f>
        <v>0</v>
      </c>
      <c r="Z666" s="36">
        <f>IF(NOTA[[#This Row],[JUMLAH]]="","",NOTA[[#This Row],[DISC 1-]]+NOTA[[#This Row],[DISC 2-]])</f>
        <v>0</v>
      </c>
      <c r="AA666" s="36">
        <f>IF(NOTA[[#This Row],[JUMLAH]]="","",NOTA[[#This Row],[JUMLAH]]-NOTA[[#This Row],[DISC]])</f>
        <v>3600000</v>
      </c>
      <c r="AB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6" s="36">
        <f>IF(OR(NOTA[[#This Row],[QTY]]="",NOTA[[#This Row],[HARGA SATUAN]]="",),"",NOTA[[#This Row],[QTY]]*NOTA[[#This Row],[HARGA SATUAN]])</f>
        <v>3600000</v>
      </c>
      <c r="AF666" s="33">
        <f ca="1">IF(NOTA[ID_H]="","",INDEX(NOTA[TANGGAL],MATCH(,INDIRECT(ADDRESS(ROW(NOTA[TANGGAL]),COLUMN(NOTA[TANGGAL]))&amp;":"&amp;ADDRESS(ROW(),COLUMN(NOTA[TANGGAL]))),-1)))</f>
        <v>44893</v>
      </c>
      <c r="AG666" s="28" t="str">
        <f ca="1">IF(NOTA[[#This Row],[NAMA BARANG]]="","",INDEX(NOTA[SUPPLIER],MATCH(,INDIRECT(ADDRESS(ROW(NOTA[ID]),COLUMN(NOTA[ID]))&amp;":"&amp;ADDRESS(ROW(),COLUMN(NOTA[ID]))),-1)))</f>
        <v>DB STATIONERY</v>
      </c>
      <c r="AH666" s="38" t="str">
        <f ca="1">IF(NOTA[[#This Row],[ID]]="","",COUNTIF(NOTA[ID_H],NOTA[[#This Row],[ID_H]]))</f>
        <v/>
      </c>
      <c r="AI666" s="38">
        <f ca="1">IF(NOTA[[#This Row],[TGL.NOTA]]="",IF(NOTA[[#This Row],[SUPPLIER_H]]="","",AI665),MONTH(NOTA[[#This Row],[TGL.NOTA]]))</f>
        <v>11</v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8" s="29" t="e">
        <f ca="1">IF(NOTA[[#This Row],[ID_P]]="","",MATCH(NOTA[[#This Row],[ID_P]],[1]!B_MSK[N_ID],0))</f>
        <v>#REF!</v>
      </c>
      <c r="D668" s="29">
        <f ca="1">IF(NOTA[[#This Row],[NAMA BARANG]]="","",INDEX(NOTA[ID],MATCH(,INDIRECT(ADDRESS(ROW(NOTA[ID]),COLUMN(NOTA[ID]))&amp;":"&amp;ADDRESS(ROW(),COLUMN(NOTA[ID]))),-1)))</f>
        <v>119</v>
      </c>
      <c r="E668" s="30"/>
      <c r="F668" s="26" t="s">
        <v>461</v>
      </c>
      <c r="G668" s="26" t="s">
        <v>86</v>
      </c>
      <c r="H668" s="31" t="s">
        <v>758</v>
      </c>
      <c r="I668" s="32"/>
      <c r="J668" s="33">
        <v>44890</v>
      </c>
      <c r="K668" s="32"/>
      <c r="L668" s="26" t="s">
        <v>463</v>
      </c>
      <c r="M668" s="34">
        <v>2</v>
      </c>
      <c r="N668" s="26">
        <v>500</v>
      </c>
      <c r="O668" s="26" t="s">
        <v>111</v>
      </c>
      <c r="P668" s="28">
        <v>26780</v>
      </c>
      <c r="Q668" s="46"/>
      <c r="R668" s="39" t="s">
        <v>464</v>
      </c>
      <c r="S668" s="35">
        <v>0.2</v>
      </c>
      <c r="T668" s="35">
        <v>0.04</v>
      </c>
      <c r="U668" s="36"/>
      <c r="V668" s="37"/>
      <c r="W668" s="36">
        <f>IF(NOTA[[#This Row],[HARGA/ CTN]]="",NOTA[[#This Row],[JUMLAH_H]],NOTA[[#This Row],[HARGA/ CTN]]*NOTA[[#This Row],[C]])</f>
        <v>13390000</v>
      </c>
      <c r="X668" s="36">
        <f>IF(NOTA[[#This Row],[JUMLAH]]="","",NOTA[[#This Row],[JUMLAH]]*NOTA[[#This Row],[DISC 1]])</f>
        <v>2678000</v>
      </c>
      <c r="Y668" s="36">
        <f>IF(NOTA[[#This Row],[JUMLAH]]="","",(NOTA[[#This Row],[JUMLAH]]-NOTA[[#This Row],[DISC 1-]])*NOTA[[#This Row],[DISC 2]])</f>
        <v>428480</v>
      </c>
      <c r="Z668" s="36">
        <f>IF(NOTA[[#This Row],[JUMLAH]]="","",NOTA[[#This Row],[DISC 1-]]+NOTA[[#This Row],[DISC 2-]])</f>
        <v>3106480</v>
      </c>
      <c r="AA668" s="36">
        <f>IF(NOTA[[#This Row],[JUMLAH]]="","",NOTA[[#This Row],[JUMLAH]]-NOTA[[#This Row],[DISC]])</f>
        <v>10283520</v>
      </c>
      <c r="AB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8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8" s="36">
        <f>IF(OR(NOTA[[#This Row],[QTY]]="",NOTA[[#This Row],[HARGA SATUAN]]="",),"",NOTA[[#This Row],[QTY]]*NOTA[[#This Row],[HARGA SATUAN]])</f>
        <v>13390000</v>
      </c>
      <c r="AF668" s="33">
        <f ca="1">IF(NOTA[ID_H]="","",INDEX(NOTA[TANGGAL],MATCH(,INDIRECT(ADDRESS(ROW(NOTA[TANGGAL]),COLUMN(NOTA[TANGGAL]))&amp;":"&amp;ADDRESS(ROW(),COLUMN(NOTA[TANGGAL]))),-1)))</f>
        <v>44893</v>
      </c>
      <c r="AG668" s="28" t="str">
        <f ca="1">IF(NOTA[[#This Row],[NAMA BARANG]]="","",INDEX(NOTA[SUPPLIER],MATCH(,INDIRECT(ADDRESS(ROW(NOTA[ID]),COLUMN(NOTA[ID]))&amp;":"&amp;ADDRESS(ROW(),COLUMN(NOTA[ID]))),-1)))</f>
        <v>PPW</v>
      </c>
      <c r="AH668" s="38">
        <f ca="1">IF(NOTA[[#This Row],[ID]]="","",COUNTIF(NOTA[ID_H],NOTA[[#This Row],[ID_H]]))</f>
        <v>1</v>
      </c>
      <c r="AI668" s="38">
        <f>IF(NOTA[[#This Row],[TGL.NOTA]]="",IF(NOTA[[#This Row],[SUPPLIER_H]]="","",AI667),MONTH(NOTA[[#This Row],[TGL.NOTA]]))</f>
        <v>11</v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70" s="29" t="e">
        <f ca="1">IF(NOTA[[#This Row],[ID_P]]="","",MATCH(NOTA[[#This Row],[ID_P]],[1]!B_MSK[N_ID],0))</f>
        <v>#REF!</v>
      </c>
      <c r="D670" s="29">
        <f ca="1">IF(NOTA[[#This Row],[NAMA BARANG]]="","",INDEX(NOTA[ID],MATCH(,INDIRECT(ADDRESS(ROW(NOTA[ID]),COLUMN(NOTA[ID]))&amp;":"&amp;ADDRESS(ROW(),COLUMN(NOTA[ID]))),-1)))</f>
        <v>120</v>
      </c>
      <c r="E670" s="30"/>
      <c r="F670" s="26" t="s">
        <v>115</v>
      </c>
      <c r="G670" s="26" t="s">
        <v>86</v>
      </c>
      <c r="H670" s="31" t="s">
        <v>759</v>
      </c>
      <c r="I670" s="32"/>
      <c r="J670" s="33">
        <v>44890</v>
      </c>
      <c r="K670" s="32"/>
      <c r="L670" s="26" t="s">
        <v>667</v>
      </c>
      <c r="M670" s="34">
        <v>2</v>
      </c>
      <c r="N670" s="32">
        <v>100</v>
      </c>
      <c r="O670" s="26" t="s">
        <v>88</v>
      </c>
      <c r="P670" s="28">
        <v>18250</v>
      </c>
      <c r="Q670" s="46"/>
      <c r="R670" s="39" t="s">
        <v>460</v>
      </c>
      <c r="S670" s="35"/>
      <c r="T670" s="35"/>
      <c r="U670" s="36"/>
      <c r="V670" s="37"/>
      <c r="W670" s="36">
        <f>IF(NOTA[[#This Row],[HARGA/ CTN]]="",NOTA[[#This Row],[JUMLAH_H]],NOTA[[#This Row],[HARGA/ CTN]]*NOTA[[#This Row],[C]])</f>
        <v>1825000</v>
      </c>
      <c r="X670" s="36">
        <f>IF(NOTA[[#This Row],[JUMLAH]]="","",NOTA[[#This Row],[JUMLAH]]*NOTA[[#This Row],[DISC 1]])</f>
        <v>0</v>
      </c>
      <c r="Y670" s="36">
        <f>IF(NOTA[[#This Row],[JUMLAH]]="","",(NOTA[[#This Row],[JUMLAH]]-NOTA[[#This Row],[DISC 1-]])*NOTA[[#This Row],[DISC 2]])</f>
        <v>0</v>
      </c>
      <c r="Z670" s="36">
        <f>IF(NOTA[[#This Row],[JUMLAH]]="","",NOTA[[#This Row],[DISC 1-]]+NOTA[[#This Row],[DISC 2-]])</f>
        <v>0</v>
      </c>
      <c r="AA670" s="36">
        <f>IF(NOTA[[#This Row],[JUMLAH]]="","",NOTA[[#This Row],[JUMLAH]]-NOTA[[#This Row],[DISC]])</f>
        <v>1825000</v>
      </c>
      <c r="AB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70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70" s="36">
        <f>IF(OR(NOTA[[#This Row],[QTY]]="",NOTA[[#This Row],[HARGA SATUAN]]="",),"",NOTA[[#This Row],[QTY]]*NOTA[[#This Row],[HARGA SATUAN]])</f>
        <v>1825000</v>
      </c>
      <c r="AF670" s="33">
        <f ca="1">IF(NOTA[ID_H]="","",INDEX(NOTA[TANGGAL],MATCH(,INDIRECT(ADDRESS(ROW(NOTA[TANGGAL]),COLUMN(NOTA[TANGGAL]))&amp;":"&amp;ADDRESS(ROW(),COLUMN(NOTA[TANGGAL]))),-1)))</f>
        <v>44893</v>
      </c>
      <c r="AG670" s="28" t="str">
        <f ca="1">IF(NOTA[[#This Row],[NAMA BARANG]]="","",INDEX(NOTA[SUPPLIER],MATCH(,INDIRECT(ADDRESS(ROW(NOTA[ID]),COLUMN(NOTA[ID]))&amp;":"&amp;ADDRESS(ROW(),COLUMN(NOTA[ID]))),-1)))</f>
        <v>GRAFINDO</v>
      </c>
      <c r="AH670" s="38">
        <f ca="1">IF(NOTA[[#This Row],[ID]]="","",COUNTIF(NOTA[ID_H],NOTA[[#This Row],[ID_H]]))</f>
        <v>1</v>
      </c>
      <c r="AI670" s="38">
        <f>IF(NOTA[[#This Row],[TGL.NOTA]]="",IF(NOTA[[#This Row],[SUPPLIER_H]]="","",AI669),MONTH(NOTA[[#This Row],[TGL.NOTA]]))</f>
        <v>11</v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4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72" s="29" t="e">
        <f ca="1">IF(NOTA[[#This Row],[ID_P]]="","",MATCH(NOTA[[#This Row],[ID_P]],[1]!B_MSK[N_ID],0))</f>
        <v>#REF!</v>
      </c>
      <c r="D672" s="29">
        <f ca="1">IF(NOTA[[#This Row],[NAMA BARANG]]="","",INDEX(NOTA[ID],MATCH(,INDIRECT(ADDRESS(ROW(NOTA[ID]),COLUMN(NOTA[ID]))&amp;":"&amp;ADDRESS(ROW(),COLUMN(NOTA[ID]))),-1)))</f>
        <v>121</v>
      </c>
      <c r="E672" s="30"/>
      <c r="F672" s="26" t="s">
        <v>115</v>
      </c>
      <c r="G672" s="26" t="s">
        <v>86</v>
      </c>
      <c r="H672" s="31" t="s">
        <v>760</v>
      </c>
      <c r="I672" s="32"/>
      <c r="J672" s="33">
        <v>44891</v>
      </c>
      <c r="K672" s="32"/>
      <c r="L672" s="26" t="s">
        <v>761</v>
      </c>
      <c r="M672" s="34">
        <v>2</v>
      </c>
      <c r="N672" s="32">
        <v>100</v>
      </c>
      <c r="O672" s="26" t="s">
        <v>88</v>
      </c>
      <c r="P672" s="28">
        <v>28250</v>
      </c>
      <c r="Q672" s="46"/>
      <c r="R672" s="39" t="s">
        <v>460</v>
      </c>
      <c r="S672" s="35"/>
      <c r="T672" s="35"/>
      <c r="U672" s="36"/>
      <c r="V672" s="37"/>
      <c r="W672" s="36">
        <f>IF(NOTA[[#This Row],[HARGA/ CTN]]="",NOTA[[#This Row],[JUMLAH_H]],NOTA[[#This Row],[HARGA/ CTN]]*NOTA[[#This Row],[C]])</f>
        <v>2825000</v>
      </c>
      <c r="X672" s="36">
        <f>IF(NOTA[[#This Row],[JUMLAH]]="","",NOTA[[#This Row],[JUMLAH]]*NOTA[[#This Row],[DISC 1]])</f>
        <v>0</v>
      </c>
      <c r="Y672" s="36">
        <f>IF(NOTA[[#This Row],[JUMLAH]]="","",(NOTA[[#This Row],[JUMLAH]]-NOTA[[#This Row],[DISC 1-]])*NOTA[[#This Row],[DISC 2]])</f>
        <v>0</v>
      </c>
      <c r="Z672" s="36">
        <f>IF(NOTA[[#This Row],[JUMLAH]]="","",NOTA[[#This Row],[DISC 1-]]+NOTA[[#This Row],[DISC 2-]])</f>
        <v>0</v>
      </c>
      <c r="AA672" s="36">
        <f>IF(NOTA[[#This Row],[JUMLAH]]="","",NOTA[[#This Row],[JUMLAH]]-NOTA[[#This Row],[DISC]])</f>
        <v>2825000</v>
      </c>
      <c r="AB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72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72" s="36">
        <f>IF(OR(NOTA[[#This Row],[QTY]]="",NOTA[[#This Row],[HARGA SATUAN]]="",),"",NOTA[[#This Row],[QTY]]*NOTA[[#This Row],[HARGA SATUAN]])</f>
        <v>2825000</v>
      </c>
      <c r="AF672" s="33">
        <f ca="1">IF(NOTA[ID_H]="","",INDEX(NOTA[TANGGAL],MATCH(,INDIRECT(ADDRESS(ROW(NOTA[TANGGAL]),COLUMN(NOTA[TANGGAL]))&amp;":"&amp;ADDRESS(ROW(),COLUMN(NOTA[TANGGAL]))),-1)))</f>
        <v>44893</v>
      </c>
      <c r="AG672" s="28" t="str">
        <f ca="1">IF(NOTA[[#This Row],[NAMA BARANG]]="","",INDEX(NOTA[SUPPLIER],MATCH(,INDIRECT(ADDRESS(ROW(NOTA[ID]),COLUMN(NOTA[ID]))&amp;":"&amp;ADDRESS(ROW(),COLUMN(NOTA[ID]))),-1)))</f>
        <v>GRAFINDO</v>
      </c>
      <c r="AH672" s="38">
        <f ca="1">IF(NOTA[[#This Row],[ID]]="","",COUNTIF(NOTA[ID_H],NOTA[[#This Row],[ID_H]]))</f>
        <v>1</v>
      </c>
      <c r="AI672" s="38">
        <f>IF(NOTA[[#This Row],[TGL.NOTA]]="",IF(NOTA[[#This Row],[SUPPLIER_H]]="","",AI671),MONTH(NOTA[[#This Row],[TGL.NOTA]]))</f>
        <v>11</v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26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4" s="29" t="e">
        <f ca="1">IF(NOTA[[#This Row],[ID_P]]="","",MATCH(NOTA[[#This Row],[ID_P]],[1]!B_MSK[N_ID],0))</f>
        <v>#REF!</v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26" t="s">
        <v>762</v>
      </c>
      <c r="G674" s="26" t="s">
        <v>86</v>
      </c>
      <c r="H674" s="31" t="s">
        <v>763</v>
      </c>
      <c r="I674" s="32"/>
      <c r="J674" s="51">
        <v>44889</v>
      </c>
      <c r="K674" s="32"/>
      <c r="L674" s="26" t="s">
        <v>764</v>
      </c>
      <c r="M674" s="34">
        <v>48</v>
      </c>
      <c r="N674" s="32">
        <v>480</v>
      </c>
      <c r="O674" s="26" t="s">
        <v>235</v>
      </c>
      <c r="P674" s="28">
        <v>75000</v>
      </c>
      <c r="Q674" s="46"/>
      <c r="R674" s="39" t="s">
        <v>765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36000000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36000000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4" s="36">
        <f>IF(OR(NOTA[[#This Row],[QTY]]="",NOTA[[#This Row],[HARGA SATUAN]]="",),"",NOTA[[#This Row],[QTY]]*NOTA[[#This Row],[HARGA SATUAN]])</f>
        <v>36000000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TOYS</v>
      </c>
      <c r="AH674" s="38">
        <f ca="1">IF(NOTA[[#This Row],[ID]]="","",COUNTIF(NOTA[ID_H],NOTA[[#This Row],[ID_H]]))</f>
        <v>1</v>
      </c>
      <c r="AI674" s="38">
        <f>IF(NOTA[[#This Row],[TGL.NOTA]]="",IF(NOTA[[#This Row],[SUPPLIER_H]]="","",AI673),MONTH(NOTA[[#This Row],[TGL.NOTA]]))</f>
        <v>11</v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26"/>
      <c r="G675" s="26"/>
      <c r="H675" s="31"/>
      <c r="I675" s="32"/>
      <c r="J675" s="33"/>
      <c r="K675" s="32"/>
      <c r="L675" s="26"/>
      <c r="M675" s="34"/>
      <c r="N675" s="26"/>
      <c r="O675" s="26"/>
      <c r="P675" s="28"/>
      <c r="Q675" s="46"/>
      <c r="R675" s="34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452</v>
      </c>
      <c r="G676" s="26" t="s">
        <v>86</v>
      </c>
      <c r="H676" s="31" t="s">
        <v>766</v>
      </c>
      <c r="I676" s="32"/>
      <c r="J676" s="33">
        <v>44890</v>
      </c>
      <c r="K676" s="32"/>
      <c r="L676" s="26" t="s">
        <v>590</v>
      </c>
      <c r="M676" s="34">
        <v>1</v>
      </c>
      <c r="N676" s="32">
        <v>10</v>
      </c>
      <c r="O676" s="26" t="s">
        <v>111</v>
      </c>
      <c r="P676" s="28">
        <v>242000</v>
      </c>
      <c r="Q676" s="46"/>
      <c r="R676" s="39" t="s">
        <v>454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2420000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2420000</v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6" s="36">
        <f>IF(OR(NOTA[[#This Row],[QTY]]="",NOTA[[#This Row],[HARGA SATUAN]]="",),"",NOTA[[#This Row],[QTY]]*NOTA[[#This Row],[HARGA SATUAN]])</f>
        <v>2420000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LESTARI STATIONERY</v>
      </c>
      <c r="AH676" s="38">
        <f ca="1">IF(NOTA[[#This Row],[ID]]="","",COUNTIF(NOTA[ID_H],NOTA[[#This Row],[ID_H]]))</f>
        <v>2</v>
      </c>
      <c r="AI676" s="38">
        <f>IF(NOTA[[#This Row],[TGL.NOTA]]="",IF(NOTA[[#This Row],[SUPPLIER_H]]="","",AI675),MONTH(NOTA[[#This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>
        <f ca="1">IF(NOTA[[#This Row],[NAMA BARANG]]="","",INDEX(NOTA[ID],MATCH(,INDIRECT(ADDRESS(ROW(NOTA[ID]),COLUMN(NOTA[ID]))&amp;":"&amp;ADDRESS(ROW(),COLUMN(NOTA[ID]))),-1)))</f>
        <v>123</v>
      </c>
      <c r="E677" s="30"/>
      <c r="F677" s="32"/>
      <c r="G677" s="32"/>
      <c r="H677" s="55"/>
      <c r="I677" s="32"/>
      <c r="J677" s="33"/>
      <c r="K677" s="32"/>
      <c r="L677" s="26" t="s">
        <v>767</v>
      </c>
      <c r="M677" s="34">
        <v>1</v>
      </c>
      <c r="N677" s="32">
        <v>10</v>
      </c>
      <c r="O677" s="26" t="s">
        <v>111</v>
      </c>
      <c r="P677" s="28">
        <v>261000</v>
      </c>
      <c r="Q677" s="46"/>
      <c r="R677" s="39" t="s">
        <v>454</v>
      </c>
      <c r="S677" s="35"/>
      <c r="T677" s="35"/>
      <c r="U677" s="36"/>
      <c r="V677" s="37"/>
      <c r="W677" s="36">
        <f>IF(NOTA[[#This Row],[HARGA/ CTN]]="",NOTA[[#This Row],[JUMLAH_H]],NOTA[[#This Row],[HARGA/ CTN]]*NOTA[[#This Row],[C]])</f>
        <v>2610000</v>
      </c>
      <c r="X677" s="36">
        <f>IF(NOTA[[#This Row],[JUMLAH]]="","",NOTA[[#This Row],[JUMLAH]]*NOTA[[#This Row],[DISC 1]])</f>
        <v>0</v>
      </c>
      <c r="Y677" s="36">
        <f>IF(NOTA[[#This Row],[JUMLAH]]="","",(NOTA[[#This Row],[JUMLAH]]-NOTA[[#This Row],[DISC 1-]])*NOTA[[#This Row],[DISC 2]])</f>
        <v>0</v>
      </c>
      <c r="Z677" s="36">
        <f>IF(NOTA[[#This Row],[JUMLAH]]="","",NOTA[[#This Row],[DISC 1-]]+NOTA[[#This Row],[DISC 2-]])</f>
        <v>0</v>
      </c>
      <c r="AA677" s="36">
        <f>IF(NOTA[[#This Row],[JUMLAH]]="","",NOTA[[#This Row],[JUMLAH]]-NOTA[[#This Row],[DISC]])</f>
        <v>2610000</v>
      </c>
      <c r="AB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7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7" s="36">
        <f>IF(OR(NOTA[[#This Row],[QTY]]="",NOTA[[#This Row],[HARGA SATUAN]]="",),"",NOTA[[#This Row],[QTY]]*NOTA[[#This Row],[HARGA SATUAN]])</f>
        <v>2610000</v>
      </c>
      <c r="AF677" s="33">
        <f ca="1">IF(NOTA[ID_H]="","",INDEX(NOTA[TANGGAL],MATCH(,INDIRECT(ADDRESS(ROW(NOTA[TANGGAL]),COLUMN(NOTA[TANGGAL]))&amp;":"&amp;ADDRESS(ROW(),COLUMN(NOTA[TANGGAL]))),-1)))</f>
        <v>44893</v>
      </c>
      <c r="AG677" s="28" t="str">
        <f ca="1">IF(NOTA[[#This Row],[NAMA BARANG]]="","",INDEX(NOTA[SUPPLIER],MATCH(,INDIRECT(ADDRESS(ROW(NOTA[ID]),COLUMN(NOTA[ID]))&amp;":"&amp;ADDRESS(ROW(),COLUMN(NOTA[ID]))),-1)))</f>
        <v>LESTARI STATIONERY</v>
      </c>
      <c r="AH677" s="38" t="str">
        <f ca="1">IF(NOTA[[#This Row],[ID]]="","",COUNTIF(NOTA[ID_H],NOTA[[#This Row],[ID_H]]))</f>
        <v/>
      </c>
      <c r="AI677" s="38">
        <f ca="1">IF(NOTA[[#This Row],[TGL.NOTA]]="",IF(NOTA[[#This Row],[SUPPLIER_H]]="","",AI676),MONTH(NOTA[[#This Row],[TGL.NOTA]]))</f>
        <v>11</v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32"/>
      <c r="G678" s="32"/>
      <c r="H678" s="55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9" s="29" t="e">
        <f ca="1">IF(NOTA[[#This Row],[ID_P]]="","",MATCH(NOTA[[#This Row],[ID_P]],[1]!B_MSK[N_ID],0))</f>
        <v>#REF!</v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26" t="s">
        <v>113</v>
      </c>
      <c r="G679" s="26" t="s">
        <v>86</v>
      </c>
      <c r="H679" s="31" t="s">
        <v>768</v>
      </c>
      <c r="I679" s="26"/>
      <c r="J679" s="33">
        <v>44890</v>
      </c>
      <c r="K679" s="32"/>
      <c r="L679" s="26" t="s">
        <v>769</v>
      </c>
      <c r="M679" s="34">
        <v>10</v>
      </c>
      <c r="N679" s="32">
        <v>120</v>
      </c>
      <c r="O679" s="26" t="s">
        <v>88</v>
      </c>
      <c r="P679" s="28">
        <v>82000</v>
      </c>
      <c r="Q679" s="46"/>
      <c r="R679" s="39" t="s">
        <v>588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9840000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9840000</v>
      </c>
      <c r="AB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9" s="36">
        <f>IF(OR(NOTA[[#This Row],[QTY]]="",NOTA[[#This Row],[HARGA SATUAN]]="",),"",NOTA[[#This Row],[QTY]]*NOTA[[#This Row],[HARGA SATUAN]])</f>
        <v>9840000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BINTANG SAUDARA</v>
      </c>
      <c r="AH679" s="38">
        <f ca="1">IF(NOTA[[#This Row],[ID]]="","",COUNTIF(NOTA[ID_H],NOTA[[#This Row],[ID_H]]))</f>
        <v>1</v>
      </c>
      <c r="AI679" s="38">
        <f>IF(NOTA[[#This Row],[TGL.NOTA]]="",IF(NOTA[[#This Row],[SUPPLIER_H]]="","",AI677),MONTH(NOTA[[#This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32"/>
      <c r="M680" s="34"/>
      <c r="N680" s="32"/>
      <c r="O680" s="32"/>
      <c r="P680" s="28"/>
      <c r="Q680" s="46"/>
      <c r="R680" s="34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81" s="29" t="e">
        <f ca="1">IF(NOTA[[#This Row],[ID_P]]="","",MATCH(NOTA[[#This Row],[ID_P]],[1]!B_MSK[N_ID],0))</f>
        <v>#REF!</v>
      </c>
      <c r="D681" s="29">
        <f ca="1">IF(NOTA[[#This Row],[NAMA BARANG]]="","",INDEX(NOTA[ID],MATCH(,INDIRECT(ADDRESS(ROW(NOTA[ID]),COLUMN(NOTA[ID]))&amp;":"&amp;ADDRESS(ROW(),COLUMN(NOTA[ID]))),-1)))</f>
        <v>125</v>
      </c>
      <c r="E681" s="23"/>
      <c r="F681" s="26" t="s">
        <v>272</v>
      </c>
      <c r="G681" s="26" t="s">
        <v>86</v>
      </c>
      <c r="H681" s="31" t="s">
        <v>770</v>
      </c>
      <c r="I681" s="26"/>
      <c r="J681" s="33">
        <v>44891</v>
      </c>
      <c r="K681" s="32"/>
      <c r="L681" s="26" t="s">
        <v>773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771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>
        <f ca="1">IF(NOTA[[#This Row],[ID]]="","",COUNTIF(NOTA[ID_H],NOTA[[#This Row],[ID_H]]))</f>
        <v>14</v>
      </c>
      <c r="AI681" s="38">
        <f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125</v>
      </c>
      <c r="E682" s="30"/>
      <c r="F682" s="32"/>
      <c r="G682" s="32"/>
      <c r="H682" s="55"/>
      <c r="I682" s="32"/>
      <c r="J682" s="33"/>
      <c r="K682" s="32"/>
      <c r="L682" s="26" t="s">
        <v>774</v>
      </c>
      <c r="M682" s="34">
        <v>2</v>
      </c>
      <c r="N682" s="26">
        <v>60</v>
      </c>
      <c r="O682" s="26" t="s">
        <v>87</v>
      </c>
      <c r="P682" s="28">
        <v>11500</v>
      </c>
      <c r="Q682" s="46"/>
      <c r="R682" s="39" t="s">
        <v>771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125</v>
      </c>
      <c r="E683" s="30"/>
      <c r="F683" s="26"/>
      <c r="G683" s="26"/>
      <c r="H683" s="31"/>
      <c r="I683" s="32"/>
      <c r="J683" s="33"/>
      <c r="K683" s="32"/>
      <c r="L683" s="26" t="s">
        <v>775</v>
      </c>
      <c r="M683" s="34">
        <v>2</v>
      </c>
      <c r="N683" s="32">
        <v>60</v>
      </c>
      <c r="O683" s="26" t="s">
        <v>87</v>
      </c>
      <c r="P683" s="28">
        <v>11500</v>
      </c>
      <c r="Q683" s="46"/>
      <c r="R683" s="39" t="s">
        <v>771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690000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690000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3" s="36">
        <f>IF(OR(NOTA[[#This Row],[QTY]]="",NOTA[[#This Row],[HARGA SATUAN]]="",),"",NOTA[[#This Row],[QTY]]*NOTA[[#This Row],[HARGA SATUAN]])</f>
        <v>690000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125</v>
      </c>
      <c r="E684" s="23"/>
      <c r="F684" s="26"/>
      <c r="G684" s="26"/>
      <c r="H684" s="31"/>
      <c r="I684" s="26"/>
      <c r="J684" s="33"/>
      <c r="K684" s="32"/>
      <c r="L684" s="26" t="s">
        <v>776</v>
      </c>
      <c r="M684" s="34">
        <v>2</v>
      </c>
      <c r="N684" s="32">
        <v>60</v>
      </c>
      <c r="O684" s="26" t="s">
        <v>87</v>
      </c>
      <c r="P684" s="28">
        <v>11500</v>
      </c>
      <c r="Q684" s="46"/>
      <c r="R684" s="39" t="s">
        <v>771</v>
      </c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690000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690000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4" s="36">
        <f>IF(OR(NOTA[[#This Row],[QTY]]="",NOTA[[#This Row],[HARGA SATUAN]]="",),"",NOTA[[#This Row],[QTY]]*NOTA[[#This Row],[HARGA SATUAN]])</f>
        <v>690000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125</v>
      </c>
      <c r="E685" s="30"/>
      <c r="F685" s="32"/>
      <c r="G685" s="32"/>
      <c r="H685" s="55"/>
      <c r="I685" s="32"/>
      <c r="J685" s="33"/>
      <c r="K685" s="32"/>
      <c r="L685" s="26" t="s">
        <v>772</v>
      </c>
      <c r="M685" s="34">
        <v>2</v>
      </c>
      <c r="N685" s="32">
        <v>60</v>
      </c>
      <c r="O685" s="26" t="s">
        <v>87</v>
      </c>
      <c r="P685" s="28">
        <v>11500</v>
      </c>
      <c r="Q685" s="46"/>
      <c r="R685" s="39" t="s">
        <v>771</v>
      </c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690000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690000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5" s="36">
        <f>IF(OR(NOTA[[#This Row],[QTY]]="",NOTA[[#This Row],[HARGA SATUAN]]="",),"",NOTA[[#This Row],[QTY]]*NOTA[[#This Row],[HARGA SATUAN]])</f>
        <v>690000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s="48" customFormat="1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125</v>
      </c>
      <c r="E686" s="30"/>
      <c r="F686" s="32"/>
      <c r="G686" s="32"/>
      <c r="H686" s="55"/>
      <c r="I686" s="32"/>
      <c r="J686" s="33"/>
      <c r="K686" s="32"/>
      <c r="L686" s="26" t="s">
        <v>772</v>
      </c>
      <c r="M686" s="34">
        <v>1</v>
      </c>
      <c r="N686" s="32">
        <v>30</v>
      </c>
      <c r="O686" s="26" t="s">
        <v>87</v>
      </c>
      <c r="P686" s="28">
        <v>0</v>
      </c>
      <c r="Q686" s="46"/>
      <c r="R686" s="39" t="s">
        <v>771</v>
      </c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6" s="36">
        <f>IF(OR(NOTA[[#This Row],[QTY]]="",NOTA[[#This Row],[HARGA SATUAN]]="",),"",NOTA[[#This Row],[QTY]]*NOTA[[#This Row],[HARGA SATUAN]])</f>
        <v>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125</v>
      </c>
      <c r="E687" s="30"/>
      <c r="F687" s="32"/>
      <c r="G687" s="32"/>
      <c r="H687" s="55"/>
      <c r="I687" s="32"/>
      <c r="J687" s="33"/>
      <c r="K687" s="32"/>
      <c r="L687" s="26" t="s">
        <v>777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125</v>
      </c>
      <c r="E688" s="30"/>
      <c r="F688" s="26"/>
      <c r="G688" s="26"/>
      <c r="H688" s="31"/>
      <c r="I688" s="26"/>
      <c r="J688" s="33"/>
      <c r="K688" s="26"/>
      <c r="L688" s="26" t="s">
        <v>778</v>
      </c>
      <c r="M688" s="34"/>
      <c r="N688" s="32">
        <v>30</v>
      </c>
      <c r="O688" s="26" t="s">
        <v>87</v>
      </c>
      <c r="P688" s="28">
        <v>29500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885000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885000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8" s="36">
        <f>IF(OR(NOTA[[#This Row],[QTY]]="",NOTA[[#This Row],[HARGA SATUAN]]="",),"",NOTA[[#This Row],[QTY]]*NOTA[[#This Row],[HARGA SATUAN]])</f>
        <v>885000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125</v>
      </c>
      <c r="E689" s="30"/>
      <c r="F689" s="32"/>
      <c r="G689" s="32"/>
      <c r="H689" s="55"/>
      <c r="I689" s="32"/>
      <c r="J689" s="33"/>
      <c r="K689" s="32"/>
      <c r="L689" s="26" t="s">
        <v>779</v>
      </c>
      <c r="M689" s="34"/>
      <c r="N689" s="32">
        <v>30</v>
      </c>
      <c r="O689" s="26" t="s">
        <v>87</v>
      </c>
      <c r="P689" s="28">
        <v>29500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885000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885000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9" s="36">
        <f>IF(OR(NOTA[[#This Row],[QTY]]="",NOTA[[#This Row],[HARGA SATUAN]]="",),"",NOTA[[#This Row],[QTY]]*NOTA[[#This Row],[HARGA SATUAN]])</f>
        <v>885000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125</v>
      </c>
      <c r="E690" s="30"/>
      <c r="F690" s="26"/>
      <c r="G690" s="26"/>
      <c r="H690" s="31"/>
      <c r="I690" s="26"/>
      <c r="J690" s="33"/>
      <c r="K690" s="32"/>
      <c r="L690" s="26" t="s">
        <v>777</v>
      </c>
      <c r="M690" s="34"/>
      <c r="N690" s="32">
        <v>30</v>
      </c>
      <c r="O690" s="26" t="s">
        <v>87</v>
      </c>
      <c r="P690" s="28">
        <v>29500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885000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885000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90" s="36">
        <f>IF(OR(NOTA[[#This Row],[QTY]]="",NOTA[[#This Row],[HARGA SATUAN]]="",),"",NOTA[[#This Row],[QTY]]*NOTA[[#This Row],[HARGA SATUAN]])</f>
        <v>885000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125</v>
      </c>
      <c r="E691" s="30"/>
      <c r="F691" s="32"/>
      <c r="G691" s="32"/>
      <c r="H691" s="55"/>
      <c r="I691" s="32"/>
      <c r="J691" s="33"/>
      <c r="K691" s="32"/>
      <c r="L691" s="26" t="s">
        <v>780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>
        <f ca="1">IF(NOTA[[#This Row],[NAMA BARANG]]="","",INDEX(NOTA[ID],MATCH(,INDIRECT(ADDRESS(ROW(NOTA[ID]),COLUMN(NOTA[ID]))&amp;":"&amp;ADDRESS(ROW(),COLUMN(NOTA[ID]))),-1)))</f>
        <v>125</v>
      </c>
      <c r="E692" s="30"/>
      <c r="F692" s="32"/>
      <c r="G692" s="32"/>
      <c r="H692" s="55"/>
      <c r="I692" s="32"/>
      <c r="J692" s="33"/>
      <c r="K692" s="32"/>
      <c r="L692" s="26" t="s">
        <v>781</v>
      </c>
      <c r="M692" s="34"/>
      <c r="N692" s="32">
        <v>30</v>
      </c>
      <c r="O692" s="26" t="s">
        <v>87</v>
      </c>
      <c r="P692" s="28">
        <v>35500</v>
      </c>
      <c r="Q692" s="46"/>
      <c r="R692" s="39"/>
      <c r="S692" s="35"/>
      <c r="T692" s="35"/>
      <c r="U692" s="36"/>
      <c r="V692" s="37"/>
      <c r="W692" s="36">
        <f>IF(NOTA[[#This Row],[HARGA/ CTN]]="",NOTA[[#This Row],[JUMLAH_H]],NOTA[[#This Row],[HARGA/ CTN]]*NOTA[[#This Row],[C]])</f>
        <v>1065000</v>
      </c>
      <c r="X692" s="36">
        <f>IF(NOTA[[#This Row],[JUMLAH]]="","",NOTA[[#This Row],[JUMLAH]]*NOTA[[#This Row],[DISC 1]])</f>
        <v>0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0</v>
      </c>
      <c r="AA692" s="36">
        <f>IF(NOTA[[#This Row],[JUMLAH]]="","",NOTA[[#This Row],[JUMLAH]]-NOTA[[#This Row],[DISC]])</f>
        <v>1065000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2" s="36">
        <f>IF(OR(NOTA[[#This Row],[QTY]]="",NOTA[[#This Row],[HARGA SATUAN]]="",),"",NOTA[[#This Row],[QTY]]*NOTA[[#This Row],[HARGA SATUAN]])</f>
        <v>1065000</v>
      </c>
      <c r="AF692" s="33">
        <f ca="1">IF(NOTA[ID_H]="","",INDEX(NOTA[TANGGAL],MATCH(,INDIRECT(ADDRESS(ROW(NOTA[TANGGAL]),COLUMN(NOTA[TANGGAL]))&amp;":"&amp;ADDRESS(ROW(),COLUMN(NOTA[TANGGAL]))),-1)))</f>
        <v>44893</v>
      </c>
      <c r="AG692" s="28" t="str">
        <f ca="1">IF(NOTA[[#This Row],[NAMA BARANG]]="","",INDEX(NOTA[SUPPLIER],MATCH(,INDIRECT(ADDRESS(ROW(NOTA[ID]),COLUMN(NOTA[ID]))&amp;":"&amp;ADDRESS(ROW(),COLUMN(NOTA[ID]))),-1)))</f>
        <v>TFS</v>
      </c>
      <c r="AH692" s="38" t="str">
        <f ca="1">IF(NOTA[[#This Row],[ID]]="","",COUNTIF(NOTA[ID_H],NOTA[[#This Row],[ID_H]]))</f>
        <v/>
      </c>
      <c r="AI692" s="38">
        <f ca="1">IF(NOTA[[#This Row],[TGL.NOTA]]="",IF(NOTA[[#This Row],[SUPPLIER_H]]="","",AI691),MONTH(NOTA[[#This Row],[TGL.NOTA]]))</f>
        <v>11</v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>
        <f ca="1">IF(NOTA[[#This Row],[NAMA BARANG]]="","",INDEX(NOTA[ID],MATCH(,INDIRECT(ADDRESS(ROW(NOTA[ID]),COLUMN(NOTA[ID]))&amp;":"&amp;ADDRESS(ROW(),COLUMN(NOTA[ID]))),-1)))</f>
        <v>125</v>
      </c>
      <c r="E693" s="30"/>
      <c r="F693" s="32"/>
      <c r="G693" s="32"/>
      <c r="H693" s="55"/>
      <c r="I693" s="32"/>
      <c r="J693" s="33"/>
      <c r="K693" s="32"/>
      <c r="L693" s="26" t="s">
        <v>782</v>
      </c>
      <c r="M693" s="34"/>
      <c r="N693" s="32">
        <v>30</v>
      </c>
      <c r="O693" s="26" t="s">
        <v>87</v>
      </c>
      <c r="P693" s="28">
        <v>35500</v>
      </c>
      <c r="Q693" s="46"/>
      <c r="R693" s="39"/>
      <c r="S693" s="35"/>
      <c r="T693" s="35"/>
      <c r="U693" s="36"/>
      <c r="V693" s="37"/>
      <c r="W693" s="36">
        <f>IF(NOTA[[#This Row],[HARGA/ CTN]]="",NOTA[[#This Row],[JUMLAH_H]],NOTA[[#This Row],[HARGA/ CTN]]*NOTA[[#This Row],[C]])</f>
        <v>1065000</v>
      </c>
      <c r="X693" s="36">
        <f>IF(NOTA[[#This Row],[JUMLAH]]="","",NOTA[[#This Row],[JUMLAH]]*NOTA[[#This Row],[DISC 1]])</f>
        <v>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0</v>
      </c>
      <c r="AA693" s="36">
        <f>IF(NOTA[[#This Row],[JUMLAH]]="","",NOTA[[#This Row],[JUMLAH]]-NOTA[[#This Row],[DISC]])</f>
        <v>1065000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3" s="36">
        <f>IF(OR(NOTA[[#This Row],[QTY]]="",NOTA[[#This Row],[HARGA SATUAN]]="",),"",NOTA[[#This Row],[QTY]]*NOTA[[#This Row],[HARGA SATUAN]])</f>
        <v>1065000</v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TFS</v>
      </c>
      <c r="AH693" s="38" t="str">
        <f ca="1">IF(NOTA[[#This Row],[ID]]="","",COUNTIF(NOTA[ID_H],NOTA[[#This Row],[ID_H]]))</f>
        <v/>
      </c>
      <c r="AI693" s="38">
        <f ca="1"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26"/>
      <c r="G694" s="26"/>
      <c r="H694" s="31"/>
      <c r="I694" s="32"/>
      <c r="J694" s="33"/>
      <c r="K694" s="32"/>
      <c r="L694" s="26" t="s">
        <v>780</v>
      </c>
      <c r="M694" s="34"/>
      <c r="N694" s="32">
        <v>30</v>
      </c>
      <c r="O694" s="26" t="s">
        <v>87</v>
      </c>
      <c r="P694" s="28">
        <v>35500</v>
      </c>
      <c r="Q694" s="46"/>
      <c r="R694" s="39"/>
      <c r="S694" s="35"/>
      <c r="T694" s="35"/>
      <c r="U694" s="36"/>
      <c r="V694" s="37"/>
      <c r="W694" s="36">
        <f>IF(NOTA[[#This Row],[HARGA/ CTN]]="",NOTA[[#This Row],[JUMLAH_H]],NOTA[[#This Row],[HARGA/ CTN]]*NOTA[[#This Row],[C]])</f>
        <v>1065000</v>
      </c>
      <c r="X694" s="36">
        <f>IF(NOTA[[#This Row],[JUMLAH]]="","",NOTA[[#This Row],[JUMLAH]]*NOTA[[#This Row],[DISC 1]])</f>
        <v>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0</v>
      </c>
      <c r="AA694" s="36">
        <f>IF(NOTA[[#This Row],[JUMLAH]]="","",NOTA[[#This Row],[JUMLAH]]-NOTA[[#This Row],[DISC]])</f>
        <v>1065000</v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4" s="36">
        <f>IF(OR(NOTA[[#This Row],[QTY]]="",NOTA[[#This Row],[HARGA SATUAN]]="",),"",NOTA[[#This Row],[QTY]]*NOTA[[#This Row],[HARGA SATUAN]])</f>
        <v>1065000</v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TFS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23"/>
      <c r="F696" s="26" t="s">
        <v>519</v>
      </c>
      <c r="G696" s="26" t="s">
        <v>86</v>
      </c>
      <c r="H696" s="31"/>
      <c r="I696" s="32"/>
      <c r="J696" s="33">
        <v>44890</v>
      </c>
      <c r="K696" s="32"/>
      <c r="L696" s="26" t="s">
        <v>783</v>
      </c>
      <c r="M696" s="34">
        <v>1</v>
      </c>
      <c r="N696" s="32">
        <v>10</v>
      </c>
      <c r="O696" s="26" t="s">
        <v>88</v>
      </c>
      <c r="P696" s="28"/>
      <c r="Q696" s="46"/>
      <c r="R696" s="39" t="s">
        <v>588</v>
      </c>
      <c r="S696" s="35"/>
      <c r="T696" s="35"/>
      <c r="U696" s="36"/>
      <c r="V696" s="37" t="s">
        <v>368</v>
      </c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6" s="36" t="str">
        <f>IF(OR(NOTA[[#This Row],[QTY]]="",NOTA[[#This Row],[HARGA SATUAN]]="",),"",NOTA[[#This Row],[QTY]]*NOTA[[#This Row],[HARGA SATUAN]])</f>
        <v/>
      </c>
      <c r="AF696" s="33">
        <f ca="1">IF(NOTA[ID_H]="","",INDEX(NOTA[TANGGAL],MATCH(,INDIRECT(ADDRESS(ROW(NOTA[TANGGAL]),COLUMN(NOTA[TANGGAL]))&amp;":"&amp;ADDRESS(ROW(),COLUMN(NOTA[TANGGAL]))),-1)))</f>
        <v>44893</v>
      </c>
      <c r="AG696" s="28" t="str">
        <f ca="1">IF(NOTA[[#This Row],[NAMA BARANG]]="","",INDEX(NOTA[SUPPLIER],MATCH(,INDIRECT(ADDRESS(ROW(NOTA[ID]),COLUMN(NOTA[ID]))&amp;":"&amp;ADDRESS(ROW(),COLUMN(NOTA[ID]))),-1)))</f>
        <v>PMJP</v>
      </c>
      <c r="AH696" s="38">
        <f ca="1">IF(NOTA[[#This Row],[ID]]="","",COUNTIF(NOTA[ID_H],NOTA[[#This Row],[ID_H]]))</f>
        <v>2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>
        <f ca="1">IF(NOTA[[#This Row],[NAMA BARANG]]="","",INDEX(NOTA[ID],MATCH(,INDIRECT(ADDRESS(ROW(NOTA[ID]),COLUMN(NOTA[ID]))&amp;":"&amp;ADDRESS(ROW(),COLUMN(NOTA[ID]))),-1)))</f>
        <v>126</v>
      </c>
      <c r="E697" s="30"/>
      <c r="F697" s="32"/>
      <c r="G697" s="32"/>
      <c r="H697" s="55"/>
      <c r="I697" s="32"/>
      <c r="J697" s="33"/>
      <c r="K697" s="32"/>
      <c r="L697" s="26" t="s">
        <v>784</v>
      </c>
      <c r="M697" s="34">
        <v>1</v>
      </c>
      <c r="N697" s="32">
        <v>6</v>
      </c>
      <c r="O697" s="26" t="s">
        <v>88</v>
      </c>
      <c r="P697" s="28"/>
      <c r="Q697" s="46"/>
      <c r="R697" s="39" t="s">
        <v>785</v>
      </c>
      <c r="S697" s="35"/>
      <c r="T697" s="35"/>
      <c r="U697" s="36"/>
      <c r="V697" s="37" t="s">
        <v>368</v>
      </c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7" s="36" t="str">
        <f>IF(OR(NOTA[[#This Row],[QTY]]="",NOTA[[#This Row],[HARGA SATUAN]]="",),"",NOTA[[#This Row],[QTY]]*NOTA[[#This Row],[HARGA SATUAN]])</f>
        <v/>
      </c>
      <c r="AF697" s="33">
        <f ca="1">IF(NOTA[ID_H]="","",INDEX(NOTA[TANGGAL],MATCH(,INDIRECT(ADDRESS(ROW(NOTA[TANGGAL]),COLUMN(NOTA[TANGGAL]))&amp;":"&amp;ADDRESS(ROW(),COLUMN(NOTA[TANGGAL]))),-1)))</f>
        <v>44893</v>
      </c>
      <c r="AG697" s="28" t="str">
        <f ca="1">IF(NOTA[[#This Row],[NAMA BARANG]]="","",INDEX(NOTA[SUPPLIER],MATCH(,INDIRECT(ADDRESS(ROW(NOTA[ID]),COLUMN(NOTA[ID]))&amp;":"&amp;ADDRESS(ROW(),COLUMN(NOTA[ID]))),-1)))</f>
        <v>PMJP</v>
      </c>
      <c r="AH697" s="38" t="str">
        <f ca="1">IF(NOTA[[#This Row],[ID]]="","",COUNTIF(NOTA[ID_H],NOTA[[#This Row],[ID_H]]))</f>
        <v/>
      </c>
      <c r="AI697" s="38">
        <f ca="1">IF(NOTA[[#This Row],[TGL.NOTA]]="",IF(NOTA[[#This Row],[SUPPLIER_H]]="","",AI696),MONTH(NOTA[[#This Row],[TGL.NOTA]]))</f>
        <v>11</v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9" s="29" t="e">
        <f ca="1">IF(NOTA[[#This Row],[ID_P]]="","",MATCH(NOTA[[#This Row],[ID_P]],[1]!B_MSK[N_ID],0))</f>
        <v>#REF!</v>
      </c>
      <c r="D699" s="29">
        <f ca="1">IF(NOTA[[#This Row],[NAMA BARANG]]="","",INDEX(NOTA[ID],MATCH(,INDIRECT(ADDRESS(ROW(NOTA[ID]),COLUMN(NOTA[ID]))&amp;":"&amp;ADDRESS(ROW(),COLUMN(NOTA[ID]))),-1)))</f>
        <v>127</v>
      </c>
      <c r="E699" s="30">
        <v>44894</v>
      </c>
      <c r="F699" s="26" t="s">
        <v>85</v>
      </c>
      <c r="G699" s="26" t="s">
        <v>86</v>
      </c>
      <c r="H699" s="31" t="s">
        <v>786</v>
      </c>
      <c r="I699" s="32"/>
      <c r="J699" s="33">
        <v>44894</v>
      </c>
      <c r="K699" s="32"/>
      <c r="L699" s="26" t="s">
        <v>787</v>
      </c>
      <c r="M699" s="34"/>
      <c r="N699" s="32">
        <v>7</v>
      </c>
      <c r="O699" s="26" t="s">
        <v>111</v>
      </c>
      <c r="P699" s="28">
        <v>161000</v>
      </c>
      <c r="Q699" s="46"/>
      <c r="R699" s="39"/>
      <c r="S699" s="35"/>
      <c r="T699" s="35"/>
      <c r="U699" s="36">
        <v>57000</v>
      </c>
      <c r="V699" s="37"/>
      <c r="W699" s="36">
        <f>IF(NOTA[[#This Row],[HARGA/ CTN]]="",NOTA[[#This Row],[JUMLAH_H]],NOTA[[#This Row],[HARGA/ CTN]]*NOTA[[#This Row],[C]])</f>
        <v>1127000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1127000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9" s="36">
        <f>IF(OR(NOTA[[#This Row],[QTY]]="",NOTA[[#This Row],[HARGA SATUAN]]="",),"",NOTA[[#This Row],[QTY]]*NOTA[[#This Row],[HARGA SATUAN]])</f>
        <v>1127000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GLORY</v>
      </c>
      <c r="AH699" s="38">
        <f ca="1">IF(NOTA[[#This Row],[ID]]="","",COUNTIF(NOTA[ID_H],NOTA[[#This Row],[ID_H]]))</f>
        <v>1</v>
      </c>
      <c r="AI699" s="38">
        <f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356</v>
      </c>
      <c r="G701" s="26" t="s">
        <v>86</v>
      </c>
      <c r="H701" s="31" t="s">
        <v>788</v>
      </c>
      <c r="I701" s="32"/>
      <c r="J701" s="51">
        <v>44886</v>
      </c>
      <c r="K701" s="32"/>
      <c r="L701" s="26" t="s">
        <v>791</v>
      </c>
      <c r="M701" s="34">
        <v>2</v>
      </c>
      <c r="N701" s="32">
        <v>200</v>
      </c>
      <c r="O701" s="26" t="s">
        <v>88</v>
      </c>
      <c r="P701" s="28">
        <v>16400</v>
      </c>
      <c r="Q701" s="52"/>
      <c r="R701" s="39" t="s">
        <v>789</v>
      </c>
      <c r="S701" s="35"/>
      <c r="T701" s="35"/>
      <c r="U701" s="36"/>
      <c r="V701" s="37"/>
      <c r="W701" s="36">
        <f>IF(NOTA[[#This Row],[HARGA/ CTN]]="",NOTA[[#This Row],[JUMLAH_H]],NOTA[[#This Row],[HARGA/ CTN]]*NOTA[[#This Row],[C]])</f>
        <v>3280000</v>
      </c>
      <c r="X701" s="36">
        <f>IF(NOTA[[#This Row],[JUMLAH]]="","",NOTA[[#This Row],[JUMLAH]]*NOTA[[#This Row],[DISC 1]])</f>
        <v>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0</v>
      </c>
      <c r="AA701" s="36">
        <f>IF(NOTA[[#This Row],[JUMLAH]]="","",NOTA[[#This Row],[JUMLAH]]-NOTA[[#This Row],[DISC]])</f>
        <v>3280000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701" s="36">
        <f>IF(OR(NOTA[[#This Row],[QTY]]="",NOTA[[#This Row],[HARGA SATUAN]]="",),"",NOTA[[#This Row],[QTY]]*NOTA[[#This Row],[HARGA SATUAN]])</f>
        <v>3280000</v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SBS</v>
      </c>
      <c r="AH701" s="38">
        <f ca="1">IF(NOTA[[#This Row],[ID]]="","",COUNTIF(NOTA[ID_H],NOTA[[#This Row],[ID_H]]))</f>
        <v>2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26"/>
      <c r="J702" s="33"/>
      <c r="K702" s="26"/>
      <c r="L702" s="26" t="s">
        <v>790</v>
      </c>
      <c r="M702" s="34">
        <v>2</v>
      </c>
      <c r="N702" s="32">
        <v>120</v>
      </c>
      <c r="O702" s="26" t="s">
        <v>88</v>
      </c>
      <c r="P702" s="28">
        <v>18315</v>
      </c>
      <c r="Q702" s="46"/>
      <c r="R702" s="39" t="s">
        <v>140</v>
      </c>
      <c r="S702" s="35"/>
      <c r="T702" s="35"/>
      <c r="U702" s="36"/>
      <c r="V702" s="37"/>
      <c r="W702" s="36">
        <f>IF(NOTA[[#This Row],[HARGA/ CTN]]="",NOTA[[#This Row],[JUMLAH_H]],NOTA[[#This Row],[HARGA/ CTN]]*NOTA[[#This Row],[C]])</f>
        <v>2197800</v>
      </c>
      <c r="X702" s="36">
        <f>IF(NOTA[[#This Row],[JUMLAH]]="","",NOTA[[#This Row],[JUMLAH]]*NOTA[[#This Row],[DISC 1]])</f>
        <v>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0</v>
      </c>
      <c r="AA702" s="36">
        <f>IF(NOTA[[#This Row],[JUMLAH]]="","",NOTA[[#This Row],[JUMLAH]]-NOTA[[#This Row],[DISC]])</f>
        <v>2197800</v>
      </c>
      <c r="AB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702" s="36">
        <f>IF(OR(NOTA[[#This Row],[QTY]]="",NOTA[[#This Row],[HARGA SATUAN]]="",),"",NOTA[[#This Row],[QTY]]*NOTA[[#This Row],[HARGA SATUAN]])</f>
        <v>2197800</v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SBS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4" s="29" t="e">
        <f ca="1">IF(NOTA[[#This Row],[ID_P]]="","",MATCH(NOTA[[#This Row],[ID_P]],[1]!B_MSK[N_ID],0))</f>
        <v>#REF!</v>
      </c>
      <c r="D704" s="29">
        <f ca="1">IF(NOTA[[#This Row],[NAMA BARANG]]="","",INDEX(NOTA[ID],MATCH(,INDIRECT(ADDRESS(ROW(NOTA[ID]),COLUMN(NOTA[ID]))&amp;":"&amp;ADDRESS(ROW(),COLUMN(NOTA[ID]))),-1)))</f>
        <v>129</v>
      </c>
      <c r="E704" s="30"/>
      <c r="F704" s="26" t="s">
        <v>23</v>
      </c>
      <c r="G704" s="26" t="s">
        <v>24</v>
      </c>
      <c r="H704" s="31" t="s">
        <v>792</v>
      </c>
      <c r="I704" s="26" t="s">
        <v>803</v>
      </c>
      <c r="J704" s="33">
        <v>44889</v>
      </c>
      <c r="K704" s="32"/>
      <c r="L704" s="26" t="s">
        <v>395</v>
      </c>
      <c r="M704" s="34">
        <v>1</v>
      </c>
      <c r="N704" s="32"/>
      <c r="O704" s="26"/>
      <c r="P704" s="28"/>
      <c r="Q704" s="46">
        <v>2208000</v>
      </c>
      <c r="R704" s="39" t="s">
        <v>109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2208000</v>
      </c>
      <c r="X704" s="36">
        <f>IF(NOTA[[#This Row],[JUMLAH]]="","",NOTA[[#This Row],[JUMLAH]]*NOTA[[#This Row],[DISC 1]])</f>
        <v>375360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375360</v>
      </c>
      <c r="AA704" s="36">
        <f>IF(NOTA[[#This Row],[JUMLAH]]="","",NOTA[[#This Row],[JUMLAH]]-NOTA[[#This Row],[DISC]])</f>
        <v>1832640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>
        <f ca="1">IF(NOTA[[#This Row],[ID]]="","",COUNTIF(NOTA[ID_H],NOTA[[#This Row],[ID_H]]))</f>
        <v>7</v>
      </c>
      <c r="AI704" s="38">
        <f>IF(NOTA[[#This Row],[TGL.NOTA]]="",IF(NOTA[[#This Row],[SUPPLIER_H]]="","",AI703),MONTH(NOTA[[#This Row],[TGL.NOTA]]))</f>
        <v>11</v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129</v>
      </c>
      <c r="E705" s="30"/>
      <c r="F705" s="26"/>
      <c r="G705" s="26"/>
      <c r="H705" s="31"/>
      <c r="I705" s="32"/>
      <c r="J705" s="33"/>
      <c r="K705" s="32"/>
      <c r="L705" s="26" t="s">
        <v>473</v>
      </c>
      <c r="M705" s="34">
        <v>1</v>
      </c>
      <c r="N705" s="32"/>
      <c r="O705" s="26"/>
      <c r="P705" s="28"/>
      <c r="Q705" s="46">
        <v>2208000</v>
      </c>
      <c r="R705" s="39" t="s">
        <v>109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2208000</v>
      </c>
      <c r="X705" s="36">
        <f>IF(NOTA[[#This Row],[JUMLAH]]="","",NOTA[[#This Row],[JUMLAH]]*NOTA[[#This Row],[DISC 1]])</f>
        <v>375360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375360</v>
      </c>
      <c r="AA705" s="36">
        <f>IF(NOTA[[#This Row],[JUMLAH]]="","",NOTA[[#This Row],[JUMLAH]]-NOTA[[#This Row],[DISC]])</f>
        <v>1832640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129</v>
      </c>
      <c r="E706" s="30"/>
      <c r="F706" s="26"/>
      <c r="G706" s="26"/>
      <c r="H706" s="31"/>
      <c r="I706" s="32"/>
      <c r="J706" s="33"/>
      <c r="K706" s="32"/>
      <c r="L706" s="26" t="s">
        <v>793</v>
      </c>
      <c r="M706" s="34">
        <v>2</v>
      </c>
      <c r="N706" s="32"/>
      <c r="O706" s="26"/>
      <c r="P706" s="28"/>
      <c r="Q706" s="52">
        <v>800000</v>
      </c>
      <c r="R706" s="39" t="s">
        <v>804</v>
      </c>
      <c r="S706" s="35">
        <v>0.17</v>
      </c>
      <c r="T706" s="35"/>
      <c r="U706" s="36"/>
      <c r="V706" s="37"/>
      <c r="W706" s="36">
        <f>IF(NOTA[[#This Row],[HARGA/ CTN]]="",NOTA[[#This Row],[JUMLAH_H]],NOTA[[#This Row],[HARGA/ CTN]]*NOTA[[#This Row],[C]])</f>
        <v>1600000</v>
      </c>
      <c r="X706" s="36">
        <f>IF(NOTA[[#This Row],[JUMLAH]]="","",NOTA[[#This Row],[JUMLAH]]*NOTA[[#This Row],[DISC 1]])</f>
        <v>272000</v>
      </c>
      <c r="Y706" s="36">
        <f>IF(NOTA[[#This Row],[JUMLAH]]="","",(NOTA[[#This Row],[JUMLAH]]-NOTA[[#This Row],[DISC 1-]])*NOTA[[#This Row],[DISC 2]])</f>
        <v>0</v>
      </c>
      <c r="Z706" s="36">
        <f>IF(NOTA[[#This Row],[JUMLAH]]="","",NOTA[[#This Row],[DISC 1-]]+NOTA[[#This Row],[DISC 2-]])</f>
        <v>272000</v>
      </c>
      <c r="AA706" s="36">
        <f>IF(NOTA[[#This Row],[JUMLAH]]="","",NOTA[[#This Row],[JUMLAH]]-NOTA[[#This Row],[DISC]])</f>
        <v>1328000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s="48" customFormat="1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129</v>
      </c>
      <c r="E707" s="30"/>
      <c r="F707" s="32"/>
      <c r="G707" s="32"/>
      <c r="H707" s="55"/>
      <c r="I707" s="32"/>
      <c r="J707" s="33"/>
      <c r="K707" s="32"/>
      <c r="L707" s="26" t="s">
        <v>794</v>
      </c>
      <c r="M707" s="34">
        <v>2</v>
      </c>
      <c r="N707" s="32"/>
      <c r="O707" s="26"/>
      <c r="P707" s="28"/>
      <c r="Q707" s="46">
        <v>860000</v>
      </c>
      <c r="R707" s="39" t="s">
        <v>805</v>
      </c>
      <c r="S707" s="35">
        <v>0.17</v>
      </c>
      <c r="T707" s="35"/>
      <c r="U707" s="36"/>
      <c r="V707" s="37"/>
      <c r="W707" s="36">
        <f>IF(NOTA[[#This Row],[HARGA/ CTN]]="",NOTA[[#This Row],[JUMLAH_H]],NOTA[[#This Row],[HARGA/ CTN]]*NOTA[[#This Row],[C]])</f>
        <v>1720000</v>
      </c>
      <c r="X707" s="36">
        <f>IF(NOTA[[#This Row],[JUMLAH]]="","",NOTA[[#This Row],[JUMLAH]]*NOTA[[#This Row],[DISC 1]])</f>
        <v>292400</v>
      </c>
      <c r="Y707" s="36">
        <f>IF(NOTA[[#This Row],[JUMLAH]]="","",(NOTA[[#This Row],[JUMLAH]]-NOTA[[#This Row],[DISC 1-]])*NOTA[[#This Row],[DISC 2]])</f>
        <v>0</v>
      </c>
      <c r="Z707" s="36">
        <f>IF(NOTA[[#This Row],[JUMLAH]]="","",NOTA[[#This Row],[DISC 1-]]+NOTA[[#This Row],[DISC 2-]])</f>
        <v>292400</v>
      </c>
      <c r="AA707" s="36">
        <f>IF(NOTA[[#This Row],[JUMLAH]]="","",NOTA[[#This Row],[JUMLAH]]-NOTA[[#This Row],[DISC]])</f>
        <v>1427600</v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>
        <f ca="1">IF(NOTA[[#This Row],[NAMA BARANG]]="","",INDEX(NOTA[ID],MATCH(,INDIRECT(ADDRESS(ROW(NOTA[ID]),COLUMN(NOTA[ID]))&amp;":"&amp;ADDRESS(ROW(),COLUMN(NOTA[ID]))),-1)))</f>
        <v>129</v>
      </c>
      <c r="E708" s="30"/>
      <c r="F708" s="32"/>
      <c r="G708" s="32"/>
      <c r="H708" s="55"/>
      <c r="I708" s="32"/>
      <c r="J708" s="33"/>
      <c r="K708" s="32"/>
      <c r="L708" s="26" t="s">
        <v>795</v>
      </c>
      <c r="M708" s="34">
        <v>1</v>
      </c>
      <c r="N708" s="32"/>
      <c r="O708" s="26"/>
      <c r="P708" s="28"/>
      <c r="Q708" s="46">
        <v>2160000</v>
      </c>
      <c r="R708" s="39" t="s">
        <v>806</v>
      </c>
      <c r="S708" s="35">
        <v>0.17</v>
      </c>
      <c r="T708" s="35"/>
      <c r="U708" s="36"/>
      <c r="V708" s="37"/>
      <c r="W708" s="36">
        <f>IF(NOTA[[#This Row],[HARGA/ CTN]]="",NOTA[[#This Row],[JUMLAH_H]],NOTA[[#This Row],[HARGA/ CTN]]*NOTA[[#This Row],[C]])</f>
        <v>2160000</v>
      </c>
      <c r="X708" s="36">
        <f>IF(NOTA[[#This Row],[JUMLAH]]="","",NOTA[[#This Row],[JUMLAH]]*NOTA[[#This Row],[DISC 1]])</f>
        <v>367200</v>
      </c>
      <c r="Y708" s="36">
        <f>IF(NOTA[[#This Row],[JUMLAH]]="","",(NOTA[[#This Row],[JUMLAH]]-NOTA[[#This Row],[DISC 1-]])*NOTA[[#This Row],[DISC 2]])</f>
        <v>0</v>
      </c>
      <c r="Z708" s="36">
        <f>IF(NOTA[[#This Row],[JUMLAH]]="","",NOTA[[#This Row],[DISC 1-]]+NOTA[[#This Row],[DISC 2-]])</f>
        <v>367200</v>
      </c>
      <c r="AA708" s="36">
        <f>IF(NOTA[[#This Row],[JUMLAH]]="","",NOTA[[#This Row],[JUMLAH]]-NOTA[[#This Row],[DISC]])</f>
        <v>1792800</v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8" s="36" t="str">
        <f>IF(OR(NOTA[[#This Row],[QTY]]="",NOTA[[#This Row],[HARGA SATUAN]]="",),"",NOTA[[#This Row],[QTY]]*NOTA[[#This Row],[HARGA SATUAN]])</f>
        <v/>
      </c>
      <c r="AF708" s="33">
        <f ca="1">IF(NOTA[ID_H]="","",INDEX(NOTA[TANGGAL],MATCH(,INDIRECT(ADDRESS(ROW(NOTA[TANGGAL]),COLUMN(NOTA[TANGGAL]))&amp;":"&amp;ADDRESS(ROW(),COLUMN(NOTA[TANGGAL]))),-1)))</f>
        <v>44894</v>
      </c>
      <c r="AG708" s="28" t="str">
        <f ca="1">IF(NOTA[[#This Row],[NAMA BARANG]]="","",INDEX(NOTA[SUPPLIER],MATCH(,INDIRECT(ADDRESS(ROW(NOTA[ID]),COLUMN(NOTA[ID]))&amp;":"&amp;ADDRESS(ROW(),COLUMN(NOTA[ID]))),-1)))</f>
        <v>KENKO SINAR INDONESIA</v>
      </c>
      <c r="AH708" s="38" t="str">
        <f ca="1">IF(NOTA[[#This Row],[ID]]="","",COUNTIF(NOTA[ID_H],NOTA[[#This Row],[ID_H]]))</f>
        <v/>
      </c>
      <c r="AI708" s="38">
        <f ca="1">IF(NOTA[[#This Row],[TGL.NOTA]]="",IF(NOTA[[#This Row],[SUPPLIER_H]]="","",AI707),MONTH(NOTA[[#This Row],[TGL.NOTA]]))</f>
        <v>11</v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/>
      <c r="G709" s="26"/>
      <c r="H709" s="31"/>
      <c r="I709" s="32"/>
      <c r="J709" s="33"/>
      <c r="K709" s="32"/>
      <c r="L709" s="26" t="s">
        <v>796</v>
      </c>
      <c r="M709" s="34">
        <v>5</v>
      </c>
      <c r="N709" s="32"/>
      <c r="O709" s="26"/>
      <c r="P709" s="49"/>
      <c r="Q709" s="52">
        <v>720000</v>
      </c>
      <c r="R709" s="39" t="s">
        <v>807</v>
      </c>
      <c r="S709" s="35">
        <v>0.17</v>
      </c>
      <c r="T709" s="35">
        <v>0.05</v>
      </c>
      <c r="U709" s="36"/>
      <c r="V709" s="37"/>
      <c r="W709" s="36">
        <f>IF(NOTA[[#This Row],[HARGA/ CTN]]="",NOTA[[#This Row],[JUMLAH_H]],NOTA[[#This Row],[HARGA/ CTN]]*NOTA[[#This Row],[C]])</f>
        <v>3600000</v>
      </c>
      <c r="X709" s="36">
        <f>IF(NOTA[[#This Row],[JUMLAH]]="","",NOTA[[#This Row],[JUMLAH]]*NOTA[[#This Row],[DISC 1]])</f>
        <v>612000</v>
      </c>
      <c r="Y709" s="36">
        <f>IF(NOTA[[#This Row],[JUMLAH]]="","",(NOTA[[#This Row],[JUMLAH]]-NOTA[[#This Row],[DISC 1-]])*NOTA[[#This Row],[DISC 2]])</f>
        <v>149400</v>
      </c>
      <c r="Z709" s="36">
        <f>IF(NOTA[[#This Row],[JUMLAH]]="","",NOTA[[#This Row],[DISC 1-]]+NOTA[[#This Row],[DISC 2-]])</f>
        <v>761400</v>
      </c>
      <c r="AA709" s="36">
        <f>IF(NOTA[[#This Row],[JUMLAH]]="","",NOTA[[#This Row],[JUMLAH]]-NOTA[[#This Row],[DISC]])</f>
        <v>2838600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 t="str">
        <f ca="1">IF(NOTA[[#This Row],[ID]]="","",COUNTIF(NOTA[ID_H],NOTA[[#This Row],[ID_H]]))</f>
        <v/>
      </c>
      <c r="AI709" s="38">
        <f ca="1"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32"/>
      <c r="G710" s="32"/>
      <c r="H710" s="55"/>
      <c r="I710" s="32"/>
      <c r="J710" s="33"/>
      <c r="K710" s="32"/>
      <c r="L710" s="26" t="s">
        <v>797</v>
      </c>
      <c r="M710" s="34">
        <v>5</v>
      </c>
      <c r="N710" s="32"/>
      <c r="O710" s="26"/>
      <c r="P710" s="28"/>
      <c r="Q710" s="46">
        <v>720000</v>
      </c>
      <c r="R710" s="39" t="s">
        <v>807</v>
      </c>
      <c r="S710" s="35">
        <v>0.17</v>
      </c>
      <c r="T710" s="35">
        <v>0.05</v>
      </c>
      <c r="U710" s="36"/>
      <c r="V710" s="37"/>
      <c r="W710" s="36">
        <f>IF(NOTA[[#This Row],[HARGA/ CTN]]="",NOTA[[#This Row],[JUMLAH_H]],NOTA[[#This Row],[HARGA/ CTN]]*NOTA[[#This Row],[C]])</f>
        <v>3600000</v>
      </c>
      <c r="X710" s="36">
        <f>IF(NOTA[[#This Row],[JUMLAH]]="","",NOTA[[#This Row],[JUMLAH]]*NOTA[[#This Row],[DISC 1]])</f>
        <v>612000</v>
      </c>
      <c r="Y710" s="36">
        <f>IF(NOTA[[#This Row],[JUMLAH]]="","",(NOTA[[#This Row],[JUMLAH]]-NOTA[[#This Row],[DISC 1-]])*NOTA[[#This Row],[DISC 2]])</f>
        <v>149400</v>
      </c>
      <c r="Z710" s="36">
        <f>IF(NOTA[[#This Row],[JUMLAH]]="","",NOTA[[#This Row],[DISC 1-]]+NOTA[[#This Row],[DISC 2-]])</f>
        <v>761400</v>
      </c>
      <c r="AA710" s="36">
        <f>IF(NOTA[[#This Row],[JUMLAH]]="","",NOTA[[#This Row],[JUMLAH]]-NOTA[[#This Row],[DISC]])</f>
        <v>2838600</v>
      </c>
      <c r="AB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12" s="29" t="e">
        <f ca="1">IF(NOTA[[#This Row],[ID_P]]="","",MATCH(NOTA[[#This Row],[ID_P]],[1]!B_MSK[N_ID],0))</f>
        <v>#REF!</v>
      </c>
      <c r="D712" s="29">
        <f ca="1">IF(NOTA[[#This Row],[NAMA BARANG]]="","",INDEX(NOTA[ID],MATCH(,INDIRECT(ADDRESS(ROW(NOTA[ID]),COLUMN(NOTA[ID]))&amp;":"&amp;ADDRESS(ROW(),COLUMN(NOTA[ID]))),-1)))</f>
        <v>130</v>
      </c>
      <c r="E712" s="30"/>
      <c r="F712" s="26" t="s">
        <v>23</v>
      </c>
      <c r="G712" s="26" t="s">
        <v>24</v>
      </c>
      <c r="H712" s="31" t="s">
        <v>798</v>
      </c>
      <c r="I712" s="26" t="s">
        <v>800</v>
      </c>
      <c r="J712" s="33">
        <v>44889</v>
      </c>
      <c r="K712" s="111"/>
      <c r="L712" s="26" t="s">
        <v>183</v>
      </c>
      <c r="M712" s="34">
        <v>2</v>
      </c>
      <c r="N712" s="32"/>
      <c r="O712" s="32"/>
      <c r="P712" s="28"/>
      <c r="Q712" s="46">
        <v>3801600</v>
      </c>
      <c r="R712" s="39" t="s">
        <v>187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7603200</v>
      </c>
      <c r="X712" s="36">
        <f>IF(NOTA[[#This Row],[JUMLAH]]="","",NOTA[[#This Row],[JUMLAH]]*NOTA[[#This Row],[DISC 1]])</f>
        <v>1292544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1292544</v>
      </c>
      <c r="AA712" s="36">
        <f>IF(NOTA[[#This Row],[JUMLAH]]="","",NOTA[[#This Row],[JUMLAH]]-NOTA[[#This Row],[DISC]])</f>
        <v>6310656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>
        <f ca="1">IF(NOTA[[#This Row],[ID]]="","",COUNTIF(NOTA[ID_H],NOTA[[#This Row],[ID_H]]))</f>
        <v>7</v>
      </c>
      <c r="AI712" s="38">
        <f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130</v>
      </c>
      <c r="E713" s="30"/>
      <c r="F713" s="26"/>
      <c r="G713" s="26"/>
      <c r="H713" s="31"/>
      <c r="I713" s="26"/>
      <c r="J713" s="33"/>
      <c r="K713" s="32"/>
      <c r="L713" s="26" t="s">
        <v>84</v>
      </c>
      <c r="M713" s="34">
        <v>1</v>
      </c>
      <c r="N713" s="32"/>
      <c r="O713" s="26"/>
      <c r="P713" s="28"/>
      <c r="Q713" s="46">
        <v>2980800</v>
      </c>
      <c r="R713" s="39" t="s">
        <v>103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2980800</v>
      </c>
      <c r="X713" s="36">
        <f>IF(NOTA[[#This Row],[JUMLAH]]="","",NOTA[[#This Row],[JUMLAH]]*NOTA[[#This Row],[DISC 1]])</f>
        <v>506736.00000000006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506736.00000000006</v>
      </c>
      <c r="AA713" s="36">
        <f>IF(NOTA[[#This Row],[JUMLAH]]="","",NOTA[[#This Row],[JUMLAH]]-NOTA[[#This Row],[DISC]])</f>
        <v>2474064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130</v>
      </c>
      <c r="E714" s="30"/>
      <c r="F714" s="26"/>
      <c r="G714" s="26"/>
      <c r="H714" s="55"/>
      <c r="I714" s="26"/>
      <c r="J714" s="33"/>
      <c r="K714" s="32"/>
      <c r="L714" s="26" t="s">
        <v>107</v>
      </c>
      <c r="M714" s="34">
        <v>5</v>
      </c>
      <c r="N714" s="32"/>
      <c r="O714" s="26"/>
      <c r="P714" s="28"/>
      <c r="Q714" s="46">
        <v>1954800</v>
      </c>
      <c r="R714" s="39" t="s">
        <v>90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9774000</v>
      </c>
      <c r="X714" s="36">
        <f>IF(NOTA[[#This Row],[JUMLAH]]="","",NOTA[[#This Row],[JUMLAH]]*NOTA[[#This Row],[DISC 1]])</f>
        <v>1661580.0000000002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1661580.0000000002</v>
      </c>
      <c r="AA714" s="36">
        <f>IF(NOTA[[#This Row],[JUMLAH]]="","",NOTA[[#This Row],[JUMLAH]]-NOTA[[#This Row],[DISC]])</f>
        <v>8112420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130</v>
      </c>
      <c r="E715" s="30"/>
      <c r="F715" s="32"/>
      <c r="G715" s="32"/>
      <c r="H715" s="55"/>
      <c r="I715" s="32"/>
      <c r="J715" s="33"/>
      <c r="K715" s="32"/>
      <c r="L715" s="26" t="s">
        <v>799</v>
      </c>
      <c r="M715" s="34">
        <v>5</v>
      </c>
      <c r="N715" s="32"/>
      <c r="O715" s="26"/>
      <c r="P715" s="28"/>
      <c r="Q715" s="46">
        <v>3888000</v>
      </c>
      <c r="R715" s="39" t="s">
        <v>157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19440000</v>
      </c>
      <c r="X715" s="36">
        <f>IF(NOTA[[#This Row],[JUMLAH]]="","",NOTA[[#This Row],[JUMLAH]]*NOTA[[#This Row],[DISC 1]])</f>
        <v>3304800.0000000005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3304800.0000000005</v>
      </c>
      <c r="AA715" s="36">
        <f>IF(NOTA[[#This Row],[JUMLAH]]="","",NOTA[[#This Row],[JUMLAH]]-NOTA[[#This Row],[DISC]])</f>
        <v>16135200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>
        <f ca="1">IF(NOTA[[#This Row],[NAMA BARANG]]="","",INDEX(NOTA[ID],MATCH(,INDIRECT(ADDRESS(ROW(NOTA[ID]),COLUMN(NOTA[ID]))&amp;":"&amp;ADDRESS(ROW(),COLUMN(NOTA[ID]))),-1)))</f>
        <v>130</v>
      </c>
      <c r="E716" s="30"/>
      <c r="F716" s="26"/>
      <c r="G716" s="26"/>
      <c r="H716" s="31"/>
      <c r="I716" s="32"/>
      <c r="J716" s="33"/>
      <c r="K716" s="32"/>
      <c r="L716" s="26" t="s">
        <v>222</v>
      </c>
      <c r="M716" s="34">
        <v>1</v>
      </c>
      <c r="N716" s="32"/>
      <c r="O716" s="26"/>
      <c r="P716" s="28"/>
      <c r="Q716" s="46">
        <v>1566000</v>
      </c>
      <c r="R716" s="39" t="s">
        <v>226</v>
      </c>
      <c r="S716" s="35">
        <v>0.17</v>
      </c>
      <c r="T716" s="35"/>
      <c r="U716" s="36"/>
      <c r="V716" s="37"/>
      <c r="W716" s="36">
        <f>IF(NOTA[[#This Row],[HARGA/ CTN]]="",NOTA[[#This Row],[JUMLAH_H]],NOTA[[#This Row],[HARGA/ CTN]]*NOTA[[#This Row],[C]])</f>
        <v>1566000</v>
      </c>
      <c r="X716" s="36">
        <f>IF(NOTA[[#This Row],[JUMLAH]]="","",NOTA[[#This Row],[JUMLAH]]*NOTA[[#This Row],[DISC 1]])</f>
        <v>266220</v>
      </c>
      <c r="Y716" s="36">
        <f>IF(NOTA[[#This Row],[JUMLAH]]="","",(NOTA[[#This Row],[JUMLAH]]-NOTA[[#This Row],[DISC 1-]])*NOTA[[#This Row],[DISC 2]])</f>
        <v>0</v>
      </c>
      <c r="Z716" s="36">
        <f>IF(NOTA[[#This Row],[JUMLAH]]="","",NOTA[[#This Row],[DISC 1-]]+NOTA[[#This Row],[DISC 2-]])</f>
        <v>266220</v>
      </c>
      <c r="AA716" s="36">
        <f>IF(NOTA[[#This Row],[JUMLAH]]="","",NOTA[[#This Row],[JUMLAH]]-NOTA[[#This Row],[DISC]])</f>
        <v>1299780</v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6" s="36" t="str">
        <f>IF(OR(NOTA[[#This Row],[QTY]]="",NOTA[[#This Row],[HARGA SATUAN]]="",),"",NOTA[[#This Row],[QTY]]*NOTA[[#This Row],[HARGA SATUAN]])</f>
        <v/>
      </c>
      <c r="AF716" s="33">
        <f ca="1">IF(NOTA[ID_H]="","",INDEX(NOTA[TANGGAL],MATCH(,INDIRECT(ADDRESS(ROW(NOTA[TANGGAL]),COLUMN(NOTA[TANGGAL]))&amp;":"&amp;ADDRESS(ROW(),COLUMN(NOTA[TANGGAL]))),-1)))</f>
        <v>44894</v>
      </c>
      <c r="AG716" s="28" t="str">
        <f ca="1">IF(NOTA[[#This Row],[NAMA BARANG]]="","",INDEX(NOTA[SUPPLIER],MATCH(,INDIRECT(ADDRESS(ROW(NOTA[ID]),COLUMN(NOTA[ID]))&amp;":"&amp;ADDRESS(ROW(),COLUMN(NOTA[ID]))),-1)))</f>
        <v>KENKO SINAR INDONESIA</v>
      </c>
      <c r="AH716" s="38" t="str">
        <f ca="1">IF(NOTA[[#This Row],[ID]]="","",COUNTIF(NOTA[ID_H],NOTA[[#This Row],[ID_H]]))</f>
        <v/>
      </c>
      <c r="AI716" s="38">
        <f ca="1">IF(NOTA[[#This Row],[TGL.NOTA]]="",IF(NOTA[[#This Row],[SUPPLIER_H]]="","",AI715),MONTH(NOTA[[#This Row],[TGL.NOTA]]))</f>
        <v>11</v>
      </c>
      <c r="AJ716" s="14"/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>
        <f ca="1">IF(NOTA[[#This Row],[NAMA BARANG]]="","",INDEX(NOTA[ID],MATCH(,INDIRECT(ADDRESS(ROW(NOTA[ID]),COLUMN(NOTA[ID]))&amp;":"&amp;ADDRESS(ROW(),COLUMN(NOTA[ID]))),-1)))</f>
        <v>130</v>
      </c>
      <c r="E717" s="30"/>
      <c r="F717" s="32"/>
      <c r="G717" s="32"/>
      <c r="H717" s="55"/>
      <c r="I717" s="26" t="s">
        <v>801</v>
      </c>
      <c r="J717" s="33"/>
      <c r="K717" s="32"/>
      <c r="L717" s="26" t="s">
        <v>291</v>
      </c>
      <c r="M717" s="34">
        <v>2</v>
      </c>
      <c r="N717" s="32"/>
      <c r="O717" s="26"/>
      <c r="P717" s="28"/>
      <c r="Q717" s="46">
        <v>3758400</v>
      </c>
      <c r="R717" s="39" t="s">
        <v>95</v>
      </c>
      <c r="S717" s="35">
        <v>0.17</v>
      </c>
      <c r="T717" s="35"/>
      <c r="U717" s="36"/>
      <c r="V717" s="37"/>
      <c r="W717" s="36">
        <f>IF(NOTA[[#This Row],[HARGA/ CTN]]="",NOTA[[#This Row],[JUMLAH_H]],NOTA[[#This Row],[HARGA/ CTN]]*NOTA[[#This Row],[C]])</f>
        <v>7516800</v>
      </c>
      <c r="X717" s="36">
        <f>IF(NOTA[[#This Row],[JUMLAH]]="","",NOTA[[#This Row],[JUMLAH]]*NOTA[[#This Row],[DISC 1]])</f>
        <v>1277856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1277856</v>
      </c>
      <c r="AA717" s="36">
        <f>IF(NOTA[[#This Row],[JUMLAH]]="","",NOTA[[#This Row],[JUMLAH]]-NOTA[[#This Row],[DISC]])</f>
        <v>6238944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7" s="36" t="str">
        <f>IF(OR(NOTA[[#This Row],[QTY]]="",NOTA[[#This Row],[HARGA SATUAN]]="",),"",NOTA[[#This Row],[QTY]]*NOTA[[#This Row],[HARGA SATUAN]])</f>
        <v/>
      </c>
      <c r="AF717" s="33">
        <f ca="1">IF(NOTA[ID_H]="","",INDEX(NOTA[TANGGAL],MATCH(,INDIRECT(ADDRESS(ROW(NOTA[TANGGAL]),COLUMN(NOTA[TANGGAL]))&amp;":"&amp;ADDRESS(ROW(),COLUMN(NOTA[TANGGAL]))),-1)))</f>
        <v>44894</v>
      </c>
      <c r="AG717" s="28" t="str">
        <f ca="1">IF(NOTA[[#This Row],[NAMA BARANG]]="","",INDEX(NOTA[SUPPLIER],MATCH(,INDIRECT(ADDRESS(ROW(NOTA[ID]),COLUMN(NOTA[ID]))&amp;":"&amp;ADDRESS(ROW(),COLUMN(NOTA[ID]))),-1)))</f>
        <v>KENKO SINAR INDONESIA</v>
      </c>
      <c r="AH717" s="38" t="str">
        <f ca="1">IF(NOTA[[#This Row],[ID]]="","",COUNTIF(NOTA[ID_H],NOTA[[#This Row],[ID_H]]))</f>
        <v/>
      </c>
      <c r="AI717" s="38">
        <f ca="1">IF(NOTA[[#This Row],[TGL.NOTA]]="",IF(NOTA[[#This Row],[SUPPLIER_H]]="","",AI716),MONTH(NOTA[[#This Row],[TGL.NOTA]]))</f>
        <v>11</v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26" t="s">
        <v>802</v>
      </c>
      <c r="J718" s="33"/>
      <c r="K718" s="32"/>
      <c r="L718" s="26" t="s">
        <v>388</v>
      </c>
      <c r="M718" s="34">
        <v>2</v>
      </c>
      <c r="N718" s="32"/>
      <c r="O718" s="26"/>
      <c r="P718" s="28"/>
      <c r="Q718" s="46">
        <v>1710000</v>
      </c>
      <c r="R718" s="39" t="s">
        <v>226</v>
      </c>
      <c r="S718" s="35">
        <v>0.17</v>
      </c>
      <c r="T718" s="35"/>
      <c r="U718" s="36"/>
      <c r="V718" s="37"/>
      <c r="W718" s="36">
        <f>IF(NOTA[[#This Row],[HARGA/ CTN]]="",NOTA[[#This Row],[JUMLAH_H]],NOTA[[#This Row],[HARGA/ CTN]]*NOTA[[#This Row],[C]])</f>
        <v>3420000</v>
      </c>
      <c r="X718" s="36">
        <f>IF(NOTA[[#This Row],[JUMLAH]]="","",NOTA[[#This Row],[JUMLAH]]*NOTA[[#This Row],[DISC 1]])</f>
        <v>581400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581400</v>
      </c>
      <c r="AA718" s="36">
        <f>IF(NOTA[[#This Row],[JUMLAH]]="","",NOTA[[#This Row],[JUMLAH]]-NOTA[[#This Row],[DISC]])</f>
        <v>2838600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8" s="36" t="str">
        <f>IF(OR(NOTA[[#This Row],[QTY]]="",NOTA[[#This Row],[HARGA SATUAN]]="",),"",NOTA[[#This Row],[QTY]]*NOTA[[#This Row],[HARGA SATUAN]])</f>
        <v/>
      </c>
      <c r="AF718" s="33">
        <f ca="1">IF(NOTA[ID_H]="","",INDEX(NOTA[TANGGAL],MATCH(,INDIRECT(ADDRESS(ROW(NOTA[TANGGAL]),COLUMN(NOTA[TANGGAL]))&amp;":"&amp;ADDRESS(ROW(),COLUMN(NOTA[TANGGAL]))),-1)))</f>
        <v>44894</v>
      </c>
      <c r="AG718" s="28" t="str">
        <f ca="1">IF(NOTA[[#This Row],[NAMA BARANG]]="","",INDEX(NOTA[SUPPLIER],MATCH(,INDIRECT(ADDRESS(ROW(NOTA[ID]),COLUMN(NOTA[ID]))&amp;":"&amp;ADDRESS(ROW(),COLUMN(NOTA[ID]))),-1)))</f>
        <v>KENKO SINAR INDONESIA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26"/>
      <c r="G719" s="26"/>
      <c r="H719" s="31"/>
      <c r="I719" s="32"/>
      <c r="J719" s="51"/>
      <c r="K719" s="32"/>
      <c r="L719" s="26"/>
      <c r="M719" s="34"/>
      <c r="N719" s="32"/>
      <c r="O719" s="26"/>
      <c r="P719" s="28"/>
      <c r="Q719" s="46"/>
      <c r="R719" s="39"/>
      <c r="S719" s="35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>
        <v>44895</v>
      </c>
      <c r="F720" s="26" t="s">
        <v>56</v>
      </c>
      <c r="G720" s="26" t="s">
        <v>24</v>
      </c>
      <c r="H720" s="31" t="s">
        <v>809</v>
      </c>
      <c r="I720" s="32"/>
      <c r="J720" s="33">
        <v>44894</v>
      </c>
      <c r="K720" s="32"/>
      <c r="L720" s="26" t="s">
        <v>557</v>
      </c>
      <c r="M720" s="34">
        <v>3</v>
      </c>
      <c r="N720" s="32">
        <v>60</v>
      </c>
      <c r="O720" s="26" t="s">
        <v>88</v>
      </c>
      <c r="P720" s="28">
        <v>208497.57</v>
      </c>
      <c r="Q720" s="46"/>
      <c r="R720" s="39" t="s">
        <v>526</v>
      </c>
      <c r="S720" s="35"/>
      <c r="T720" s="35"/>
      <c r="U720" s="36"/>
      <c r="V720" s="37"/>
      <c r="W720" s="36">
        <f>IF(NOTA[[#This Row],[HARGA/ CTN]]="",NOTA[[#This Row],[JUMLAH_H]],NOTA[[#This Row],[HARGA/ CTN]]*NOTA[[#This Row],[C]])</f>
        <v>12509854.200000001</v>
      </c>
      <c r="X720" s="36">
        <f>IF(NOTA[[#This Row],[JUMLAH]]="","",NOTA[[#This Row],[JUMLAH]]*NOTA[[#This Row],[DISC 1]])</f>
        <v>0</v>
      </c>
      <c r="Y720" s="36">
        <f>IF(NOTA[[#This Row],[JUMLAH]]="","",(NOTA[[#This Row],[JUMLAH]]-NOTA[[#This Row],[DISC 1-]])*NOTA[[#This Row],[DISC 2]])</f>
        <v>0</v>
      </c>
      <c r="Z720" s="36">
        <f>IF(NOTA[[#This Row],[JUMLAH]]="","",NOTA[[#This Row],[DISC 1-]]+NOTA[[#This Row],[DISC 2-]])</f>
        <v>0</v>
      </c>
      <c r="AA720" s="36">
        <f>IF(NOTA[[#This Row],[JUMLAH]]="","",NOTA[[#This Row],[JUMLAH]]-NOTA[[#This Row],[DISC]])</f>
        <v>12509854.200000001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20" s="36">
        <f>IF(OR(NOTA[[#This Row],[QTY]]="",NOTA[[#This Row],[HARGA SATUAN]]="",),"",NOTA[[#This Row],[QTY]]*NOTA[[#This Row],[HARGA SATUAN]])</f>
        <v>12509854.200000001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2</v>
      </c>
      <c r="AI720" s="38">
        <f>IF(NOTA[[#This Row],[TGL.NOTA]]="",IF(NOTA[[#This Row],[SUPPLIER_H]]="","",AI719),MONTH(NOTA[[#This Row],[TGL.NOTA]]))</f>
        <v>11</v>
      </c>
      <c r="AJ720" s="14"/>
    </row>
    <row r="721" spans="1:36" s="48" customFormat="1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32"/>
      <c r="G721" s="32"/>
      <c r="H721" s="55"/>
      <c r="I721" s="32"/>
      <c r="J721" s="33"/>
      <c r="K721" s="32"/>
      <c r="L721" s="26" t="s">
        <v>558</v>
      </c>
      <c r="M721" s="34"/>
      <c r="N721" s="32">
        <v>36</v>
      </c>
      <c r="O721" s="26" t="s">
        <v>235</v>
      </c>
      <c r="P721" s="28">
        <v>3864.86</v>
      </c>
      <c r="Q721" s="46"/>
      <c r="R721" s="39"/>
      <c r="S721" s="35"/>
      <c r="T721" s="35"/>
      <c r="U721" s="36">
        <v>139135.14000000001</v>
      </c>
      <c r="V721" s="37" t="s">
        <v>139</v>
      </c>
      <c r="W721" s="36">
        <f>IF(NOTA[[#This Row],[HARGA/ CTN]]="",NOTA[[#This Row],[JUMLAH_H]],NOTA[[#This Row],[HARGA/ CTN]]*NOTA[[#This Row],[C]])</f>
        <v>139134.96</v>
      </c>
      <c r="X721" s="36">
        <f>IF(NOTA[[#This Row],[JUMLAH]]="","",NOTA[[#This Row],[JUMLAH]]*NOTA[[#This Row],[DISC 1]])</f>
        <v>0</v>
      </c>
      <c r="Y721" s="36">
        <f>IF(NOTA[[#This Row],[JUMLAH]]="","",(NOTA[[#This Row],[JUMLAH]]-NOTA[[#This Row],[DISC 1-]])*NOTA[[#This Row],[DISC 2]])</f>
        <v>0</v>
      </c>
      <c r="Z721" s="36">
        <f>IF(NOTA[[#This Row],[JUMLAH]]="","",NOTA[[#This Row],[DISC 1-]]+NOTA[[#This Row],[DISC 2-]])</f>
        <v>0</v>
      </c>
      <c r="AA721" s="36">
        <f>IF(NOTA[[#This Row],[JUMLAH]]="","",NOTA[[#This Row],[JUMLAH]]-NOTA[[#This Row],[DISC]])</f>
        <v>139134.96</v>
      </c>
      <c r="AB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139135.14000000001</v>
      </c>
      <c r="AC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12509854.020000001</v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21" s="36">
        <f>IF(OR(NOTA[[#This Row],[QTY]]="",NOTA[[#This Row],[HARGA SATUAN]]="",),"",NOTA[[#This Row],[QTY]]*NOTA[[#This Row],[HARGA SATUAN]])</f>
        <v>139134.96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</row>
    <row r="722" spans="1:36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32"/>
      <c r="G722" s="32"/>
      <c r="H722" s="55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53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ht="20.100000000000001" customHeight="1" x14ac:dyDescent="0.25">
      <c r="A723" s="28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3" s="29" t="e">
        <f ca="1">IF(NOTA[[#This Row],[ID_P]]="","",MATCH(NOTA[[#This Row],[ID_P]],[1]!B_MSK[N_ID],0))</f>
        <v>#REF!</v>
      </c>
      <c r="D723" s="29">
        <f ca="1">IF(NOTA[[#This Row],[NAMA BARANG]]="","",INDEX(NOTA[ID],MATCH(,INDIRECT(ADDRESS(ROW(NOTA[ID]),COLUMN(NOTA[ID]))&amp;":"&amp;ADDRESS(ROW(),COLUMN(NOTA[ID]))),-1)))</f>
        <v>132</v>
      </c>
      <c r="E723" s="30"/>
      <c r="F723" s="26" t="s">
        <v>56</v>
      </c>
      <c r="G723" s="26" t="s">
        <v>24</v>
      </c>
      <c r="H723" s="31" t="s">
        <v>810</v>
      </c>
      <c r="I723" s="32"/>
      <c r="J723" s="51">
        <v>44894</v>
      </c>
      <c r="K723" s="32"/>
      <c r="L723" s="26" t="s">
        <v>957</v>
      </c>
      <c r="M723" s="34">
        <v>5</v>
      </c>
      <c r="N723" s="32">
        <v>1000</v>
      </c>
      <c r="O723" s="26" t="s">
        <v>233</v>
      </c>
      <c r="P723" s="28">
        <v>10450.450000000001</v>
      </c>
      <c r="Q723" s="46"/>
      <c r="R723" s="39" t="s">
        <v>426</v>
      </c>
      <c r="S723" s="35">
        <v>0.17499999999999999</v>
      </c>
      <c r="T723" s="35"/>
      <c r="U723" s="36"/>
      <c r="V723" s="37"/>
      <c r="W723" s="36">
        <f>IF(NOTA[[#This Row],[HARGA/ CTN]]="",NOTA[[#This Row],[JUMLAH_H]],NOTA[[#This Row],[HARGA/ CTN]]*NOTA[[#This Row],[C]])</f>
        <v>10450450</v>
      </c>
      <c r="X723" s="36">
        <f>IF(NOTA[[#This Row],[JUMLAH]]="","",NOTA[[#This Row],[JUMLAH]]*NOTA[[#This Row],[DISC 1]])</f>
        <v>1828828.75</v>
      </c>
      <c r="Y723" s="36">
        <f>IF(NOTA[[#This Row],[JUMLAH]]="","",(NOTA[[#This Row],[JUMLAH]]-NOTA[[#This Row],[DISC 1-]])*NOTA[[#This Row],[DISC 2]])</f>
        <v>0</v>
      </c>
      <c r="Z723" s="36">
        <f>IF(NOTA[[#This Row],[JUMLAH]]="","",NOTA[[#This Row],[DISC 1-]]+NOTA[[#This Row],[DISC 2-]])</f>
        <v>1828828.75</v>
      </c>
      <c r="AA723" s="36">
        <f>IF(NOTA[[#This Row],[JUMLAH]]="","",NOTA[[#This Row],[JUMLAH]]-NOTA[[#This Row],[DISC]])</f>
        <v>8621621.25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3" s="36">
        <f>IF(OR(NOTA[[#This Row],[QTY]]="",NOTA[[#This Row],[HARGA SATUAN]]="",),"",NOTA[[#This Row],[QTY]]*NOTA[[#This Row],[HARGA SATUAN]])</f>
        <v>10450450</v>
      </c>
      <c r="AF723" s="33">
        <f ca="1">IF(NOTA[ID_H]="","",INDEX(NOTA[TANGGAL],MATCH(,INDIRECT(ADDRESS(ROW(NOTA[TANGGAL]),COLUMN(NOTA[TANGGAL]))&amp;":"&amp;ADDRESS(ROW(),COLUMN(NOTA[TANGGAL]))),-1)))</f>
        <v>44895</v>
      </c>
      <c r="AG723" s="28" t="str">
        <f ca="1">IF(NOTA[[#This Row],[NAMA BARANG]]="","",INDEX(NOTA[SUPPLIER],MATCH(,INDIRECT(ADDRESS(ROW(NOTA[ID]),COLUMN(NOTA[ID]))&amp;":"&amp;ADDRESS(ROW(),COLUMN(NOTA[ID]))),-1)))</f>
        <v>DWI TUNGGAL INDAH JAYA/ SDI</v>
      </c>
      <c r="AH723" s="38">
        <f ca="1">IF(NOTA[[#This Row],[ID]]="","",COUNTIF(NOTA[ID_H],NOTA[[#This Row],[ID_H]]))</f>
        <v>3</v>
      </c>
      <c r="AI723" s="38">
        <f>IF(NOTA[[#This Row],[TGL.NOTA]]="",IF(NOTA[[#This Row],[SUPPLIER_H]]="","",AI722),MONTH(NOTA[[#This Row],[TGL.NOTA]]))</f>
        <v>11</v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>
        <f ca="1">IF(NOTA[[#This Row],[NAMA BARANG]]="","",INDEX(NOTA[ID],MATCH(,INDIRECT(ADDRESS(ROW(NOTA[ID]),COLUMN(NOTA[ID]))&amp;":"&amp;ADDRESS(ROW(),COLUMN(NOTA[ID]))),-1)))</f>
        <v>132</v>
      </c>
      <c r="E724" s="30"/>
      <c r="F724" s="26"/>
      <c r="G724" s="26"/>
      <c r="H724" s="31"/>
      <c r="I724" s="32"/>
      <c r="J724" s="33"/>
      <c r="K724" s="32"/>
      <c r="L724" s="26" t="s">
        <v>555</v>
      </c>
      <c r="M724" s="34">
        <v>2</v>
      </c>
      <c r="N724" s="32">
        <v>60</v>
      </c>
      <c r="O724" s="26" t="s">
        <v>88</v>
      </c>
      <c r="P724" s="28">
        <v>202702.7</v>
      </c>
      <c r="Q724" s="46"/>
      <c r="R724" s="39" t="s">
        <v>517</v>
      </c>
      <c r="S724" s="35">
        <v>0.17499999999999999</v>
      </c>
      <c r="T724" s="35"/>
      <c r="U724" s="36"/>
      <c r="V724" s="37"/>
      <c r="W724" s="36">
        <f>IF(NOTA[[#This Row],[HARGA/ CTN]]="",NOTA[[#This Row],[JUMLAH_H]],NOTA[[#This Row],[HARGA/ CTN]]*NOTA[[#This Row],[C]])</f>
        <v>12162162</v>
      </c>
      <c r="X724" s="36">
        <f>IF(NOTA[[#This Row],[JUMLAH]]="","",NOTA[[#This Row],[JUMLAH]]*NOTA[[#This Row],[DISC 1]])</f>
        <v>2128378.35</v>
      </c>
      <c r="Y724" s="36">
        <f>IF(NOTA[[#This Row],[JUMLAH]]="","",(NOTA[[#This Row],[JUMLAH]]-NOTA[[#This Row],[DISC 1-]])*NOTA[[#This Row],[DISC 2]])</f>
        <v>0</v>
      </c>
      <c r="Z724" s="36">
        <f>IF(NOTA[[#This Row],[JUMLAH]]="","",NOTA[[#This Row],[DISC 1-]]+NOTA[[#This Row],[DISC 2-]])</f>
        <v>2128378.35</v>
      </c>
      <c r="AA724" s="36">
        <f>IF(NOTA[[#This Row],[JUMLAH]]="","",NOTA[[#This Row],[JUMLAH]]-NOTA[[#This Row],[DISC]])</f>
        <v>10033783.65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4" s="36">
        <f>IF(OR(NOTA[[#This Row],[QTY]]="",NOTA[[#This Row],[HARGA SATUAN]]="",),"",NOTA[[#This Row],[QTY]]*NOTA[[#This Row],[HARGA SATUAN]])</f>
        <v>12162162</v>
      </c>
      <c r="AF724" s="33">
        <f ca="1">IF(NOTA[ID_H]="","",INDEX(NOTA[TANGGAL],MATCH(,INDIRECT(ADDRESS(ROW(NOTA[TANGGAL]),COLUMN(NOTA[TANGGAL]))&amp;":"&amp;ADDRESS(ROW(),COLUMN(NOTA[TANGGAL]))),-1)))</f>
        <v>44895</v>
      </c>
      <c r="AG724" s="28" t="str">
        <f ca="1">IF(NOTA[[#This Row],[NAMA BARANG]]="","",INDEX(NOTA[SUPPLIER],MATCH(,INDIRECT(ADDRESS(ROW(NOTA[ID]),COLUMN(NOTA[ID]))&amp;":"&amp;ADDRESS(ROW(),COLUMN(NOTA[ID]))),-1)))</f>
        <v>DWI TUNGGAL INDAH JAYA/ SDI</v>
      </c>
      <c r="AH724" s="38" t="str">
        <f ca="1">IF(NOTA[[#This Row],[ID]]="","",COUNTIF(NOTA[ID_H],NOTA[[#This Row],[ID_H]]))</f>
        <v/>
      </c>
      <c r="AI724" s="38">
        <f ca="1">IF(NOTA[[#This Row],[TGL.NOTA]]="",IF(NOTA[[#This Row],[SUPPLIER_H]]="","",AI723),MONTH(NOTA[[#This Row],[TGL.NOTA]]))</f>
        <v>11</v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>
        <f ca="1">IF(NOTA[[#This Row],[NAMA BARANG]]="","",INDEX(NOTA[ID],MATCH(,INDIRECT(ADDRESS(ROW(NOTA[ID]),COLUMN(NOTA[ID]))&amp;":"&amp;ADDRESS(ROW(),COLUMN(NOTA[ID]))),-1)))</f>
        <v>132</v>
      </c>
      <c r="E725" s="30"/>
      <c r="F725" s="32"/>
      <c r="G725" s="32"/>
      <c r="H725" s="55"/>
      <c r="I725" s="32"/>
      <c r="J725" s="33"/>
      <c r="K725" s="32"/>
      <c r="L725" s="26" t="s">
        <v>554</v>
      </c>
      <c r="M725" s="34">
        <v>5</v>
      </c>
      <c r="N725" s="32">
        <v>150</v>
      </c>
      <c r="O725" s="26" t="s">
        <v>88</v>
      </c>
      <c r="P725" s="28">
        <v>119459.46</v>
      </c>
      <c r="Q725" s="46"/>
      <c r="R725" s="39" t="s">
        <v>517</v>
      </c>
      <c r="S725" s="35">
        <v>0.17499999999999999</v>
      </c>
      <c r="T725" s="35"/>
      <c r="U725" s="36">
        <v>1003155.41</v>
      </c>
      <c r="V725" s="37"/>
      <c r="W725" s="36">
        <f>IF(NOTA[[#This Row],[HARGA/ CTN]]="",NOTA[[#This Row],[JUMLAH_H]],NOTA[[#This Row],[HARGA/ CTN]]*NOTA[[#This Row],[C]])</f>
        <v>17918919</v>
      </c>
      <c r="X725" s="36">
        <f>IF(NOTA[[#This Row],[JUMLAH]]="","",NOTA[[#This Row],[JUMLAH]]*NOTA[[#This Row],[DISC 1]])</f>
        <v>3135810.8249999997</v>
      </c>
      <c r="Y725" s="36">
        <f>IF(NOTA[[#This Row],[JUMLAH]]="","",(NOTA[[#This Row],[JUMLAH]]-NOTA[[#This Row],[DISC 1-]])*NOTA[[#This Row],[DISC 2]])</f>
        <v>0</v>
      </c>
      <c r="Z725" s="36">
        <f>IF(NOTA[[#This Row],[JUMLAH]]="","",NOTA[[#This Row],[DISC 1-]]+NOTA[[#This Row],[DISC 2-]])</f>
        <v>3135810.8249999997</v>
      </c>
      <c r="AA725" s="36">
        <f>IF(NOTA[[#This Row],[JUMLAH]]="","",NOTA[[#This Row],[JUMLAH]]-NOTA[[#This Row],[DISC]])</f>
        <v>14783108.175000001</v>
      </c>
      <c r="AB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8096173.335</v>
      </c>
      <c r="AC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32435357.664999999</v>
      </c>
      <c r="AD725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5" s="36">
        <f>IF(OR(NOTA[[#This Row],[QTY]]="",NOTA[[#This Row],[HARGA SATUAN]]="",),"",NOTA[[#This Row],[QTY]]*NOTA[[#This Row],[HARGA SATUAN]])</f>
        <v>17918919</v>
      </c>
      <c r="AF725" s="33">
        <f ca="1">IF(NOTA[ID_H]="","",INDEX(NOTA[TANGGAL],MATCH(,INDIRECT(ADDRESS(ROW(NOTA[TANGGAL]),COLUMN(NOTA[TANGGAL]))&amp;":"&amp;ADDRESS(ROW(),COLUMN(NOTA[TANGGAL]))),-1)))</f>
        <v>44895</v>
      </c>
      <c r="AG725" s="28" t="str">
        <f ca="1">IF(NOTA[[#This Row],[NAMA BARANG]]="","",INDEX(NOTA[SUPPLIER],MATCH(,INDIRECT(ADDRESS(ROW(NOTA[ID]),COLUMN(NOTA[ID]))&amp;":"&amp;ADDRESS(ROW(),COLUMN(NOTA[ID]))),-1)))</f>
        <v>DWI TUNGGAL INDAH JAYA/ SDI</v>
      </c>
      <c r="AH725" s="38" t="str">
        <f ca="1">IF(NOTA[[#This Row],[ID]]="","",COUNTIF(NOTA[ID_H],NOTA[[#This Row],[ID_H]]))</f>
        <v/>
      </c>
      <c r="AI725" s="38">
        <f ca="1">IF(NOTA[[#This Row],[TGL.NOTA]]="",IF(NOTA[[#This Row],[SUPPLIER_H]]="","",AI724),MONTH(NOTA[[#This Row],[TGL.NOTA]]))</f>
        <v>11</v>
      </c>
    </row>
    <row r="726" spans="1:36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0" t="str">
        <f>IF(NOTA[[#This Row],[ID_P]]="","",MATCH(NOTA[[#This Row],[ID_P]],[1]!B_MSK[N_ID],0))</f>
        <v/>
      </c>
      <c r="D726" s="50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28"/>
      <c r="Q726" s="52"/>
      <c r="R726" s="39"/>
      <c r="S726" s="35"/>
      <c r="T726" s="35"/>
      <c r="U726" s="54"/>
      <c r="V726" s="37"/>
      <c r="W726" s="54" t="str">
        <f>IF(NOTA[[#This Row],[HARGA/ CTN]]="",NOTA[[#This Row],[JUMLAH_H]],NOTA[[#This Row],[HARGA/ CTN]]*NOTA[[#This Row],[C]])</f>
        <v/>
      </c>
      <c r="X726" s="54" t="str">
        <f>IF(NOTA[[#This Row],[JUMLAH]]="","",NOTA[[#This Row],[JUMLAH]]*NOTA[[#This Row],[DISC 1]])</f>
        <v/>
      </c>
      <c r="Y726" s="54" t="str">
        <f>IF(NOTA[[#This Row],[JUMLAH]]="","",(NOTA[[#This Row],[JUMLAH]]-NOTA[[#This Row],[DISC 1-]])*NOTA[[#This Row],[DISC 2]])</f>
        <v/>
      </c>
      <c r="Z726" s="54" t="str">
        <f>IF(NOTA[[#This Row],[JUMLAH]]="","",NOTA[[#This Row],[DISC 1-]]+NOTA[[#This Row],[DISC 2-]])</f>
        <v/>
      </c>
      <c r="AA726" s="54" t="str">
        <f>IF(NOTA[[#This Row],[JUMLAH]]="","",NOTA[[#This Row],[JUMLAH]]-NOTA[[#This Row],[DISC]])</f>
        <v/>
      </c>
      <c r="AB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4" t="str">
        <f>IF(OR(NOTA[[#This Row],[QTY]]="",NOTA[[#This Row],[HARGA SATUAN]]="",),"",NOTA[[#This Row],[QTY]]*NOTA[[#This Row],[HARGA SATUAN]])</f>
        <v/>
      </c>
      <c r="AF726" s="51" t="str">
        <f ca="1">IF(NOTA[ID_H]="","",INDEX(NOTA[TANGGAL],MATCH(,INDIRECT(ADDRESS(ROW(NOTA[TANGGAL]),COLUMN(NOTA[TANGGAL]))&amp;":"&amp;ADDRESS(ROW(),COLUMN(NOTA[TANGGAL]))),-1)))</f>
        <v/>
      </c>
      <c r="AG726" s="49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28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ALP_3011_005-1</v>
      </c>
      <c r="C727" s="29" t="e">
        <f ca="1">IF(NOTA[[#This Row],[ID_P]]="","",MATCH(NOTA[[#This Row],[ID_P]],[1]!B_MSK[N_ID],0))</f>
        <v>#REF!</v>
      </c>
      <c r="D727" s="29">
        <f ca="1">IF(NOTA[[#This Row],[NAMA BARANG]]="","",INDEX(NOTA[ID],MATCH(,INDIRECT(ADDRESS(ROW(NOTA[ID]),COLUMN(NOTA[ID]))&amp;":"&amp;ADDRESS(ROW(),COLUMN(NOTA[ID]))),-1)))</f>
        <v>133</v>
      </c>
      <c r="E727" s="23"/>
      <c r="F727" s="26" t="s">
        <v>440</v>
      </c>
      <c r="G727" s="26" t="s">
        <v>86</v>
      </c>
      <c r="H727" s="31" t="s">
        <v>878</v>
      </c>
      <c r="I727" s="26"/>
      <c r="J727" s="51">
        <v>44894</v>
      </c>
      <c r="K727" s="26"/>
      <c r="L727" s="26" t="s">
        <v>923</v>
      </c>
      <c r="M727" s="39">
        <v>10</v>
      </c>
      <c r="N727" s="26">
        <v>500</v>
      </c>
      <c r="O727" s="26" t="s">
        <v>88</v>
      </c>
      <c r="P727" s="49">
        <v>26500</v>
      </c>
      <c r="Q727" s="52"/>
      <c r="R727" s="39" t="s">
        <v>460</v>
      </c>
      <c r="S727" s="53"/>
      <c r="T727" s="53"/>
      <c r="U727" s="54"/>
      <c r="V727" s="37"/>
      <c r="W727" s="36">
        <f>IF(NOTA[[#This Row],[HARGA/ CTN]]="",NOTA[[#This Row],[JUMLAH_H]],NOTA[[#This Row],[HARGA/ CTN]]*NOTA[[#This Row],[C]])</f>
        <v>13250000</v>
      </c>
      <c r="X727" s="36">
        <f>IF(NOTA[[#This Row],[JUMLAH]]="","",NOTA[[#This Row],[JUMLAH]]*NOTA[[#This Row],[DISC 1]])</f>
        <v>0</v>
      </c>
      <c r="Y727" s="36">
        <f>IF(NOTA[[#This Row],[JUMLAH]]="","",(NOTA[[#This Row],[JUMLAH]]-NOTA[[#This Row],[DISC 1-]])*NOTA[[#This Row],[DISC 2]])</f>
        <v>0</v>
      </c>
      <c r="Z727" s="36">
        <f>IF(NOTA[[#This Row],[JUMLAH]]="","",NOTA[[#This Row],[DISC 1-]]+NOTA[[#This Row],[DISC 2-]])</f>
        <v>0</v>
      </c>
      <c r="AA727" s="36">
        <f>IF(NOTA[[#This Row],[JUMLAH]]="","",NOTA[[#This Row],[JUMLAH]]-NOTA[[#This Row],[DISC]])</f>
        <v>13250000</v>
      </c>
      <c r="AB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27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27" s="36">
        <f>IF(OR(NOTA[[#This Row],[QTY]]="",NOTA[[#This Row],[HARGA SATUAN]]="",),"",NOTA[[#This Row],[QTY]]*NOTA[[#This Row],[HARGA SATUAN]])</f>
        <v>13250000</v>
      </c>
      <c r="AF727" s="33">
        <f ca="1">IF(NOTA[ID_H]="","",INDEX(NOTA[TANGGAL],MATCH(,INDIRECT(ADDRESS(ROW(NOTA[TANGGAL]),COLUMN(NOTA[TANGGAL]))&amp;":"&amp;ADDRESS(ROW(),COLUMN(NOTA[TANGGAL]))),-1)))</f>
        <v>44895</v>
      </c>
      <c r="AG727" s="28" t="str">
        <f ca="1">IF(NOTA[[#This Row],[NAMA BARANG]]="","",INDEX(NOTA[SUPPLIER],MATCH(,INDIRECT(ADDRESS(ROW(NOTA[ID]),COLUMN(NOTA[ID]))&amp;":"&amp;ADDRESS(ROW(),COLUMN(NOTA[ID]))),-1)))</f>
        <v>ALPINDO</v>
      </c>
      <c r="AH727" s="38">
        <f ca="1">IF(NOTA[[#This Row],[ID]]="","",COUNTIF(NOTA[ID_H],NOTA[[#This Row],[ID_H]]))</f>
        <v>1</v>
      </c>
      <c r="AI727" s="38">
        <f>IF(NOTA[[#This Row],[TGL.NOTA]]="",IF(NOTA[[#This Row],[SUPPLIER_H]]="","",#REF!),MONTH(NOTA[[#This Row],[TGL.NOTA]]))</f>
        <v>11</v>
      </c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Row],[SUPPLIER_H]]="","",#REF!),MONTH(NOTA[[#This Row],[TGL.NOTA]]))</f>
        <v/>
      </c>
    </row>
    <row r="729" spans="1:36" ht="20.100000000000001" customHeight="1" x14ac:dyDescent="0.25">
      <c r="A729" s="28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29" s="29" t="e">
        <f ca="1">IF(NOTA[[#This Row],[ID_P]]="","",MATCH(NOTA[[#This Row],[ID_P]],[1]!B_MSK[N_ID],0))</f>
        <v>#REF!</v>
      </c>
      <c r="D729" s="29">
        <f ca="1">IF(NOTA[[#This Row],[NAMA BARANG]]="","",INDEX(NOTA[ID],MATCH(,INDIRECT(ADDRESS(ROW(NOTA[ID]),COLUMN(NOTA[ID]))&amp;":"&amp;ADDRESS(ROW(),COLUMN(NOTA[ID]))),-1)))</f>
        <v>134</v>
      </c>
      <c r="E729" s="23">
        <v>44896</v>
      </c>
      <c r="F729" s="26" t="s">
        <v>25</v>
      </c>
      <c r="G729" s="26" t="s">
        <v>24</v>
      </c>
      <c r="H729" s="31" t="s">
        <v>811</v>
      </c>
      <c r="I729" s="26"/>
      <c r="J729" s="51">
        <v>44893</v>
      </c>
      <c r="K729" s="26"/>
      <c r="L729" s="26" t="s">
        <v>812</v>
      </c>
      <c r="M729" s="39">
        <v>1</v>
      </c>
      <c r="N729" s="26">
        <v>288</v>
      </c>
      <c r="O729" s="26" t="s">
        <v>235</v>
      </c>
      <c r="P729" s="49">
        <v>14400</v>
      </c>
      <c r="Q729" s="52"/>
      <c r="R729" s="39" t="s">
        <v>322</v>
      </c>
      <c r="S729" s="53">
        <v>0.125</v>
      </c>
      <c r="T729" s="53">
        <v>0.05</v>
      </c>
      <c r="U729" s="54"/>
      <c r="V729" s="37"/>
      <c r="W729" s="36">
        <f>IF(NOTA[[#This Row],[HARGA/ CTN]]="",NOTA[[#This Row],[JUMLAH_H]],NOTA[[#This Row],[HARGA/ CTN]]*NOTA[[#This Row],[C]])</f>
        <v>4147200</v>
      </c>
      <c r="X729" s="36">
        <f>IF(NOTA[[#This Row],[JUMLAH]]="","",NOTA[[#This Row],[JUMLAH]]*NOTA[[#This Row],[DISC 1]])</f>
        <v>518400</v>
      </c>
      <c r="Y729" s="36">
        <f>IF(NOTA[[#This Row],[JUMLAH]]="","",(NOTA[[#This Row],[JUMLAH]]-NOTA[[#This Row],[DISC 1-]])*NOTA[[#This Row],[DISC 2]])</f>
        <v>181440</v>
      </c>
      <c r="Z729" s="36">
        <f>IF(NOTA[[#This Row],[JUMLAH]]="","",NOTA[[#This Row],[DISC 1-]]+NOTA[[#This Row],[DISC 2-]])</f>
        <v>699840</v>
      </c>
      <c r="AA729" s="36">
        <f>IF(NOTA[[#This Row],[JUMLAH]]="","",NOTA[[#This Row],[JUMLAH]]-NOTA[[#This Row],[DISC]])</f>
        <v>3447360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29" s="36">
        <f>IF(OR(NOTA[[#This Row],[QTY]]="",NOTA[[#This Row],[HARGA SATUAN]]="",),"",NOTA[[#This Row],[QTY]]*NOTA[[#This Row],[HARGA SATUAN]])</f>
        <v>4147200</v>
      </c>
      <c r="AF729" s="33">
        <f ca="1">IF(NOTA[ID_H]="","",INDEX(NOTA[TANGGAL],MATCH(,INDIRECT(ADDRESS(ROW(NOTA[TANGGAL]),COLUMN(NOTA[TANGGAL]))&amp;":"&amp;ADDRESS(ROW(),COLUMN(NOTA[TANGGAL]))),-1)))</f>
        <v>44896</v>
      </c>
      <c r="AG729" s="28" t="str">
        <f ca="1">IF(NOTA[[#This Row],[NAMA BARANG]]="","",INDEX(NOTA[SUPPLIER],MATCH(,INDIRECT(ADDRESS(ROW(NOTA[ID]),COLUMN(NOTA[ID]))&amp;":"&amp;ADDRESS(ROW(),COLUMN(NOTA[ID]))),-1)))</f>
        <v>ATALI MAKMUR</v>
      </c>
      <c r="AH729" s="38">
        <f ca="1">IF(NOTA[[#This Row],[ID]]="","",COUNTIF(NOTA[ID_H],NOTA[[#This Row],[ID_H]]))</f>
        <v>4</v>
      </c>
      <c r="AI729" s="38">
        <f>IF(NOTA[[#This Row],[TGL.NOTA]]="",IF(NOTA[[#This Row],[SUPPLIER_H]]="","",#REF!),MONTH(NOTA[[#This Row],[TGL.NOTA]]))</f>
        <v>11</v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>
        <f ca="1">IF(NOTA[[#This Row],[NAMA BARANG]]="","",INDEX(NOTA[ID],MATCH(,INDIRECT(ADDRESS(ROW(NOTA[ID]),COLUMN(NOTA[ID]))&amp;":"&amp;ADDRESS(ROW(),COLUMN(NOTA[ID]))),-1)))</f>
        <v>134</v>
      </c>
      <c r="E730" s="23"/>
      <c r="F730" s="26"/>
      <c r="G730" s="26"/>
      <c r="H730" s="31"/>
      <c r="I730" s="26"/>
      <c r="J730" s="51"/>
      <c r="K730" s="26"/>
      <c r="L730" s="26" t="s">
        <v>326</v>
      </c>
      <c r="M730" s="39">
        <v>1</v>
      </c>
      <c r="N730" s="26">
        <v>24</v>
      </c>
      <c r="O730" s="26" t="s">
        <v>235</v>
      </c>
      <c r="P730" s="49">
        <v>66900</v>
      </c>
      <c r="Q730" s="52"/>
      <c r="R730" s="39" t="s">
        <v>118</v>
      </c>
      <c r="S730" s="53">
        <v>0.125</v>
      </c>
      <c r="T730" s="53">
        <v>0.05</v>
      </c>
      <c r="U730" s="54"/>
      <c r="V730" s="37"/>
      <c r="W730" s="36">
        <f>IF(NOTA[[#This Row],[HARGA/ CTN]]="",NOTA[[#This Row],[JUMLAH_H]],NOTA[[#This Row],[HARGA/ CTN]]*NOTA[[#This Row],[C]])</f>
        <v>1605600</v>
      </c>
      <c r="X730" s="36">
        <f>IF(NOTA[[#This Row],[JUMLAH]]="","",NOTA[[#This Row],[JUMLAH]]*NOTA[[#This Row],[DISC 1]])</f>
        <v>200700</v>
      </c>
      <c r="Y730" s="36">
        <f>IF(NOTA[[#This Row],[JUMLAH]]="","",(NOTA[[#This Row],[JUMLAH]]-NOTA[[#This Row],[DISC 1-]])*NOTA[[#This Row],[DISC 2]])</f>
        <v>70245</v>
      </c>
      <c r="Z730" s="36">
        <f>IF(NOTA[[#This Row],[JUMLAH]]="","",NOTA[[#This Row],[DISC 1-]]+NOTA[[#This Row],[DISC 2-]])</f>
        <v>270945</v>
      </c>
      <c r="AA730" s="36">
        <f>IF(NOTA[[#This Row],[JUMLAH]]="","",NOTA[[#This Row],[JUMLAH]]-NOTA[[#This Row],[DISC]])</f>
        <v>1334655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0" s="36">
        <f>IF(OR(NOTA[[#This Row],[QTY]]="",NOTA[[#This Row],[HARGA SATUAN]]="",),"",NOTA[[#This Row],[QTY]]*NOTA[[#This Row],[HARGA SATUAN]])</f>
        <v>1605600</v>
      </c>
      <c r="AF730" s="33">
        <f ca="1">IF(NOTA[ID_H]="","",INDEX(NOTA[TANGGAL],MATCH(,INDIRECT(ADDRESS(ROW(NOTA[TANGGAL]),COLUMN(NOTA[TANGGAL]))&amp;":"&amp;ADDRESS(ROW(),COLUMN(NOTA[TANGGAL]))),-1)))</f>
        <v>44896</v>
      </c>
      <c r="AG730" s="28" t="str">
        <f ca="1">IF(NOTA[[#This Row],[NAMA BARANG]]="","",INDEX(NOTA[SUPPLIER],MATCH(,INDIRECT(ADDRESS(ROW(NOTA[ID]),COLUMN(NOTA[ID]))&amp;":"&amp;ADDRESS(ROW(),COLUMN(NOTA[ID]))),-1)))</f>
        <v>ATALI MAKMUR</v>
      </c>
      <c r="AH730" s="38" t="str">
        <f ca="1">IF(NOTA[[#This Row],[ID]]="","",COUNTIF(NOTA[ID_H],NOTA[[#This Row],[ID_H]]))</f>
        <v/>
      </c>
      <c r="AI730" s="38">
        <f ca="1">IF(NOTA[[#This Row],[TGL.NOTA]]="",IF(NOTA[[#This Row],[SUPPLIER_H]]="","",AI729),MONTH(NOTA[[#This Row],[TGL.NOTA]]))</f>
        <v>11</v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>
        <f ca="1">IF(NOTA[[#This Row],[NAMA BARANG]]="","",INDEX(NOTA[ID],MATCH(,INDIRECT(ADDRESS(ROW(NOTA[ID]),COLUMN(NOTA[ID]))&amp;":"&amp;ADDRESS(ROW(),COLUMN(NOTA[ID]))),-1)))</f>
        <v>134</v>
      </c>
      <c r="E731" s="30"/>
      <c r="F731" s="26"/>
      <c r="G731" s="26"/>
      <c r="H731" s="31"/>
      <c r="I731" s="32"/>
      <c r="J731" s="33"/>
      <c r="K731" s="32"/>
      <c r="L731" s="26" t="s">
        <v>318</v>
      </c>
      <c r="M731" s="34">
        <v>2</v>
      </c>
      <c r="N731" s="32">
        <v>48</v>
      </c>
      <c r="O731" s="26" t="s">
        <v>235</v>
      </c>
      <c r="P731" s="28">
        <v>96000</v>
      </c>
      <c r="Q731" s="46"/>
      <c r="R731" s="39" t="s">
        <v>118</v>
      </c>
      <c r="S731" s="35">
        <v>0.125</v>
      </c>
      <c r="T731" s="35">
        <v>0.05</v>
      </c>
      <c r="U731" s="36"/>
      <c r="V731" s="37"/>
      <c r="W731" s="36">
        <f>IF(NOTA[[#This Row],[HARGA/ CTN]]="",NOTA[[#This Row],[JUMLAH_H]],NOTA[[#This Row],[HARGA/ CTN]]*NOTA[[#This Row],[C]])</f>
        <v>4608000</v>
      </c>
      <c r="X731" s="36">
        <f>IF(NOTA[[#This Row],[JUMLAH]]="","",NOTA[[#This Row],[JUMLAH]]*NOTA[[#This Row],[DISC 1]])</f>
        <v>576000</v>
      </c>
      <c r="Y731" s="36">
        <f>IF(NOTA[[#This Row],[JUMLAH]]="","",(NOTA[[#This Row],[JUMLAH]]-NOTA[[#This Row],[DISC 1-]])*NOTA[[#This Row],[DISC 2]])</f>
        <v>201600</v>
      </c>
      <c r="Z731" s="36">
        <f>IF(NOTA[[#This Row],[JUMLAH]]="","",NOTA[[#This Row],[DISC 1-]]+NOTA[[#This Row],[DISC 2-]])</f>
        <v>777600</v>
      </c>
      <c r="AA731" s="36">
        <f>IF(NOTA[[#This Row],[JUMLAH]]="","",NOTA[[#This Row],[JUMLAH]]-NOTA[[#This Row],[DISC]])</f>
        <v>3830400</v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1" s="36">
        <f>IF(OR(NOTA[[#This Row],[QTY]]="",NOTA[[#This Row],[HARGA SATUAN]]="",),"",NOTA[[#This Row],[QTY]]*NOTA[[#This Row],[HARGA SATUAN]])</f>
        <v>4608000</v>
      </c>
      <c r="AF731" s="33">
        <f ca="1">IF(NOTA[ID_H]="","",INDEX(NOTA[TANGGAL],MATCH(,INDIRECT(ADDRESS(ROW(NOTA[TANGGAL]),COLUMN(NOTA[TANGGAL]))&amp;":"&amp;ADDRESS(ROW(),COLUMN(NOTA[TANGGAL]))),-1)))</f>
        <v>44896</v>
      </c>
      <c r="AG731" s="28" t="str">
        <f ca="1">IF(NOTA[[#This Row],[NAMA BARANG]]="","",INDEX(NOTA[SUPPLIER],MATCH(,INDIRECT(ADDRESS(ROW(NOTA[ID]),COLUMN(NOTA[ID]))&amp;":"&amp;ADDRESS(ROW(),COLUMN(NOTA[ID]))),-1)))</f>
        <v>ATALI MAKMUR</v>
      </c>
      <c r="AH731" s="38" t="str">
        <f ca="1">IF(NOTA[[#This Row],[ID]]="","",COUNTIF(NOTA[ID_H],NOTA[[#This Row],[ID_H]]))</f>
        <v/>
      </c>
      <c r="AI731" s="38">
        <f ca="1">IF(NOTA[[#This Row],[TGL.NOTA]]="",IF(NOTA[[#This Row],[SUPPLIER_H]]="","",AI730),MONTH(NOTA[[#This Row],[TGL.NOTA]]))</f>
        <v>11</v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>
        <f ca="1">IF(NOTA[[#This Row],[NAMA BARANG]]="","",INDEX(NOTA[ID],MATCH(,INDIRECT(ADDRESS(ROW(NOTA[ID]),COLUMN(NOTA[ID]))&amp;":"&amp;ADDRESS(ROW(),COLUMN(NOTA[ID]))),-1)))</f>
        <v>134</v>
      </c>
      <c r="E732" s="23"/>
      <c r="F732" s="26"/>
      <c r="G732" s="26"/>
      <c r="H732" s="31"/>
      <c r="I732" s="26"/>
      <c r="J732" s="33"/>
      <c r="K732" s="32"/>
      <c r="L732" s="26" t="s">
        <v>499</v>
      </c>
      <c r="M732" s="34"/>
      <c r="N732" s="32">
        <v>6</v>
      </c>
      <c r="O732" s="26" t="s">
        <v>111</v>
      </c>
      <c r="P732" s="28">
        <v>12600</v>
      </c>
      <c r="Q732" s="46"/>
      <c r="R732" s="39" t="s">
        <v>231</v>
      </c>
      <c r="S732" s="35">
        <v>0.1</v>
      </c>
      <c r="T732" s="35">
        <v>0.05</v>
      </c>
      <c r="U732" s="36">
        <v>64638</v>
      </c>
      <c r="V732" s="37" t="s">
        <v>817</v>
      </c>
      <c r="W732" s="36">
        <f>IF(NOTA[[#This Row],[HARGA/ CTN]]="",NOTA[[#This Row],[JUMLAH_H]],NOTA[[#This Row],[HARGA/ CTN]]*NOTA[[#This Row],[C]])</f>
        <v>75600</v>
      </c>
      <c r="X732" s="36">
        <f>IF(NOTA[[#This Row],[JUMLAH]]="","",NOTA[[#This Row],[JUMLAH]]*NOTA[[#This Row],[DISC 1]])</f>
        <v>7560</v>
      </c>
      <c r="Y732" s="36">
        <f>IF(NOTA[[#This Row],[JUMLAH]]="","",(NOTA[[#This Row],[JUMLAH]]-NOTA[[#This Row],[DISC 1-]])*NOTA[[#This Row],[DISC 2]])</f>
        <v>3402</v>
      </c>
      <c r="Z732" s="36">
        <f>IF(NOTA[[#This Row],[JUMLAH]]="","",NOTA[[#This Row],[DISC 1-]]+NOTA[[#This Row],[DISC 2-]])</f>
        <v>10962</v>
      </c>
      <c r="AA732" s="36">
        <f>IF(NOTA[[#This Row],[JUMLAH]]="","",NOTA[[#This Row],[JUMLAH]]-NOTA[[#This Row],[DISC]])</f>
        <v>64638</v>
      </c>
      <c r="AB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32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32" s="36">
        <f>IF(OR(NOTA[[#This Row],[QTY]]="",NOTA[[#This Row],[HARGA SATUAN]]="",),"",NOTA[[#This Row],[QTY]]*NOTA[[#This Row],[HARGA SATUAN]])</f>
        <v>75600</v>
      </c>
      <c r="AF732" s="33">
        <f ca="1">IF(NOTA[ID_H]="","",INDEX(NOTA[TANGGAL],MATCH(,INDIRECT(ADDRESS(ROW(NOTA[TANGGAL]),COLUMN(NOTA[TANGGAL]))&amp;":"&amp;ADDRESS(ROW(),COLUMN(NOTA[TANGGAL]))),-1)))</f>
        <v>44896</v>
      </c>
      <c r="AG732" s="28" t="str">
        <f ca="1">IF(NOTA[[#This Row],[NAMA BARANG]]="","",INDEX(NOTA[SUPPLIER],MATCH(,INDIRECT(ADDRESS(ROW(NOTA[ID]),COLUMN(NOTA[ID]))&amp;":"&amp;ADDRESS(ROW(),COLUMN(NOTA[ID]))),-1)))</f>
        <v>ATALI MAKMUR</v>
      </c>
      <c r="AH732" s="38" t="str">
        <f ca="1">IF(NOTA[[#This Row],[ID]]="","",COUNTIF(NOTA[ID_H],NOTA[[#This Row],[ID_H]]))</f>
        <v/>
      </c>
      <c r="AI732" s="38">
        <f ca="1">IF(NOTA[[#This Row],[TGL.NOTA]]="",IF(NOTA[[#This Row],[SUPPLIER_H]]="","",AI731),MONTH(NOTA[[#This Row],[TGL.NOTA]]))</f>
        <v>11</v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32"/>
      <c r="G733" s="32"/>
      <c r="H733" s="55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s="48" customFormat="1" ht="20.100000000000001" customHeight="1" x14ac:dyDescent="0.25">
      <c r="A734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34" s="29" t="e">
        <f ca="1">IF(NOTA[[#This Row],[ID_P]]="","",MATCH(NOTA[[#This Row],[ID_P]],[1]!B_MSK[N_ID],0))</f>
        <v>#REF!</v>
      </c>
      <c r="D734" s="29">
        <f ca="1">IF(NOTA[[#This Row],[NAMA BARANG]]="","",INDEX(NOTA[ID],MATCH(,INDIRECT(ADDRESS(ROW(NOTA[ID]),COLUMN(NOTA[ID]))&amp;":"&amp;ADDRESS(ROW(),COLUMN(NOTA[ID]))),-1)))</f>
        <v>135</v>
      </c>
      <c r="E734" s="30"/>
      <c r="F734" s="26" t="s">
        <v>25</v>
      </c>
      <c r="G734" s="26" t="s">
        <v>24</v>
      </c>
      <c r="H734" s="31" t="s">
        <v>813</v>
      </c>
      <c r="I734" s="32"/>
      <c r="J734" s="33">
        <v>44893</v>
      </c>
      <c r="K734" s="32"/>
      <c r="L734" s="26" t="s">
        <v>252</v>
      </c>
      <c r="M734" s="34">
        <v>3</v>
      </c>
      <c r="N734" s="32">
        <v>108</v>
      </c>
      <c r="O734" s="26" t="s">
        <v>235</v>
      </c>
      <c r="P734" s="28">
        <v>41500</v>
      </c>
      <c r="Q734" s="46"/>
      <c r="R734" s="39" t="s">
        <v>814</v>
      </c>
      <c r="S734" s="35">
        <v>0.125</v>
      </c>
      <c r="T734" s="35">
        <v>0.05</v>
      </c>
      <c r="U734" s="36"/>
      <c r="V734" s="37"/>
      <c r="W734" s="36">
        <f>IF(NOTA[[#This Row],[HARGA/ CTN]]="",NOTA[[#This Row],[JUMLAH_H]],NOTA[[#This Row],[HARGA/ CTN]]*NOTA[[#This Row],[C]])</f>
        <v>4482000</v>
      </c>
      <c r="X734" s="36">
        <f>IF(NOTA[[#This Row],[JUMLAH]]="","",NOTA[[#This Row],[JUMLAH]]*NOTA[[#This Row],[DISC 1]])</f>
        <v>560250</v>
      </c>
      <c r="Y734" s="36">
        <f>IF(NOTA[[#This Row],[JUMLAH]]="","",(NOTA[[#This Row],[JUMLAH]]-NOTA[[#This Row],[DISC 1-]])*NOTA[[#This Row],[DISC 2]])</f>
        <v>196087.5</v>
      </c>
      <c r="Z734" s="36">
        <f>IF(NOTA[[#This Row],[JUMLAH]]="","",NOTA[[#This Row],[DISC 1-]]+NOTA[[#This Row],[DISC 2-]])</f>
        <v>756337.5</v>
      </c>
      <c r="AA734" s="36">
        <f>IF(NOTA[[#This Row],[JUMLAH]]="","",NOTA[[#This Row],[JUMLAH]]-NOTA[[#This Row],[DISC]])</f>
        <v>3725662.5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34" s="36">
        <f>IF(OR(NOTA[[#This Row],[QTY]]="",NOTA[[#This Row],[HARGA SATUAN]]="",),"",NOTA[[#This Row],[QTY]]*NOTA[[#This Row],[HARGA SATUAN]])</f>
        <v>4482000</v>
      </c>
      <c r="AF734" s="33">
        <f ca="1">IF(NOTA[ID_H]="","",INDEX(NOTA[TANGGAL],MATCH(,INDIRECT(ADDRESS(ROW(NOTA[TANGGAL]),COLUMN(NOTA[TANGGAL]))&amp;":"&amp;ADDRESS(ROW(),COLUMN(NOTA[TANGGAL]))),-1)))</f>
        <v>44896</v>
      </c>
      <c r="AG734" s="28" t="str">
        <f ca="1">IF(NOTA[[#This Row],[NAMA BARANG]]="","",INDEX(NOTA[SUPPLIER],MATCH(,INDIRECT(ADDRESS(ROW(NOTA[ID]),COLUMN(NOTA[ID]))&amp;":"&amp;ADDRESS(ROW(),COLUMN(NOTA[ID]))),-1)))</f>
        <v>ATALI MAKMUR</v>
      </c>
      <c r="AH734" s="38">
        <f ca="1">IF(NOTA[[#This Row],[ID]]="","",COUNTIF(NOTA[ID_H],NOTA[[#This Row],[ID_H]]))</f>
        <v>5</v>
      </c>
      <c r="AI734" s="38">
        <f>IF(NOTA[[#This Row],[TGL.NOTA]]="",IF(NOTA[[#This Row],[SUPPLIER_H]]="","",AI733),MONTH(NOTA[[#This Row],[TGL.NOTA]]))</f>
        <v>11</v>
      </c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>
        <f ca="1">IF(NOTA[[#This Row],[NAMA BARANG]]="","",INDEX(NOTA[ID],MATCH(,INDIRECT(ADDRESS(ROW(NOTA[ID]),COLUMN(NOTA[ID]))&amp;":"&amp;ADDRESS(ROW(),COLUMN(NOTA[ID]))),-1)))</f>
        <v>135</v>
      </c>
      <c r="E735" s="30"/>
      <c r="F735" s="32"/>
      <c r="G735" s="32"/>
      <c r="H735" s="31"/>
      <c r="I735" s="32"/>
      <c r="J735" s="33"/>
      <c r="K735" s="32"/>
      <c r="L735" s="26" t="s">
        <v>815</v>
      </c>
      <c r="M735" s="34">
        <v>3</v>
      </c>
      <c r="N735" s="32">
        <v>72</v>
      </c>
      <c r="O735" s="26" t="s">
        <v>235</v>
      </c>
      <c r="P735" s="28">
        <v>58900</v>
      </c>
      <c r="Q735" s="46"/>
      <c r="R735" s="39" t="s">
        <v>816</v>
      </c>
      <c r="S735" s="35">
        <v>0.125</v>
      </c>
      <c r="T735" s="35">
        <v>0.05</v>
      </c>
      <c r="U735" s="36"/>
      <c r="V735" s="37"/>
      <c r="W735" s="36">
        <f>IF(NOTA[[#This Row],[HARGA/ CTN]]="",NOTA[[#This Row],[JUMLAH_H]],NOTA[[#This Row],[HARGA/ CTN]]*NOTA[[#This Row],[C]])</f>
        <v>4240800</v>
      </c>
      <c r="X735" s="36">
        <f>IF(NOTA[[#This Row],[JUMLAH]]="","",NOTA[[#This Row],[JUMLAH]]*NOTA[[#This Row],[DISC 1]])</f>
        <v>530100</v>
      </c>
      <c r="Y735" s="36">
        <f>IF(NOTA[[#This Row],[JUMLAH]]="","",(NOTA[[#This Row],[JUMLAH]]-NOTA[[#This Row],[DISC 1-]])*NOTA[[#This Row],[DISC 2]])</f>
        <v>185535</v>
      </c>
      <c r="Z735" s="36">
        <f>IF(NOTA[[#This Row],[JUMLAH]]="","",NOTA[[#This Row],[DISC 1-]]+NOTA[[#This Row],[DISC 2-]])</f>
        <v>715635</v>
      </c>
      <c r="AA735" s="36">
        <f>IF(NOTA[[#This Row],[JUMLAH]]="","",NOTA[[#This Row],[JUMLAH]]-NOTA[[#This Row],[DISC]])</f>
        <v>3525165</v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35" s="36">
        <f>IF(OR(NOTA[[#This Row],[QTY]]="",NOTA[[#This Row],[HARGA SATUAN]]="",),"",NOTA[[#This Row],[QTY]]*NOTA[[#This Row],[HARGA SATUAN]])</f>
        <v>4240800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 t="str">
        <f ca="1">IF(NOTA[[#This Row],[ID]]="","",COUNTIF(NOTA[ID_H],NOTA[[#This Row],[ID_H]]))</f>
        <v/>
      </c>
      <c r="AI735" s="38">
        <f ca="1">IF(NOTA[[#This Row],[TGL.NOTA]]="",IF(NOTA[[#This Row],[SUPPLIER_H]]="","",AI734),MONTH(NOTA[[#This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>
        <f ca="1">IF(NOTA[[#This Row],[NAMA BARANG]]="","",INDEX(NOTA[ID],MATCH(,INDIRECT(ADDRESS(ROW(NOTA[ID]),COLUMN(NOTA[ID]))&amp;":"&amp;ADDRESS(ROW(),COLUMN(NOTA[ID]))),-1)))</f>
        <v>135</v>
      </c>
      <c r="E736" s="30"/>
      <c r="F736" s="26"/>
      <c r="G736" s="26"/>
      <c r="H736" s="31"/>
      <c r="I736" s="32"/>
      <c r="J736" s="33"/>
      <c r="K736" s="32"/>
      <c r="L736" s="26" t="s">
        <v>326</v>
      </c>
      <c r="M736" s="34">
        <v>3</v>
      </c>
      <c r="N736" s="32">
        <v>72</v>
      </c>
      <c r="O736" s="26" t="s">
        <v>235</v>
      </c>
      <c r="P736" s="28">
        <v>66900</v>
      </c>
      <c r="Q736" s="46"/>
      <c r="R736" s="39" t="s">
        <v>118</v>
      </c>
      <c r="S736" s="35">
        <v>0.125</v>
      </c>
      <c r="T736" s="35">
        <v>0.05</v>
      </c>
      <c r="U736" s="36"/>
      <c r="V736" s="37"/>
      <c r="W736" s="36">
        <f>IF(NOTA[[#This Row],[HARGA/ CTN]]="",NOTA[[#This Row],[JUMLAH_H]],NOTA[[#This Row],[HARGA/ CTN]]*NOTA[[#This Row],[C]])</f>
        <v>4816800</v>
      </c>
      <c r="X736" s="36">
        <f>IF(NOTA[[#This Row],[JUMLAH]]="","",NOTA[[#This Row],[JUMLAH]]*NOTA[[#This Row],[DISC 1]])</f>
        <v>602100</v>
      </c>
      <c r="Y736" s="36">
        <f>IF(NOTA[[#This Row],[JUMLAH]]="","",(NOTA[[#This Row],[JUMLAH]]-NOTA[[#This Row],[DISC 1-]])*NOTA[[#This Row],[DISC 2]])</f>
        <v>210735</v>
      </c>
      <c r="Z736" s="36">
        <f>IF(NOTA[[#This Row],[JUMLAH]]="","",NOTA[[#This Row],[DISC 1-]]+NOTA[[#This Row],[DISC 2-]])</f>
        <v>812835</v>
      </c>
      <c r="AA736" s="36">
        <f>IF(NOTA[[#This Row],[JUMLAH]]="","",NOTA[[#This Row],[JUMLAH]]-NOTA[[#This Row],[DISC]])</f>
        <v>4003965</v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6" s="36">
        <f>IF(OR(NOTA[[#This Row],[QTY]]="",NOTA[[#This Row],[HARGA SATUAN]]="",),"",NOTA[[#This Row],[QTY]]*NOTA[[#This Row],[HARGA SATUAN]])</f>
        <v>4816800</v>
      </c>
      <c r="AF736" s="33">
        <f ca="1">IF(NOTA[ID_H]="","",INDEX(NOTA[TANGGAL],MATCH(,INDIRECT(ADDRESS(ROW(NOTA[TANGGAL]),COLUMN(NOTA[TANGGAL]))&amp;":"&amp;ADDRESS(ROW(),COLUMN(NOTA[TANGGAL]))),-1)))</f>
        <v>44896</v>
      </c>
      <c r="AG736" s="28" t="str">
        <f ca="1">IF(NOTA[[#This Row],[NAMA BARANG]]="","",INDEX(NOTA[SUPPLIER],MATCH(,INDIRECT(ADDRESS(ROW(NOTA[ID]),COLUMN(NOTA[ID]))&amp;":"&amp;ADDRESS(ROW(),COLUMN(NOTA[ID]))),-1)))</f>
        <v>ATALI MAKMUR</v>
      </c>
      <c r="AH736" s="38" t="str">
        <f ca="1">IF(NOTA[[#This Row],[ID]]="","",COUNTIF(NOTA[ID_H],NOTA[[#This Row],[ID_H]]))</f>
        <v/>
      </c>
      <c r="AI736" s="38">
        <f ca="1">IF(NOTA[[#This Row],[TGL.NOTA]]="",IF(NOTA[[#This Row],[SUPPLIER_H]]="","",AI735),MONTH(NOTA[[#This Row],[TGL.NOTA]]))</f>
        <v>11</v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>
        <f ca="1">IF(NOTA[[#This Row],[NAMA BARANG]]="","",INDEX(NOTA[ID],MATCH(,INDIRECT(ADDRESS(ROW(NOTA[ID]),COLUMN(NOTA[ID]))&amp;":"&amp;ADDRESS(ROW(),COLUMN(NOTA[ID]))),-1)))</f>
        <v>135</v>
      </c>
      <c r="E737" s="30"/>
      <c r="F737" s="32"/>
      <c r="G737" s="32"/>
      <c r="H737" s="55"/>
      <c r="I737" s="32"/>
      <c r="J737" s="33"/>
      <c r="K737" s="32"/>
      <c r="L737" s="26" t="s">
        <v>318</v>
      </c>
      <c r="M737" s="34">
        <v>3</v>
      </c>
      <c r="N737" s="32">
        <v>72</v>
      </c>
      <c r="O737" s="26" t="s">
        <v>235</v>
      </c>
      <c r="P737" s="28">
        <v>96000</v>
      </c>
      <c r="Q737" s="46"/>
      <c r="R737" s="39" t="s">
        <v>118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6912000</v>
      </c>
      <c r="X737" s="36">
        <f>IF(NOTA[[#This Row],[JUMLAH]]="","",NOTA[[#This Row],[JUMLAH]]*NOTA[[#This Row],[DISC 1]])</f>
        <v>864000</v>
      </c>
      <c r="Y737" s="36">
        <f>IF(NOTA[[#This Row],[JUMLAH]]="","",(NOTA[[#This Row],[JUMLAH]]-NOTA[[#This Row],[DISC 1-]])*NOTA[[#This Row],[DISC 2]])</f>
        <v>302400</v>
      </c>
      <c r="Z737" s="36">
        <f>IF(NOTA[[#This Row],[JUMLAH]]="","",NOTA[[#This Row],[DISC 1-]]+NOTA[[#This Row],[DISC 2-]])</f>
        <v>1166400</v>
      </c>
      <c r="AA737" s="36">
        <f>IF(NOTA[[#This Row],[JUMLAH]]="","",NOTA[[#This Row],[JUMLAH]]-NOTA[[#This Row],[DISC]])</f>
        <v>5745600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7" s="36">
        <f>IF(OR(NOTA[[#This Row],[QTY]]="",NOTA[[#This Row],[HARGA SATUAN]]="",),"",NOTA[[#This Row],[QTY]]*NOTA[[#This Row],[HARGA SATUAN]])</f>
        <v>6912000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 t="str">
        <f ca="1">IF(NOTA[[#This Row],[ID]]="","",COUNTIF(NOTA[ID_H],NOTA[[#This Row],[ID_H]]))</f>
        <v/>
      </c>
      <c r="AI737" s="38">
        <f ca="1">IF(NOTA[[#This Row],[TGL.NOTA]]="",IF(NOTA[[#This Row],[SUPPLIER_H]]="","",AI736),MONTH(NOTA[[#This Row],[TGL.NOTA]]))</f>
        <v>11</v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135</v>
      </c>
      <c r="E738" s="30"/>
      <c r="F738" s="26"/>
      <c r="G738" s="26"/>
      <c r="H738" s="31"/>
      <c r="I738" s="26"/>
      <c r="J738" s="33"/>
      <c r="K738" s="32"/>
      <c r="L738" s="26" t="s">
        <v>499</v>
      </c>
      <c r="M738" s="34"/>
      <c r="N738" s="32">
        <v>24</v>
      </c>
      <c r="O738" s="26" t="s">
        <v>111</v>
      </c>
      <c r="P738" s="28">
        <v>12600</v>
      </c>
      <c r="Q738" s="46"/>
      <c r="R738" s="39" t="s">
        <v>231</v>
      </c>
      <c r="S738" s="35">
        <v>0.125</v>
      </c>
      <c r="T738" s="35">
        <v>0.05</v>
      </c>
      <c r="U738" s="36">
        <v>251370</v>
      </c>
      <c r="V738" s="37" t="s">
        <v>817</v>
      </c>
      <c r="W738" s="36">
        <f>IF(NOTA[[#This Row],[HARGA/ CTN]]="",NOTA[[#This Row],[JUMLAH_H]],NOTA[[#This Row],[HARGA/ CTN]]*NOTA[[#This Row],[C]])</f>
        <v>302400</v>
      </c>
      <c r="X738" s="36">
        <f>IF(NOTA[[#This Row],[JUMLAH]]="","",NOTA[[#This Row],[JUMLAH]]*NOTA[[#This Row],[DISC 1]])</f>
        <v>37800</v>
      </c>
      <c r="Y738" s="36">
        <f>IF(NOTA[[#This Row],[JUMLAH]]="","",(NOTA[[#This Row],[JUMLAH]]-NOTA[[#This Row],[DISC 1-]])*NOTA[[#This Row],[DISC 2]])</f>
        <v>13230</v>
      </c>
      <c r="Z738" s="36">
        <f>IF(NOTA[[#This Row],[JUMLAH]]="","",NOTA[[#This Row],[DISC 1-]]+NOTA[[#This Row],[DISC 2-]])</f>
        <v>51030</v>
      </c>
      <c r="AA738" s="36">
        <f>IF(NOTA[[#This Row],[JUMLAH]]="","",NOTA[[#This Row],[JUMLAH]]-NOTA[[#This Row],[DISC]])</f>
        <v>251370</v>
      </c>
      <c r="AB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38" s="36">
        <f>IF(OR(NOTA[[#This Row],[QTY]]="",NOTA[[#This Row],[HARGA SATUAN]]="",),"",NOTA[[#This Row],[QTY]]*NOTA[[#This Row],[HARGA SATUAN]])</f>
        <v>302400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55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>
        <f ca="1">IF(INDIRECT(ADDRESS(ROW()-1,COLUMN(NOTA[[#Headers],[ID]])))="ID",1,IF(NOTA[[#This Row],[FAKTUR]]="","",COUNT(INDIRECT(ADDRESS(ROW(NOTA[ID]),COLUMN(NOTA[ID]))&amp;":"&amp;ADDRESS(ROW()-1,COLUMN(NOTA[ID]))))+1))</f>
        <v>136</v>
      </c>
      <c r="B7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40" s="29" t="e">
        <f ca="1">IF(NOTA[[#This Row],[ID_P]]="","",MATCH(NOTA[[#This Row],[ID_P]],[1]!B_MSK[N_ID],0))</f>
        <v>#REF!</v>
      </c>
      <c r="D740" s="29">
        <f ca="1">IF(NOTA[[#This Row],[NAMA BARANG]]="","",INDEX(NOTA[ID],MATCH(,INDIRECT(ADDRESS(ROW(NOTA[ID]),COLUMN(NOTA[ID]))&amp;":"&amp;ADDRESS(ROW(),COLUMN(NOTA[ID]))),-1)))</f>
        <v>136</v>
      </c>
      <c r="E740" s="30"/>
      <c r="F740" s="26" t="s">
        <v>25</v>
      </c>
      <c r="G740" s="26" t="s">
        <v>24</v>
      </c>
      <c r="H740" s="31" t="s">
        <v>818</v>
      </c>
      <c r="I740" s="32"/>
      <c r="J740" s="33">
        <v>44891</v>
      </c>
      <c r="K740" s="32"/>
      <c r="L740" s="26" t="s">
        <v>819</v>
      </c>
      <c r="M740" s="34">
        <v>2</v>
      </c>
      <c r="N740" s="32">
        <v>192</v>
      </c>
      <c r="O740" s="26" t="s">
        <v>820</v>
      </c>
      <c r="P740" s="28">
        <v>15500</v>
      </c>
      <c r="Q740" s="46"/>
      <c r="R740" s="39" t="s">
        <v>824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2976000</v>
      </c>
      <c r="X740" s="36">
        <f>IF(NOTA[[#This Row],[JUMLAH]]="","",NOTA[[#This Row],[JUMLAH]]*NOTA[[#This Row],[DISC 1]])</f>
        <v>372000</v>
      </c>
      <c r="Y740" s="36">
        <f>IF(NOTA[[#This Row],[JUMLAH]]="","",(NOTA[[#This Row],[JUMLAH]]-NOTA[[#This Row],[DISC 1-]])*NOTA[[#This Row],[DISC 2]])</f>
        <v>130200</v>
      </c>
      <c r="Z740" s="36">
        <f>IF(NOTA[[#This Row],[JUMLAH]]="","",NOTA[[#This Row],[DISC 1-]]+NOTA[[#This Row],[DISC 2-]])</f>
        <v>502200</v>
      </c>
      <c r="AA740" s="36">
        <f>IF(NOTA[[#This Row],[JUMLAH]]="","",NOTA[[#This Row],[JUMLAH]]-NOTA[[#This Row],[DISC]])</f>
        <v>2473800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40" s="36">
        <f>IF(OR(NOTA[[#This Row],[QTY]]="",NOTA[[#This Row],[HARGA SATUAN]]="",),"",NOTA[[#This Row],[QTY]]*NOTA[[#This Row],[HARGA SATUAN]])</f>
        <v>2976000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>
        <f ca="1">IF(NOTA[[#This Row],[ID]]="","",COUNTIF(NOTA[ID_H],NOTA[[#This Row],[ID_H]]))</f>
        <v>11</v>
      </c>
      <c r="AI740" s="38">
        <f>IF(NOTA[[#This Row],[TGL.NOTA]]="",IF(NOTA[[#This Row],[SUPPLIER_H]]="","",AI739),MONTH(NOTA[[#This Row],[TGL.NOTA]]))</f>
        <v>11</v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>
        <f ca="1">IF(NOTA[[#This Row],[NAMA BARANG]]="","",INDEX(NOTA[ID],MATCH(,INDIRECT(ADDRESS(ROW(NOTA[ID]),COLUMN(NOTA[ID]))&amp;":"&amp;ADDRESS(ROW(),COLUMN(NOTA[ID]))),-1)))</f>
        <v>136</v>
      </c>
      <c r="E741" s="30"/>
      <c r="F741" s="112"/>
      <c r="G741" s="112"/>
      <c r="H741" s="113"/>
      <c r="I741" s="112"/>
      <c r="J741" s="114"/>
      <c r="K741" s="112"/>
      <c r="L741" s="167" t="s">
        <v>822</v>
      </c>
      <c r="M741" s="168">
        <v>2</v>
      </c>
      <c r="N741" s="167">
        <v>192</v>
      </c>
      <c r="O741" s="167" t="s">
        <v>820</v>
      </c>
      <c r="P741" s="169">
        <v>16500</v>
      </c>
      <c r="Q741" s="170"/>
      <c r="R741" s="171" t="s">
        <v>823</v>
      </c>
      <c r="S741" s="172">
        <v>0.125</v>
      </c>
      <c r="T741" s="173">
        <v>0.05</v>
      </c>
      <c r="U741" s="36"/>
      <c r="V741" s="37"/>
      <c r="W741" s="36">
        <f>IF(NOTA[[#This Row],[HARGA/ CTN]]="",NOTA[[#This Row],[JUMLAH_H]],NOTA[[#This Row],[HARGA/ CTN]]*NOTA[[#This Row],[C]])</f>
        <v>3168000</v>
      </c>
      <c r="X741" s="36">
        <f>IF(NOTA[[#This Row],[JUMLAH]]="","",NOTA[[#This Row],[JUMLAH]]*NOTA[[#This Row],[DISC 1]])</f>
        <v>396000</v>
      </c>
      <c r="Y741" s="36">
        <f>IF(NOTA[[#This Row],[JUMLAH]]="","",(NOTA[[#This Row],[JUMLAH]]-NOTA[[#This Row],[DISC 1-]])*NOTA[[#This Row],[DISC 2]])</f>
        <v>138600</v>
      </c>
      <c r="Z741" s="36">
        <f>IF(NOTA[[#This Row],[JUMLAH]]="","",NOTA[[#This Row],[DISC 1-]]+NOTA[[#This Row],[DISC 2-]])</f>
        <v>534600</v>
      </c>
      <c r="AA741" s="36">
        <f>IF(NOTA[[#This Row],[JUMLAH]]="","",NOTA[[#This Row],[JUMLAH]]-NOTA[[#This Row],[DISC]])</f>
        <v>2633400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41" s="36">
        <f>IF(OR(NOTA[[#This Row],[QTY]]="",NOTA[[#This Row],[HARGA SATUAN]]="",),"",NOTA[[#This Row],[QTY]]*NOTA[[#This Row],[HARGA SATUAN]])</f>
        <v>3168000</v>
      </c>
      <c r="AF741" s="33">
        <f ca="1">IF(NOTA[ID_H]="","",INDEX(NOTA[TANGGAL],MATCH(,INDIRECT(ADDRESS(ROW(NOTA[TANGGAL]),COLUMN(NOTA[TANGGAL]))&amp;":"&amp;ADDRESS(ROW(),COLUMN(NOTA[TANGGAL]))),-1)))</f>
        <v>44896</v>
      </c>
      <c r="AG741" s="28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>
        <f ca="1">IF(NOTA[[#This Row],[NAMA BARANG]]="","",INDEX(NOTA[ID],MATCH(,INDIRECT(ADDRESS(ROW(NOTA[ID]),COLUMN(NOTA[ID]))&amp;":"&amp;ADDRESS(ROW(),COLUMN(NOTA[ID]))),-1)))</f>
        <v>136</v>
      </c>
      <c r="E742" s="30"/>
      <c r="F742" s="26"/>
      <c r="G742" s="26"/>
      <c r="H742" s="31"/>
      <c r="I742" s="26"/>
      <c r="J742" s="33"/>
      <c r="K742" s="32"/>
      <c r="L742" s="38" t="s">
        <v>821</v>
      </c>
      <c r="M742" s="115">
        <v>1</v>
      </c>
      <c r="N742" s="112">
        <v>36</v>
      </c>
      <c r="O742" s="38" t="s">
        <v>87</v>
      </c>
      <c r="P742" s="116">
        <v>58000</v>
      </c>
      <c r="Q742" s="117"/>
      <c r="R742" s="56" t="s">
        <v>586</v>
      </c>
      <c r="S742" s="118">
        <v>0.125</v>
      </c>
      <c r="T742" s="35">
        <v>0.05</v>
      </c>
      <c r="U742" s="36"/>
      <c r="V742" s="37"/>
      <c r="W742" s="36">
        <f>IF(NOTA[[#This Row],[HARGA/ CTN]]="",NOTA[[#This Row],[JUMLAH_H]],NOTA[[#This Row],[HARGA/ CTN]]*NOTA[[#This Row],[C]])</f>
        <v>2088000</v>
      </c>
      <c r="X742" s="36">
        <f>IF(NOTA[[#This Row],[JUMLAH]]="","",NOTA[[#This Row],[JUMLAH]]*NOTA[[#This Row],[DISC 1]])</f>
        <v>261000</v>
      </c>
      <c r="Y742" s="36">
        <f>IF(NOTA[[#This Row],[JUMLAH]]="","",(NOTA[[#This Row],[JUMLAH]]-NOTA[[#This Row],[DISC 1-]])*NOTA[[#This Row],[DISC 2]])</f>
        <v>91350</v>
      </c>
      <c r="Z742" s="36">
        <f>IF(NOTA[[#This Row],[JUMLAH]]="","",NOTA[[#This Row],[DISC 1-]]+NOTA[[#This Row],[DISC 2-]])</f>
        <v>352350</v>
      </c>
      <c r="AA742" s="36">
        <f>IF(NOTA[[#This Row],[JUMLAH]]="","",NOTA[[#This Row],[JUMLAH]]-NOTA[[#This Row],[DISC]])</f>
        <v>1735650</v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42" s="36">
        <f>IF(OR(NOTA[[#This Row],[QTY]]="",NOTA[[#This Row],[HARGA SATUAN]]="",),"",NOTA[[#This Row],[QTY]]*NOTA[[#This Row],[HARGA SATUAN]])</f>
        <v>2088000</v>
      </c>
      <c r="AF742" s="33">
        <f ca="1">IF(NOTA[ID_H]="","",INDEX(NOTA[TANGGAL],MATCH(,INDIRECT(ADDRESS(ROW(NOTA[TANGGAL]),COLUMN(NOTA[TANGGAL]))&amp;":"&amp;ADDRESS(ROW(),COLUMN(NOTA[TANGGAL]))),-1)))</f>
        <v>44896</v>
      </c>
      <c r="AG742" s="28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>
        <f ca="1">IF(NOTA[[#This Row],[NAMA BARANG]]="","",INDEX(NOTA[ID],MATCH(,INDIRECT(ADDRESS(ROW(NOTA[ID]),COLUMN(NOTA[ID]))&amp;":"&amp;ADDRESS(ROW(),COLUMN(NOTA[ID]))),-1)))</f>
        <v>136</v>
      </c>
      <c r="E743" s="30"/>
      <c r="F743" s="32"/>
      <c r="G743" s="32"/>
      <c r="H743" s="55"/>
      <c r="I743" s="32"/>
      <c r="J743" s="33"/>
      <c r="K743" s="32"/>
      <c r="L743" s="26" t="s">
        <v>825</v>
      </c>
      <c r="M743" s="34">
        <v>2</v>
      </c>
      <c r="N743" s="32">
        <v>12</v>
      </c>
      <c r="O743" s="26" t="s">
        <v>87</v>
      </c>
      <c r="P743" s="28">
        <v>187000</v>
      </c>
      <c r="Q743" s="46"/>
      <c r="R743" s="39" t="s">
        <v>400</v>
      </c>
      <c r="S743" s="35">
        <v>0.125</v>
      </c>
      <c r="T743" s="35">
        <v>0.05</v>
      </c>
      <c r="U743" s="36"/>
      <c r="V743" s="37"/>
      <c r="W743" s="36">
        <f>IF(NOTA[[#This Row],[HARGA/ CTN]]="",NOTA[[#This Row],[JUMLAH_H]],NOTA[[#This Row],[HARGA/ CTN]]*NOTA[[#This Row],[C]])</f>
        <v>2244000</v>
      </c>
      <c r="X743" s="36">
        <f>IF(NOTA[[#This Row],[JUMLAH]]="","",NOTA[[#This Row],[JUMLAH]]*NOTA[[#This Row],[DISC 1]])</f>
        <v>280500</v>
      </c>
      <c r="Y743" s="36">
        <f>IF(NOTA[[#This Row],[JUMLAH]]="","",(NOTA[[#This Row],[JUMLAH]]-NOTA[[#This Row],[DISC 1-]])*NOTA[[#This Row],[DISC 2]])</f>
        <v>98175</v>
      </c>
      <c r="Z743" s="36">
        <f>IF(NOTA[[#This Row],[JUMLAH]]="","",NOTA[[#This Row],[DISC 1-]]+NOTA[[#This Row],[DISC 2-]])</f>
        <v>378675</v>
      </c>
      <c r="AA743" s="36">
        <f>IF(NOTA[[#This Row],[JUMLAH]]="","",NOTA[[#This Row],[JUMLAH]]-NOTA[[#This Row],[DISC]])</f>
        <v>1865325</v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3" s="36">
        <f>IF(OR(NOTA[[#This Row],[QTY]]="",NOTA[[#This Row],[HARGA SATUAN]]="",),"",NOTA[[#This Row],[QTY]]*NOTA[[#This Row],[HARGA SATUAN]])</f>
        <v>2244000</v>
      </c>
      <c r="AF743" s="33">
        <f ca="1">IF(NOTA[ID_H]="","",INDEX(NOTA[TANGGAL],MATCH(,INDIRECT(ADDRESS(ROW(NOTA[TANGGAL]),COLUMN(NOTA[TANGGAL]))&amp;":"&amp;ADDRESS(ROW(),COLUMN(NOTA[TANGGAL]))),-1)))</f>
        <v>44896</v>
      </c>
      <c r="AG743" s="28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>
        <f ca="1">IF(NOTA[[#This Row],[NAMA BARANG]]="","",INDEX(NOTA[ID],MATCH(,INDIRECT(ADDRESS(ROW(NOTA[ID]),COLUMN(NOTA[ID]))&amp;":"&amp;ADDRESS(ROW(),COLUMN(NOTA[ID]))),-1)))</f>
        <v>136</v>
      </c>
      <c r="E744" s="61"/>
      <c r="F744" s="62"/>
      <c r="G744" s="62"/>
      <c r="H744" s="31"/>
      <c r="I744" s="62"/>
      <c r="J744" s="60"/>
      <c r="K744" s="62"/>
      <c r="L744" s="26" t="s">
        <v>826</v>
      </c>
      <c r="M744" s="34">
        <v>3</v>
      </c>
      <c r="N744" s="32">
        <v>90</v>
      </c>
      <c r="O744" s="26" t="s">
        <v>269</v>
      </c>
      <c r="P744" s="28">
        <v>144000</v>
      </c>
      <c r="Q744" s="46"/>
      <c r="R744" s="39" t="s">
        <v>347</v>
      </c>
      <c r="S744" s="35">
        <v>0.125</v>
      </c>
      <c r="T744" s="119">
        <v>0.05</v>
      </c>
      <c r="U744" s="59"/>
      <c r="V744" s="37"/>
      <c r="W744" s="59">
        <f>IF(NOTA[[#This Row],[HARGA/ CTN]]="",NOTA[[#This Row],[JUMLAH_H]],NOTA[[#This Row],[HARGA/ CTN]]*NOTA[[#This Row],[C]])</f>
        <v>12960000</v>
      </c>
      <c r="X744" s="59">
        <f>IF(NOTA[[#This Row],[JUMLAH]]="","",NOTA[[#This Row],[JUMLAH]]*NOTA[[#This Row],[DISC 1]])</f>
        <v>1620000</v>
      </c>
      <c r="Y744" s="59">
        <f>IF(NOTA[[#This Row],[JUMLAH]]="","",(NOTA[[#This Row],[JUMLAH]]-NOTA[[#This Row],[DISC 1-]])*NOTA[[#This Row],[DISC 2]])</f>
        <v>567000</v>
      </c>
      <c r="Z744" s="59">
        <f>IF(NOTA[[#This Row],[JUMLAH]]="","",NOTA[[#This Row],[DISC 1-]]+NOTA[[#This Row],[DISC 2-]])</f>
        <v>2187000</v>
      </c>
      <c r="AA744" s="59">
        <f>IF(NOTA[[#This Row],[JUMLAH]]="","",NOTA[[#This Row],[JUMLAH]]-NOTA[[#This Row],[DISC]])</f>
        <v>10773000</v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44" s="59">
        <f>IF(OR(NOTA[[#This Row],[QTY]]="",NOTA[[#This Row],[HARGA SATUAN]]="",),"",NOTA[[#This Row],[QTY]]*NOTA[[#This Row],[HARGA SATUAN]])</f>
        <v>12960000</v>
      </c>
      <c r="AF744" s="60">
        <f ca="1">IF(NOTA[ID_H]="","",INDEX(NOTA[TANGGAL],MATCH(,INDIRECT(ADDRESS(ROW(NOTA[TANGGAL]),COLUMN(NOTA[TANGGAL]))&amp;":"&amp;ADDRESS(ROW(),COLUMN(NOTA[TANGGAL]))),-1)))</f>
        <v>44896</v>
      </c>
      <c r="AG744" s="57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>
        <f ca="1">IF(NOTA[[#This Row],[NAMA BARANG]]="","",INDEX(NOTA[ID],MATCH(,INDIRECT(ADDRESS(ROW(NOTA[ID]),COLUMN(NOTA[ID]))&amp;":"&amp;ADDRESS(ROW(),COLUMN(NOTA[ID]))),-1)))</f>
        <v>136</v>
      </c>
      <c r="E745" s="61"/>
      <c r="F745" s="62"/>
      <c r="G745" s="62"/>
      <c r="H745" s="109"/>
      <c r="I745" s="62"/>
      <c r="J745" s="60"/>
      <c r="K745" s="62"/>
      <c r="L745" s="26" t="s">
        <v>506</v>
      </c>
      <c r="M745" s="63">
        <v>3</v>
      </c>
      <c r="N745" s="62">
        <v>90</v>
      </c>
      <c r="O745" s="26" t="s">
        <v>269</v>
      </c>
      <c r="P745" s="57">
        <v>104400</v>
      </c>
      <c r="Q745" s="64"/>
      <c r="R745" s="39" t="s">
        <v>347</v>
      </c>
      <c r="S745" s="119">
        <v>0.125</v>
      </c>
      <c r="T745" s="119">
        <v>0.05</v>
      </c>
      <c r="U745" s="59"/>
      <c r="V745" s="37"/>
      <c r="W745" s="59">
        <f>IF(NOTA[[#This Row],[HARGA/ CTN]]="",NOTA[[#This Row],[JUMLAH_H]],NOTA[[#This Row],[HARGA/ CTN]]*NOTA[[#This Row],[C]])</f>
        <v>9396000</v>
      </c>
      <c r="X745" s="59">
        <f>IF(NOTA[[#This Row],[JUMLAH]]="","",NOTA[[#This Row],[JUMLAH]]*NOTA[[#This Row],[DISC 1]])</f>
        <v>1174500</v>
      </c>
      <c r="Y745" s="59">
        <f>IF(NOTA[[#This Row],[JUMLAH]]="","",(NOTA[[#This Row],[JUMLAH]]-NOTA[[#This Row],[DISC 1-]])*NOTA[[#This Row],[DISC 2]])</f>
        <v>411075</v>
      </c>
      <c r="Z745" s="59">
        <f>IF(NOTA[[#This Row],[JUMLAH]]="","",NOTA[[#This Row],[DISC 1-]]+NOTA[[#This Row],[DISC 2-]])</f>
        <v>1585575</v>
      </c>
      <c r="AA745" s="59">
        <f>IF(NOTA[[#This Row],[JUMLAH]]="","",NOTA[[#This Row],[JUMLAH]]-NOTA[[#This Row],[DISC]])</f>
        <v>7810425</v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45" s="59">
        <f>IF(OR(NOTA[[#This Row],[QTY]]="",NOTA[[#This Row],[HARGA SATUAN]]="",),"",NOTA[[#This Row],[QTY]]*NOTA[[#This Row],[HARGA SATUAN]])</f>
        <v>9396000</v>
      </c>
      <c r="AF745" s="60">
        <f ca="1">IF(NOTA[ID_H]="","",INDEX(NOTA[TANGGAL],MATCH(,INDIRECT(ADDRESS(ROW(NOTA[TANGGAL]),COLUMN(NOTA[TANGGAL]))&amp;":"&amp;ADDRESS(ROW(),COLUMN(NOTA[TANGGAL]))),-1)))</f>
        <v>44896</v>
      </c>
      <c r="AG745" s="57" t="str">
        <f ca="1">IF(NOTA[[#This Row],[NAMA BARANG]]="","",INDEX(NOTA[SUPPLIER],MATCH(,INDIRECT(ADDRESS(ROW(NOTA[ID]),COLUMN(NOTA[ID]))&amp;":"&amp;ADDRESS(ROW(),COLUMN(NOTA[ID]))),-1)))</f>
        <v>ATALI MAKMUR</v>
      </c>
      <c r="AH745" s="38" t="str">
        <f ca="1">IF(NOTA[[#This Row],[ID]]="","",COUNTIF(NOTA[ID_H],NOTA[[#This Row],[ID_H]]))</f>
        <v/>
      </c>
      <c r="AI745" s="38">
        <f ca="1">IF(NOTA[[#This Row],[TGL.NOTA]]="",IF(NOTA[[#This Row],[SUPPLIER_H]]="","",AI744),MONTH(NOTA[[#This Row],[TGL.NOTA]]))</f>
        <v>11</v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>
        <f ca="1">IF(NOTA[[#This Row],[NAMA BARANG]]="","",INDEX(NOTA[ID],MATCH(,INDIRECT(ADDRESS(ROW(NOTA[ID]),COLUMN(NOTA[ID]))&amp;":"&amp;ADDRESS(ROW(),COLUMN(NOTA[ID]))),-1)))</f>
        <v>136</v>
      </c>
      <c r="E746" s="61"/>
      <c r="F746" s="62"/>
      <c r="G746" s="62"/>
      <c r="H746" s="109"/>
      <c r="I746" s="62"/>
      <c r="J746" s="60"/>
      <c r="K746" s="62"/>
      <c r="L746" s="26" t="s">
        <v>255</v>
      </c>
      <c r="M746" s="63">
        <v>2</v>
      </c>
      <c r="N746" s="62">
        <v>288</v>
      </c>
      <c r="O746" s="26" t="s">
        <v>235</v>
      </c>
      <c r="P746" s="57">
        <v>10600</v>
      </c>
      <c r="Q746" s="64"/>
      <c r="R746" s="39" t="s">
        <v>236</v>
      </c>
      <c r="S746" s="119">
        <v>0.125</v>
      </c>
      <c r="T746" s="119">
        <v>0.05</v>
      </c>
      <c r="U746" s="59"/>
      <c r="V746" s="37"/>
      <c r="W746" s="59">
        <f>IF(NOTA[[#This Row],[HARGA/ CTN]]="",NOTA[[#This Row],[JUMLAH_H]],NOTA[[#This Row],[HARGA/ CTN]]*NOTA[[#This Row],[C]])</f>
        <v>3052800</v>
      </c>
      <c r="X746" s="59">
        <f>IF(NOTA[[#This Row],[JUMLAH]]="","",NOTA[[#This Row],[JUMLAH]]*NOTA[[#This Row],[DISC 1]])</f>
        <v>381600</v>
      </c>
      <c r="Y746" s="59">
        <f>IF(NOTA[[#This Row],[JUMLAH]]="","",(NOTA[[#This Row],[JUMLAH]]-NOTA[[#This Row],[DISC 1-]])*NOTA[[#This Row],[DISC 2]])</f>
        <v>133560</v>
      </c>
      <c r="Z746" s="59">
        <f>IF(NOTA[[#This Row],[JUMLAH]]="","",NOTA[[#This Row],[DISC 1-]]+NOTA[[#This Row],[DISC 2-]])</f>
        <v>515160</v>
      </c>
      <c r="AA746" s="59">
        <f>IF(NOTA[[#This Row],[JUMLAH]]="","",NOTA[[#This Row],[JUMLAH]]-NOTA[[#This Row],[DISC]])</f>
        <v>2537640</v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46" s="59">
        <f>IF(OR(NOTA[[#This Row],[QTY]]="",NOTA[[#This Row],[HARGA SATUAN]]="",),"",NOTA[[#This Row],[QTY]]*NOTA[[#This Row],[HARGA SATUAN]])</f>
        <v>3052800</v>
      </c>
      <c r="AF746" s="60">
        <f ca="1">IF(NOTA[ID_H]="","",INDEX(NOTA[TANGGAL],MATCH(,INDIRECT(ADDRESS(ROW(NOTA[TANGGAL]),COLUMN(NOTA[TANGGAL]))&amp;":"&amp;ADDRESS(ROW(),COLUMN(NOTA[TANGGAL]))),-1)))</f>
        <v>44896</v>
      </c>
      <c r="AG746" s="57" t="str">
        <f ca="1">IF(NOTA[[#This Row],[NAMA BARANG]]="","",INDEX(NOTA[SUPPLIER],MATCH(,INDIRECT(ADDRESS(ROW(NOTA[ID]),COLUMN(NOTA[ID]))&amp;":"&amp;ADDRESS(ROW(),COLUMN(NOTA[ID]))),-1)))</f>
        <v>ATALI MAKMUR</v>
      </c>
      <c r="AH746" s="38" t="str">
        <f ca="1">IF(NOTA[[#This Row],[ID]]="","",COUNTIF(NOTA[ID_H],NOTA[[#This Row],[ID_H]]))</f>
        <v/>
      </c>
      <c r="AI746" s="38">
        <f ca="1"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>
        <f ca="1">IF(NOTA[[#This Row],[NAMA BARANG]]="","",INDEX(NOTA[ID],MATCH(,INDIRECT(ADDRESS(ROW(NOTA[ID]),COLUMN(NOTA[ID]))&amp;":"&amp;ADDRESS(ROW(),COLUMN(NOTA[ID]))),-1)))</f>
        <v>136</v>
      </c>
      <c r="E747" s="61"/>
      <c r="F747" s="62"/>
      <c r="G747" s="62"/>
      <c r="H747" s="109"/>
      <c r="I747" s="62"/>
      <c r="J747" s="60"/>
      <c r="K747" s="62"/>
      <c r="L747" s="26" t="s">
        <v>610</v>
      </c>
      <c r="M747" s="63">
        <v>2</v>
      </c>
      <c r="N747" s="62">
        <v>288</v>
      </c>
      <c r="O747" s="26" t="s">
        <v>87</v>
      </c>
      <c r="P747" s="57">
        <v>4350</v>
      </c>
      <c r="Q747" s="64"/>
      <c r="R747" s="39" t="s">
        <v>314</v>
      </c>
      <c r="S747" s="119">
        <v>0.125</v>
      </c>
      <c r="T747" s="119">
        <v>0.05</v>
      </c>
      <c r="U747" s="59"/>
      <c r="V747" s="37"/>
      <c r="W747" s="59">
        <f>IF(NOTA[[#This Row],[HARGA/ CTN]]="",NOTA[[#This Row],[JUMLAH_H]],NOTA[[#This Row],[HARGA/ CTN]]*NOTA[[#This Row],[C]])</f>
        <v>1252800</v>
      </c>
      <c r="X747" s="59">
        <f>IF(NOTA[[#This Row],[JUMLAH]]="","",NOTA[[#This Row],[JUMLAH]]*NOTA[[#This Row],[DISC 1]])</f>
        <v>156600</v>
      </c>
      <c r="Y747" s="59">
        <f>IF(NOTA[[#This Row],[JUMLAH]]="","",(NOTA[[#This Row],[JUMLAH]]-NOTA[[#This Row],[DISC 1-]])*NOTA[[#This Row],[DISC 2]])</f>
        <v>54810</v>
      </c>
      <c r="Z747" s="59">
        <f>IF(NOTA[[#This Row],[JUMLAH]]="","",NOTA[[#This Row],[DISC 1-]]+NOTA[[#This Row],[DISC 2-]])</f>
        <v>211410</v>
      </c>
      <c r="AA747" s="59">
        <f>IF(NOTA[[#This Row],[JUMLAH]]="","",NOTA[[#This Row],[JUMLAH]]-NOTA[[#This Row],[DISC]])</f>
        <v>1041390</v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47" s="59">
        <f>IF(OR(NOTA[[#This Row],[QTY]]="",NOTA[[#This Row],[HARGA SATUAN]]="",),"",NOTA[[#This Row],[QTY]]*NOTA[[#This Row],[HARGA SATUAN]])</f>
        <v>1252800</v>
      </c>
      <c r="AF747" s="60">
        <f ca="1">IF(NOTA[ID_H]="","",INDEX(NOTA[TANGGAL],MATCH(,INDIRECT(ADDRESS(ROW(NOTA[TANGGAL]),COLUMN(NOTA[TANGGAL]))&amp;":"&amp;ADDRESS(ROW(),COLUMN(NOTA[TANGGAL]))),-1)))</f>
        <v>44896</v>
      </c>
      <c r="AG747" s="57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>
        <f ca="1">IF(NOTA[[#This Row],[NAMA BARANG]]="","",INDEX(NOTA[ID],MATCH(,INDIRECT(ADDRESS(ROW(NOTA[ID]),COLUMN(NOTA[ID]))&amp;":"&amp;ADDRESS(ROW(),COLUMN(NOTA[ID]))),-1)))</f>
        <v>136</v>
      </c>
      <c r="E748" s="61"/>
      <c r="F748" s="62"/>
      <c r="G748" s="62"/>
      <c r="H748" s="109"/>
      <c r="I748" s="62"/>
      <c r="J748" s="60"/>
      <c r="K748" s="62"/>
      <c r="L748" s="26" t="s">
        <v>827</v>
      </c>
      <c r="M748" s="63">
        <v>5</v>
      </c>
      <c r="N748" s="62">
        <v>600</v>
      </c>
      <c r="O748" s="26" t="s">
        <v>87</v>
      </c>
      <c r="P748" s="57">
        <v>18700</v>
      </c>
      <c r="Q748" s="64"/>
      <c r="R748" s="39" t="s">
        <v>828</v>
      </c>
      <c r="S748" s="119">
        <v>0.125</v>
      </c>
      <c r="T748" s="119">
        <v>0.05</v>
      </c>
      <c r="U748" s="59"/>
      <c r="V748" s="37"/>
      <c r="W748" s="59">
        <f>IF(NOTA[[#This Row],[HARGA/ CTN]]="",NOTA[[#This Row],[JUMLAH_H]],NOTA[[#This Row],[HARGA/ CTN]]*NOTA[[#This Row],[C]])</f>
        <v>11220000</v>
      </c>
      <c r="X748" s="59">
        <f>IF(NOTA[[#This Row],[JUMLAH]]="","",NOTA[[#This Row],[JUMLAH]]*NOTA[[#This Row],[DISC 1]])</f>
        <v>1402500</v>
      </c>
      <c r="Y748" s="59">
        <f>IF(NOTA[[#This Row],[JUMLAH]]="","",(NOTA[[#This Row],[JUMLAH]]-NOTA[[#This Row],[DISC 1-]])*NOTA[[#This Row],[DISC 2]])</f>
        <v>490875</v>
      </c>
      <c r="Z748" s="59">
        <f>IF(NOTA[[#This Row],[JUMLAH]]="","",NOTA[[#This Row],[DISC 1-]]+NOTA[[#This Row],[DISC 2-]])</f>
        <v>1893375</v>
      </c>
      <c r="AA748" s="59">
        <f>IF(NOTA[[#This Row],[JUMLAH]]="","",NOTA[[#This Row],[JUMLAH]]-NOTA[[#This Row],[DISC]])</f>
        <v>9326625</v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48" s="59">
        <f>IF(OR(NOTA[[#This Row],[QTY]]="",NOTA[[#This Row],[HARGA SATUAN]]="",),"",NOTA[[#This Row],[QTY]]*NOTA[[#This Row],[HARGA SATUAN]])</f>
        <v>11220000</v>
      </c>
      <c r="AF748" s="60">
        <f ca="1">IF(NOTA[ID_H]="","",INDEX(NOTA[TANGGAL],MATCH(,INDIRECT(ADDRESS(ROW(NOTA[TANGGAL]),COLUMN(NOTA[TANGGAL]))&amp;":"&amp;ADDRESS(ROW(),COLUMN(NOTA[TANGGAL]))),-1)))</f>
        <v>44896</v>
      </c>
      <c r="AG748" s="57" t="str">
        <f ca="1">IF(NOTA[[#This Row],[NAMA BARANG]]="","",INDEX(NOTA[SUPPLIER],MATCH(,INDIRECT(ADDRESS(ROW(NOTA[ID]),COLUMN(NOTA[ID]))&amp;":"&amp;ADDRESS(ROW(),COLUMN(NOTA[ID]))),-1)))</f>
        <v>ATALI MAKMUR</v>
      </c>
      <c r="AH748" s="38" t="str">
        <f ca="1">IF(NOTA[[#This Row],[ID]]="","",COUNTIF(NOTA[ID_H],NOTA[[#This Row],[ID_H]]))</f>
        <v/>
      </c>
      <c r="AI748" s="38">
        <f ca="1">IF(NOTA[[#This Row],[TGL.NOTA]]="",IF(NOTA[[#This Row],[SUPPLIER_H]]="","",AI747),MONTH(NOTA[[#This Row],[TGL.NOTA]]))</f>
        <v>11</v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>
        <f ca="1">IF(NOTA[[#This Row],[NAMA BARANG]]="","",INDEX(NOTA[ID],MATCH(,INDIRECT(ADDRESS(ROW(NOTA[ID]),COLUMN(NOTA[ID]))&amp;":"&amp;ADDRESS(ROW(),COLUMN(NOTA[ID]))),-1)))</f>
        <v>136</v>
      </c>
      <c r="E749" s="61"/>
      <c r="F749" s="62"/>
      <c r="G749" s="62"/>
      <c r="H749" s="109"/>
      <c r="I749" s="62"/>
      <c r="J749" s="60"/>
      <c r="K749" s="62"/>
      <c r="L749" s="26" t="s">
        <v>513</v>
      </c>
      <c r="M749" s="63">
        <v>4</v>
      </c>
      <c r="N749" s="62">
        <v>3456</v>
      </c>
      <c r="O749" s="26" t="s">
        <v>87</v>
      </c>
      <c r="P749" s="57">
        <v>2100</v>
      </c>
      <c r="Q749" s="64"/>
      <c r="R749" s="39" t="s">
        <v>309</v>
      </c>
      <c r="S749" s="119">
        <v>0.125</v>
      </c>
      <c r="T749" s="119">
        <v>0.05</v>
      </c>
      <c r="U749" s="59"/>
      <c r="V749" s="37"/>
      <c r="W749" s="59">
        <f>IF(NOTA[[#This Row],[HARGA/ CTN]]="",NOTA[[#This Row],[JUMLAH_H]],NOTA[[#This Row],[HARGA/ CTN]]*NOTA[[#This Row],[C]])</f>
        <v>7257600</v>
      </c>
      <c r="X749" s="59">
        <f>IF(NOTA[[#This Row],[JUMLAH]]="","",NOTA[[#This Row],[JUMLAH]]*NOTA[[#This Row],[DISC 1]])</f>
        <v>907200</v>
      </c>
      <c r="Y749" s="59">
        <f>IF(NOTA[[#This Row],[JUMLAH]]="","",(NOTA[[#This Row],[JUMLAH]]-NOTA[[#This Row],[DISC 1-]])*NOTA[[#This Row],[DISC 2]])</f>
        <v>317520</v>
      </c>
      <c r="Z749" s="59">
        <f>IF(NOTA[[#This Row],[JUMLAH]]="","",NOTA[[#This Row],[DISC 1-]]+NOTA[[#This Row],[DISC 2-]])</f>
        <v>1224720</v>
      </c>
      <c r="AA749" s="59">
        <f>IF(NOTA[[#This Row],[JUMLAH]]="","",NOTA[[#This Row],[JUMLAH]]-NOTA[[#This Row],[DISC]])</f>
        <v>6032880</v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49" s="59">
        <f>IF(OR(NOTA[[#This Row],[QTY]]="",NOTA[[#This Row],[HARGA SATUAN]]="",),"",NOTA[[#This Row],[QTY]]*NOTA[[#This Row],[HARGA SATUAN]])</f>
        <v>7257600</v>
      </c>
      <c r="AF749" s="60">
        <f ca="1">IF(NOTA[ID_H]="","",INDEX(NOTA[TANGGAL],MATCH(,INDIRECT(ADDRESS(ROW(NOTA[TANGGAL]),COLUMN(NOTA[TANGGAL]))&amp;":"&amp;ADDRESS(ROW(),COLUMN(NOTA[TANGGAL]))),-1)))</f>
        <v>44896</v>
      </c>
      <c r="AG749" s="57" t="str">
        <f ca="1">IF(NOTA[[#This Row],[NAMA BARANG]]="","",INDEX(NOTA[SUPPLIER],MATCH(,INDIRECT(ADDRESS(ROW(NOTA[ID]),COLUMN(NOTA[ID]))&amp;":"&amp;ADDRESS(ROW(),COLUMN(NOTA[ID]))),-1)))</f>
        <v>ATALI MAKMUR</v>
      </c>
      <c r="AH749" s="38" t="str">
        <f ca="1">IF(NOTA[[#This Row],[ID]]="","",COUNTIF(NOTA[ID_H],NOTA[[#This Row],[ID_H]]))</f>
        <v/>
      </c>
      <c r="AI749" s="38">
        <f ca="1"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136</v>
      </c>
      <c r="E750" s="61"/>
      <c r="F750" s="62"/>
      <c r="G750" s="62"/>
      <c r="H750" s="109"/>
      <c r="I750" s="62"/>
      <c r="J750" s="60"/>
      <c r="K750" s="62"/>
      <c r="L750" s="26" t="s">
        <v>694</v>
      </c>
      <c r="M750" s="63">
        <v>1</v>
      </c>
      <c r="N750" s="62">
        <v>360</v>
      </c>
      <c r="O750" s="26" t="s">
        <v>87</v>
      </c>
      <c r="P750" s="57">
        <v>6000</v>
      </c>
      <c r="Q750" s="64"/>
      <c r="R750" s="39" t="s">
        <v>829</v>
      </c>
      <c r="S750" s="119">
        <v>0.125</v>
      </c>
      <c r="T750" s="119">
        <v>0.1</v>
      </c>
      <c r="U750" s="59"/>
      <c r="V750" s="37"/>
      <c r="W750" s="59">
        <f>IF(NOTA[[#This Row],[HARGA/ CTN]]="",NOTA[[#This Row],[JUMLAH_H]],NOTA[[#This Row],[HARGA/ CTN]]*NOTA[[#This Row],[C]])</f>
        <v>2160000</v>
      </c>
      <c r="X750" s="59">
        <f>IF(NOTA[[#This Row],[JUMLAH]]="","",NOTA[[#This Row],[JUMLAH]]*NOTA[[#This Row],[DISC 1]])</f>
        <v>270000</v>
      </c>
      <c r="Y750" s="59">
        <f>IF(NOTA[[#This Row],[JUMLAH]]="","",(NOTA[[#This Row],[JUMLAH]]-NOTA[[#This Row],[DISC 1-]])*NOTA[[#This Row],[DISC 2]])</f>
        <v>189000</v>
      </c>
      <c r="Z750" s="59">
        <f>IF(NOTA[[#This Row],[JUMLAH]]="","",NOTA[[#This Row],[DISC 1-]]+NOTA[[#This Row],[DISC 2-]])</f>
        <v>459000</v>
      </c>
      <c r="AA750" s="59">
        <f>IF(NOTA[[#This Row],[JUMLAH]]="","",NOTA[[#This Row],[JUMLAH]]-NOTA[[#This Row],[DISC]])</f>
        <v>1701000</v>
      </c>
      <c r="AB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50" s="59">
        <f>IF(OR(NOTA[[#This Row],[QTY]]="",NOTA[[#This Row],[HARGA SATUAN]]="",),"",NOTA[[#This Row],[QTY]]*NOTA[[#This Row],[HARGA SATUAN]])</f>
        <v>2160000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9"/>
      <c r="I751" s="62"/>
      <c r="J751" s="60"/>
      <c r="K751" s="62"/>
      <c r="L751" s="26"/>
      <c r="M751" s="63"/>
      <c r="N751" s="62"/>
      <c r="O751" s="62"/>
      <c r="P751" s="57"/>
      <c r="Q751" s="64"/>
      <c r="R751" s="39"/>
      <c r="S751" s="119"/>
      <c r="T751" s="119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52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52" s="58" t="e">
        <f ca="1">IF(NOTA[[#This Row],[ID_P]]="","",MATCH(NOTA[[#This Row],[ID_P]],[1]!B_MSK[N_ID],0))</f>
        <v>#REF!</v>
      </c>
      <c r="D752" s="58">
        <f ca="1">IF(NOTA[[#This Row],[NAMA BARANG]]="","",INDEX(NOTA[ID],MATCH(,INDIRECT(ADDRESS(ROW(NOTA[ID]),COLUMN(NOTA[ID]))&amp;":"&amp;ADDRESS(ROW(),COLUMN(NOTA[ID]))),-1)))</f>
        <v>137</v>
      </c>
      <c r="E752" s="61"/>
      <c r="F752" s="26" t="s">
        <v>25</v>
      </c>
      <c r="G752" s="26" t="s">
        <v>24</v>
      </c>
      <c r="H752" s="31" t="s">
        <v>884</v>
      </c>
      <c r="I752" s="62"/>
      <c r="J752" s="60">
        <v>44891</v>
      </c>
      <c r="K752" s="62"/>
      <c r="L752" s="26" t="s">
        <v>830</v>
      </c>
      <c r="M752" s="63">
        <v>2</v>
      </c>
      <c r="N752" s="62">
        <v>240</v>
      </c>
      <c r="O752" s="26" t="s">
        <v>87</v>
      </c>
      <c r="P752" s="57">
        <v>12950</v>
      </c>
      <c r="Q752" s="64"/>
      <c r="R752" s="39" t="s">
        <v>831</v>
      </c>
      <c r="S752" s="119">
        <v>0.125</v>
      </c>
      <c r="T752" s="119">
        <v>0.05</v>
      </c>
      <c r="U752" s="59"/>
      <c r="V752" s="37"/>
      <c r="W752" s="59">
        <f>IF(NOTA[[#This Row],[HARGA/ CTN]]="",NOTA[[#This Row],[JUMLAH_H]],NOTA[[#This Row],[HARGA/ CTN]]*NOTA[[#This Row],[C]])</f>
        <v>3108000</v>
      </c>
      <c r="X752" s="59">
        <f>IF(NOTA[[#This Row],[JUMLAH]]="","",NOTA[[#This Row],[JUMLAH]]*NOTA[[#This Row],[DISC 1]])</f>
        <v>388500</v>
      </c>
      <c r="Y752" s="59">
        <f>IF(NOTA[[#This Row],[JUMLAH]]="","",(NOTA[[#This Row],[JUMLAH]]-NOTA[[#This Row],[DISC 1-]])*NOTA[[#This Row],[DISC 2]])</f>
        <v>135975</v>
      </c>
      <c r="Z752" s="59">
        <f>IF(NOTA[[#This Row],[JUMLAH]]="","",NOTA[[#This Row],[DISC 1-]]+NOTA[[#This Row],[DISC 2-]])</f>
        <v>524475</v>
      </c>
      <c r="AA752" s="59">
        <f>IF(NOTA[[#This Row],[JUMLAH]]="","",NOTA[[#This Row],[JUMLAH]]-NOTA[[#This Row],[DISC]])</f>
        <v>2583525</v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52" s="59">
        <f>IF(OR(NOTA[[#This Row],[QTY]]="",NOTA[[#This Row],[HARGA SATUAN]]="",),"",NOTA[[#This Row],[QTY]]*NOTA[[#This Row],[HARGA SATUAN]])</f>
        <v>3108000</v>
      </c>
      <c r="AF752" s="60">
        <f ca="1">IF(NOTA[ID_H]="","",INDEX(NOTA[TANGGAL],MATCH(,INDIRECT(ADDRESS(ROW(NOTA[TANGGAL]),COLUMN(NOTA[TANGGAL]))&amp;":"&amp;ADDRESS(ROW(),COLUMN(NOTA[TANGGAL]))),-1)))</f>
        <v>44896</v>
      </c>
      <c r="AG752" s="57" t="str">
        <f ca="1">IF(NOTA[[#This Row],[NAMA BARANG]]="","",INDEX(NOTA[SUPPLIER],MATCH(,INDIRECT(ADDRESS(ROW(NOTA[ID]),COLUMN(NOTA[ID]))&amp;":"&amp;ADDRESS(ROW(),COLUMN(NOTA[ID]))),-1)))</f>
        <v>ATALI MAKMUR</v>
      </c>
      <c r="AH752" s="38">
        <f ca="1">IF(NOTA[[#This Row],[ID]]="","",COUNTIF(NOTA[ID_H],NOTA[[#This Row],[ID_H]]))</f>
        <v>11</v>
      </c>
      <c r="AI752" s="38">
        <f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>
        <f ca="1">IF(NOTA[[#This Row],[NAMA BARANG]]="","",INDEX(NOTA[ID],MATCH(,INDIRECT(ADDRESS(ROW(NOTA[ID]),COLUMN(NOTA[ID]))&amp;":"&amp;ADDRESS(ROW(),COLUMN(NOTA[ID]))),-1)))</f>
        <v>137</v>
      </c>
      <c r="E753" s="61"/>
      <c r="F753" s="26"/>
      <c r="G753" s="26"/>
      <c r="H753" s="31"/>
      <c r="I753" s="26"/>
      <c r="J753" s="60"/>
      <c r="K753" s="62"/>
      <c r="L753" s="26" t="s">
        <v>506</v>
      </c>
      <c r="M753" s="63">
        <v>8</v>
      </c>
      <c r="N753" s="62">
        <v>240</v>
      </c>
      <c r="O753" s="26" t="s">
        <v>269</v>
      </c>
      <c r="P753" s="57">
        <v>104400</v>
      </c>
      <c r="Q753" s="64"/>
      <c r="R753" s="39" t="s">
        <v>347</v>
      </c>
      <c r="S753" s="119">
        <v>0.125</v>
      </c>
      <c r="T753" s="119">
        <v>0.05</v>
      </c>
      <c r="U753" s="59"/>
      <c r="V753" s="37"/>
      <c r="W753" s="59">
        <f>IF(NOTA[[#This Row],[HARGA/ CTN]]="",NOTA[[#This Row],[JUMLAH_H]],NOTA[[#This Row],[HARGA/ CTN]]*NOTA[[#This Row],[C]])</f>
        <v>25056000</v>
      </c>
      <c r="X753" s="59">
        <f>IF(NOTA[[#This Row],[JUMLAH]]="","",NOTA[[#This Row],[JUMLAH]]*NOTA[[#This Row],[DISC 1]])</f>
        <v>3132000</v>
      </c>
      <c r="Y753" s="59">
        <f>IF(NOTA[[#This Row],[JUMLAH]]="","",(NOTA[[#This Row],[JUMLAH]]-NOTA[[#This Row],[DISC 1-]])*NOTA[[#This Row],[DISC 2]])</f>
        <v>1096200</v>
      </c>
      <c r="Z753" s="59">
        <f>IF(NOTA[[#This Row],[JUMLAH]]="","",NOTA[[#This Row],[DISC 1-]]+NOTA[[#This Row],[DISC 2-]])</f>
        <v>4228200</v>
      </c>
      <c r="AA753" s="59">
        <f>IF(NOTA[[#This Row],[JUMLAH]]="","",NOTA[[#This Row],[JUMLAH]]-NOTA[[#This Row],[DISC]])</f>
        <v>20827800</v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3" s="59">
        <f>IF(OR(NOTA[[#This Row],[QTY]]="",NOTA[[#This Row],[HARGA SATUAN]]="",),"",NOTA[[#This Row],[QTY]]*NOTA[[#This Row],[HARGA SATUAN]])</f>
        <v>25056000</v>
      </c>
      <c r="AF753" s="60">
        <f ca="1">IF(NOTA[ID_H]="","",INDEX(NOTA[TANGGAL],MATCH(,INDIRECT(ADDRESS(ROW(NOTA[TANGGAL]),COLUMN(NOTA[TANGGAL]))&amp;":"&amp;ADDRESS(ROW(),COLUMN(NOTA[TANGGAL]))),-1)))</f>
        <v>44896</v>
      </c>
      <c r="AG753" s="57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>
        <f ca="1">IF(NOTA[[#This Row],[NAMA BARANG]]="","",INDEX(NOTA[ID],MATCH(,INDIRECT(ADDRESS(ROW(NOTA[ID]),COLUMN(NOTA[ID]))&amp;":"&amp;ADDRESS(ROW(),COLUMN(NOTA[ID]))),-1)))</f>
        <v>137</v>
      </c>
      <c r="E754" s="23"/>
      <c r="F754" s="26"/>
      <c r="G754" s="26"/>
      <c r="H754" s="31"/>
      <c r="I754" s="26"/>
      <c r="J754" s="51"/>
      <c r="K754" s="26"/>
      <c r="L754" s="26" t="s">
        <v>653</v>
      </c>
      <c r="M754" s="39">
        <v>2</v>
      </c>
      <c r="N754" s="26">
        <v>24</v>
      </c>
      <c r="O754" s="26" t="s">
        <v>269</v>
      </c>
      <c r="P754" s="49">
        <v>176400</v>
      </c>
      <c r="Q754" s="52"/>
      <c r="R754" s="39" t="s">
        <v>95</v>
      </c>
      <c r="S754" s="53">
        <v>0.125</v>
      </c>
      <c r="T754" s="53">
        <v>0.05</v>
      </c>
      <c r="U754" s="54"/>
      <c r="V754" s="37"/>
      <c r="W754" s="54">
        <f>IF(NOTA[[#This Row],[HARGA/ CTN]]="",NOTA[[#This Row],[JUMLAH_H]],NOTA[[#This Row],[HARGA/ CTN]]*NOTA[[#This Row],[C]])</f>
        <v>4233600</v>
      </c>
      <c r="X754" s="54">
        <f>IF(NOTA[[#This Row],[JUMLAH]]="","",NOTA[[#This Row],[JUMLAH]]*NOTA[[#This Row],[DISC 1]])</f>
        <v>529200</v>
      </c>
      <c r="Y754" s="54">
        <f>IF(NOTA[[#This Row],[JUMLAH]]="","",(NOTA[[#This Row],[JUMLAH]]-NOTA[[#This Row],[DISC 1-]])*NOTA[[#This Row],[DISC 2]])</f>
        <v>185220</v>
      </c>
      <c r="Z754" s="54">
        <f>IF(NOTA[[#This Row],[JUMLAH]]="","",NOTA[[#This Row],[DISC 1-]]+NOTA[[#This Row],[DISC 2-]])</f>
        <v>714420</v>
      </c>
      <c r="AA754" s="54">
        <f>IF(NOTA[[#This Row],[JUMLAH]]="","",NOTA[[#This Row],[JUMLAH]]-NOTA[[#This Row],[DISC]])</f>
        <v>3519180</v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4" s="54">
        <f>IF(OR(NOTA[[#This Row],[QTY]]="",NOTA[[#This Row],[HARGA SATUAN]]="",),"",NOTA[[#This Row],[QTY]]*NOTA[[#This Row],[HARGA SATUAN]])</f>
        <v>4233600</v>
      </c>
      <c r="AF754" s="51">
        <f ca="1">IF(NOTA[ID_H]="","",INDEX(NOTA[TANGGAL],MATCH(,INDIRECT(ADDRESS(ROW(NOTA[TANGGAL]),COLUMN(NOTA[TANGGAL]))&amp;":"&amp;ADDRESS(ROW(),COLUMN(NOTA[TANGGAL]))),-1)))</f>
        <v>44896</v>
      </c>
      <c r="AG754" s="49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>
        <f ca="1">IF(NOTA[[#This Row],[NAMA BARANG]]="","",INDEX(NOTA[ID],MATCH(,INDIRECT(ADDRESS(ROW(NOTA[ID]),COLUMN(NOTA[ID]))&amp;":"&amp;ADDRESS(ROW(),COLUMN(NOTA[ID]))),-1)))</f>
        <v>137</v>
      </c>
      <c r="E755" s="23"/>
      <c r="F755" s="26"/>
      <c r="G755" s="26"/>
      <c r="H755" s="31"/>
      <c r="I755" s="26"/>
      <c r="J755" s="51"/>
      <c r="K755" s="26"/>
      <c r="L755" s="26" t="s">
        <v>832</v>
      </c>
      <c r="M755" s="39">
        <v>1</v>
      </c>
      <c r="N755" s="26">
        <v>288</v>
      </c>
      <c r="O755" s="26" t="s">
        <v>87</v>
      </c>
      <c r="P755" s="49">
        <v>4800</v>
      </c>
      <c r="Q755" s="52"/>
      <c r="R755" s="39" t="s">
        <v>833</v>
      </c>
      <c r="S755" s="53">
        <v>0.125</v>
      </c>
      <c r="T755" s="53">
        <v>0.05</v>
      </c>
      <c r="U755" s="54"/>
      <c r="V755" s="37"/>
      <c r="W755" s="54">
        <f>IF(NOTA[[#This Row],[HARGA/ CTN]]="",NOTA[[#This Row],[JUMLAH_H]],NOTA[[#This Row],[HARGA/ CTN]]*NOTA[[#This Row],[C]])</f>
        <v>1382400</v>
      </c>
      <c r="X755" s="54">
        <f>IF(NOTA[[#This Row],[JUMLAH]]="","",NOTA[[#This Row],[JUMLAH]]*NOTA[[#This Row],[DISC 1]])</f>
        <v>172800</v>
      </c>
      <c r="Y755" s="54">
        <f>IF(NOTA[[#This Row],[JUMLAH]]="","",(NOTA[[#This Row],[JUMLAH]]-NOTA[[#This Row],[DISC 1-]])*NOTA[[#This Row],[DISC 2]])</f>
        <v>60480</v>
      </c>
      <c r="Z755" s="54">
        <f>IF(NOTA[[#This Row],[JUMLAH]]="","",NOTA[[#This Row],[DISC 1-]]+NOTA[[#This Row],[DISC 2-]])</f>
        <v>233280</v>
      </c>
      <c r="AA755" s="54">
        <f>IF(NOTA[[#This Row],[JUMLAH]]="","",NOTA[[#This Row],[JUMLAH]]-NOTA[[#This Row],[DISC]])</f>
        <v>1149120</v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5" s="54">
        <f>IF(OR(NOTA[[#This Row],[QTY]]="",NOTA[[#This Row],[HARGA SATUAN]]="",),"",NOTA[[#This Row],[QTY]]*NOTA[[#This Row],[HARGA SATUAN]])</f>
        <v>1382400</v>
      </c>
      <c r="AF755" s="51">
        <f ca="1">IF(NOTA[ID_H]="","",INDEX(NOTA[TANGGAL],MATCH(,INDIRECT(ADDRESS(ROW(NOTA[TANGGAL]),COLUMN(NOTA[TANGGAL]))&amp;":"&amp;ADDRESS(ROW(),COLUMN(NOTA[TANGGAL]))),-1)))</f>
        <v>44896</v>
      </c>
      <c r="AG755" s="49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>
        <f ca="1">IF(NOTA[[#This Row],[NAMA BARANG]]="","",INDEX(NOTA[ID],MATCH(,INDIRECT(ADDRESS(ROW(NOTA[ID]),COLUMN(NOTA[ID]))&amp;":"&amp;ADDRESS(ROW(),COLUMN(NOTA[ID]))),-1)))</f>
        <v>137</v>
      </c>
      <c r="E756" s="23"/>
      <c r="F756" s="26"/>
      <c r="G756" s="26"/>
      <c r="H756" s="31"/>
      <c r="I756" s="26"/>
      <c r="J756" s="51"/>
      <c r="K756" s="26"/>
      <c r="L756" s="26" t="s">
        <v>885</v>
      </c>
      <c r="M756" s="39">
        <v>1</v>
      </c>
      <c r="N756" s="26">
        <v>288</v>
      </c>
      <c r="O756" s="26" t="s">
        <v>87</v>
      </c>
      <c r="P756" s="49">
        <v>4800</v>
      </c>
      <c r="Q756" s="52"/>
      <c r="R756" s="39" t="s">
        <v>834</v>
      </c>
      <c r="S756" s="53">
        <v>0.125</v>
      </c>
      <c r="T756" s="53">
        <v>0.05</v>
      </c>
      <c r="U756" s="54"/>
      <c r="V756" s="37"/>
      <c r="W756" s="54">
        <f>IF(NOTA[[#This Row],[HARGA/ CTN]]="",NOTA[[#This Row],[JUMLAH_H]],NOTA[[#This Row],[HARGA/ CTN]]*NOTA[[#This Row],[C]])</f>
        <v>1382400</v>
      </c>
      <c r="X756" s="54">
        <f>IF(NOTA[[#This Row],[JUMLAH]]="","",NOTA[[#This Row],[JUMLAH]]*NOTA[[#This Row],[DISC 1]])</f>
        <v>172800</v>
      </c>
      <c r="Y756" s="54">
        <f>IF(NOTA[[#This Row],[JUMLAH]]="","",(NOTA[[#This Row],[JUMLAH]]-NOTA[[#This Row],[DISC 1-]])*NOTA[[#This Row],[DISC 2]])</f>
        <v>60480</v>
      </c>
      <c r="Z756" s="54">
        <f>IF(NOTA[[#This Row],[JUMLAH]]="","",NOTA[[#This Row],[DISC 1-]]+NOTA[[#This Row],[DISC 2-]])</f>
        <v>233280</v>
      </c>
      <c r="AA756" s="54">
        <f>IF(NOTA[[#This Row],[JUMLAH]]="","",NOTA[[#This Row],[JUMLAH]]-NOTA[[#This Row],[DISC]])</f>
        <v>1149120</v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6" s="54">
        <f>IF(OR(NOTA[[#This Row],[QTY]]="",NOTA[[#This Row],[HARGA SATUAN]]="",),"",NOTA[[#This Row],[QTY]]*NOTA[[#This Row],[HARGA SATUAN]])</f>
        <v>1382400</v>
      </c>
      <c r="AF756" s="51">
        <f ca="1">IF(NOTA[ID_H]="","",INDEX(NOTA[TANGGAL],MATCH(,INDIRECT(ADDRESS(ROW(NOTA[TANGGAL]),COLUMN(NOTA[TANGGAL]))&amp;":"&amp;ADDRESS(ROW(),COLUMN(NOTA[TANGGAL]))),-1)))</f>
        <v>44896</v>
      </c>
      <c r="AG756" s="49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>
        <f ca="1">IF(NOTA[[#This Row],[NAMA BARANG]]="","",INDEX(NOTA[ID],MATCH(,INDIRECT(ADDRESS(ROW(NOTA[ID]),COLUMN(NOTA[ID]))&amp;":"&amp;ADDRESS(ROW(),COLUMN(NOTA[ID]))),-1)))</f>
        <v>137</v>
      </c>
      <c r="E757" s="23"/>
      <c r="F757" s="26"/>
      <c r="G757" s="26"/>
      <c r="H757" s="31"/>
      <c r="I757" s="26"/>
      <c r="J757" s="51"/>
      <c r="K757" s="26"/>
      <c r="L757" s="26" t="s">
        <v>407</v>
      </c>
      <c r="M757" s="39">
        <v>1</v>
      </c>
      <c r="N757" s="26">
        <v>36</v>
      </c>
      <c r="O757" s="26" t="s">
        <v>111</v>
      </c>
      <c r="P757" s="49">
        <v>41400</v>
      </c>
      <c r="Q757" s="52"/>
      <c r="R757" s="39" t="s">
        <v>405</v>
      </c>
      <c r="S757" s="53">
        <v>0.125</v>
      </c>
      <c r="T757" s="53">
        <v>0.05</v>
      </c>
      <c r="U757" s="54"/>
      <c r="V757" s="37"/>
      <c r="W757" s="54">
        <f>IF(NOTA[[#This Row],[HARGA/ CTN]]="",NOTA[[#This Row],[JUMLAH_H]],NOTA[[#This Row],[HARGA/ CTN]]*NOTA[[#This Row],[C]])</f>
        <v>1490400</v>
      </c>
      <c r="X757" s="54">
        <f>IF(NOTA[[#This Row],[JUMLAH]]="","",NOTA[[#This Row],[JUMLAH]]*NOTA[[#This Row],[DISC 1]])</f>
        <v>186300</v>
      </c>
      <c r="Y757" s="54">
        <f>IF(NOTA[[#This Row],[JUMLAH]]="","",(NOTA[[#This Row],[JUMLAH]]-NOTA[[#This Row],[DISC 1-]])*NOTA[[#This Row],[DISC 2]])</f>
        <v>65205</v>
      </c>
      <c r="Z757" s="54">
        <f>IF(NOTA[[#This Row],[JUMLAH]]="","",NOTA[[#This Row],[DISC 1-]]+NOTA[[#This Row],[DISC 2-]])</f>
        <v>251505</v>
      </c>
      <c r="AA757" s="54">
        <f>IF(NOTA[[#This Row],[JUMLAH]]="","",NOTA[[#This Row],[JUMLAH]]-NOTA[[#This Row],[DISC]])</f>
        <v>1238895</v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57" s="54">
        <f>IF(OR(NOTA[[#This Row],[QTY]]="",NOTA[[#This Row],[HARGA SATUAN]]="",),"",NOTA[[#This Row],[QTY]]*NOTA[[#This Row],[HARGA SATUAN]])</f>
        <v>1490400</v>
      </c>
      <c r="AF757" s="51">
        <f ca="1">IF(NOTA[ID_H]="","",INDEX(NOTA[TANGGAL],MATCH(,INDIRECT(ADDRESS(ROW(NOTA[TANGGAL]),COLUMN(NOTA[TANGGAL]))&amp;":"&amp;ADDRESS(ROW(),COLUMN(NOTA[TANGGAL]))),-1)))</f>
        <v>44896</v>
      </c>
      <c r="AG757" s="49" t="str">
        <f ca="1">IF(NOTA[[#This Row],[NAMA BARANG]]="","",INDEX(NOTA[SUPPLIER],MATCH(,INDIRECT(ADDRESS(ROW(NOTA[ID]),COLUMN(NOTA[ID]))&amp;":"&amp;ADDRESS(ROW(),COLUMN(NOTA[ID]))),-1)))</f>
        <v>ATALI MAKMUR</v>
      </c>
      <c r="AH757" s="38" t="str">
        <f ca="1">IF(NOTA[[#This Row],[ID]]="","",COUNTIF(NOTA[ID_H],NOTA[[#This Row],[ID_H]]))</f>
        <v/>
      </c>
      <c r="AI757" s="38">
        <f ca="1">IF(NOTA[[#This Row],[TGL.NOTA]]="",IF(NOTA[[#This Row],[SUPPLIER_H]]="","",AI756),MONTH(NOTA[[#This Row],[TGL.NOTA]]))</f>
        <v>11</v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>
        <f ca="1">IF(NOTA[[#This Row],[NAMA BARANG]]="","",INDEX(NOTA[ID],MATCH(,INDIRECT(ADDRESS(ROW(NOTA[ID]),COLUMN(NOTA[ID]))&amp;":"&amp;ADDRESS(ROW(),COLUMN(NOTA[ID]))),-1)))</f>
        <v>137</v>
      </c>
      <c r="E758" s="23"/>
      <c r="F758" s="26"/>
      <c r="G758" s="26"/>
      <c r="H758" s="31"/>
      <c r="I758" s="26"/>
      <c r="J758" s="51"/>
      <c r="K758" s="26"/>
      <c r="L758" s="26" t="s">
        <v>886</v>
      </c>
      <c r="M758" s="39">
        <v>2</v>
      </c>
      <c r="N758" s="26">
        <v>432</v>
      </c>
      <c r="O758" s="26" t="s">
        <v>87</v>
      </c>
      <c r="P758" s="49">
        <v>4900</v>
      </c>
      <c r="Q758" s="52"/>
      <c r="R758" s="39" t="s">
        <v>835</v>
      </c>
      <c r="S758" s="53">
        <v>0.125</v>
      </c>
      <c r="T758" s="53">
        <v>0.05</v>
      </c>
      <c r="U758" s="54"/>
      <c r="V758" s="37"/>
      <c r="W758" s="54">
        <f>IF(NOTA[[#This Row],[HARGA/ CTN]]="",NOTA[[#This Row],[JUMLAH_H]],NOTA[[#This Row],[HARGA/ CTN]]*NOTA[[#This Row],[C]])</f>
        <v>2116800</v>
      </c>
      <c r="X758" s="54">
        <f>IF(NOTA[[#This Row],[JUMLAH]]="","",NOTA[[#This Row],[JUMLAH]]*NOTA[[#This Row],[DISC 1]])</f>
        <v>264600</v>
      </c>
      <c r="Y758" s="54">
        <f>IF(NOTA[[#This Row],[JUMLAH]]="","",(NOTA[[#This Row],[JUMLAH]]-NOTA[[#This Row],[DISC 1-]])*NOTA[[#This Row],[DISC 2]])</f>
        <v>92610</v>
      </c>
      <c r="Z758" s="54">
        <f>IF(NOTA[[#This Row],[JUMLAH]]="","",NOTA[[#This Row],[DISC 1-]]+NOTA[[#This Row],[DISC 2-]])</f>
        <v>357210</v>
      </c>
      <c r="AA758" s="54">
        <f>IF(NOTA[[#This Row],[JUMLAH]]="","",NOTA[[#This Row],[JUMLAH]]-NOTA[[#This Row],[DISC]])</f>
        <v>1759590</v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8" s="54">
        <f>IF(OR(NOTA[[#This Row],[QTY]]="",NOTA[[#This Row],[HARGA SATUAN]]="",),"",NOTA[[#This Row],[QTY]]*NOTA[[#This Row],[HARGA SATUAN]])</f>
        <v>2116800</v>
      </c>
      <c r="AF758" s="51">
        <f ca="1">IF(NOTA[ID_H]="","",INDEX(NOTA[TANGGAL],MATCH(,INDIRECT(ADDRESS(ROW(NOTA[TANGGAL]),COLUMN(NOTA[TANGGAL]))&amp;":"&amp;ADDRESS(ROW(),COLUMN(NOTA[TANGGAL]))),-1)))</f>
        <v>44896</v>
      </c>
      <c r="AG758" s="49" t="str">
        <f ca="1">IF(NOTA[[#This Row],[NAMA BARANG]]="","",INDEX(NOTA[SUPPLIER],MATCH(,INDIRECT(ADDRESS(ROW(NOTA[ID]),COLUMN(NOTA[ID]))&amp;":"&amp;ADDRESS(ROW(),COLUMN(NOTA[ID]))),-1)))</f>
        <v>ATALI MAKMUR</v>
      </c>
      <c r="AH758" s="38" t="str">
        <f ca="1">IF(NOTA[[#This Row],[ID]]="","",COUNTIF(NOTA[ID_H],NOTA[[#This Row],[ID_H]]))</f>
        <v/>
      </c>
      <c r="AI758" s="38">
        <f ca="1"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>
        <f ca="1">IF(NOTA[[#This Row],[NAMA BARANG]]="","",INDEX(NOTA[ID],MATCH(,INDIRECT(ADDRESS(ROW(NOTA[ID]),COLUMN(NOTA[ID]))&amp;":"&amp;ADDRESS(ROW(),COLUMN(NOTA[ID]))),-1)))</f>
        <v>137</v>
      </c>
      <c r="E759" s="23"/>
      <c r="F759" s="26"/>
      <c r="G759" s="26"/>
      <c r="H759" s="31"/>
      <c r="I759" s="26"/>
      <c r="J759" s="51"/>
      <c r="K759" s="26"/>
      <c r="L759" s="26" t="s">
        <v>416</v>
      </c>
      <c r="M759" s="39">
        <v>5</v>
      </c>
      <c r="N759" s="26">
        <v>250</v>
      </c>
      <c r="O759" s="26" t="s">
        <v>233</v>
      </c>
      <c r="P759" s="49">
        <v>34100</v>
      </c>
      <c r="Q759" s="52"/>
      <c r="R759" s="39" t="s">
        <v>311</v>
      </c>
      <c r="S759" s="53">
        <v>0.125</v>
      </c>
      <c r="T759" s="53">
        <v>0.05</v>
      </c>
      <c r="U759" s="54"/>
      <c r="V759" s="37"/>
      <c r="W759" s="54">
        <f>IF(NOTA[[#This Row],[HARGA/ CTN]]="",NOTA[[#This Row],[JUMLAH_H]],NOTA[[#This Row],[HARGA/ CTN]]*NOTA[[#This Row],[C]])</f>
        <v>8525000</v>
      </c>
      <c r="X759" s="54">
        <f>IF(NOTA[[#This Row],[JUMLAH]]="","",NOTA[[#This Row],[JUMLAH]]*NOTA[[#This Row],[DISC 1]])</f>
        <v>1065625</v>
      </c>
      <c r="Y759" s="54">
        <f>IF(NOTA[[#This Row],[JUMLAH]]="","",(NOTA[[#This Row],[JUMLAH]]-NOTA[[#This Row],[DISC 1-]])*NOTA[[#This Row],[DISC 2]])</f>
        <v>372968.75</v>
      </c>
      <c r="Z759" s="54">
        <f>IF(NOTA[[#This Row],[JUMLAH]]="","",NOTA[[#This Row],[DISC 1-]]+NOTA[[#This Row],[DISC 2-]])</f>
        <v>1438593.75</v>
      </c>
      <c r="AA759" s="54">
        <f>IF(NOTA[[#This Row],[JUMLAH]]="","",NOTA[[#This Row],[JUMLAH]]-NOTA[[#This Row],[DISC]])</f>
        <v>7086406.25</v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9" s="54">
        <f>IF(OR(NOTA[[#This Row],[QTY]]="",NOTA[[#This Row],[HARGA SATUAN]]="",),"",NOTA[[#This Row],[QTY]]*NOTA[[#This Row],[HARGA SATUAN]])</f>
        <v>8525000</v>
      </c>
      <c r="AF759" s="51">
        <f ca="1">IF(NOTA[ID_H]="","",INDEX(NOTA[TANGGAL],MATCH(,INDIRECT(ADDRESS(ROW(NOTA[TANGGAL]),COLUMN(NOTA[TANGGAL]))&amp;":"&amp;ADDRESS(ROW(),COLUMN(NOTA[TANGGAL]))),-1)))</f>
        <v>44896</v>
      </c>
      <c r="AG759" s="49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>
        <f ca="1">IF(NOTA[[#This Row],[NAMA BARANG]]="","",INDEX(NOTA[ID],MATCH(,INDIRECT(ADDRESS(ROW(NOTA[ID]),COLUMN(NOTA[ID]))&amp;":"&amp;ADDRESS(ROW(),COLUMN(NOTA[ID]))),-1)))</f>
        <v>137</v>
      </c>
      <c r="E760" s="23"/>
      <c r="F760" s="26"/>
      <c r="G760" s="26"/>
      <c r="H760" s="31"/>
      <c r="I760" s="26"/>
      <c r="J760" s="51"/>
      <c r="K760" s="26"/>
      <c r="L760" s="26" t="s">
        <v>417</v>
      </c>
      <c r="M760" s="39">
        <v>1</v>
      </c>
      <c r="N760" s="26">
        <v>50</v>
      </c>
      <c r="O760" s="26" t="s">
        <v>233</v>
      </c>
      <c r="P760" s="120">
        <v>34100</v>
      </c>
      <c r="Q760" s="52"/>
      <c r="R760" s="39" t="s">
        <v>311</v>
      </c>
      <c r="S760" s="53">
        <v>0.125</v>
      </c>
      <c r="T760" s="53">
        <v>0.05</v>
      </c>
      <c r="U760" s="54"/>
      <c r="V760" s="37"/>
      <c r="W760" s="54">
        <f>IF(NOTA[[#This Row],[HARGA/ CTN]]="",NOTA[[#This Row],[JUMLAH_H]],NOTA[[#This Row],[HARGA/ CTN]]*NOTA[[#This Row],[C]])</f>
        <v>1705000</v>
      </c>
      <c r="X760" s="54">
        <f>IF(NOTA[[#This Row],[JUMLAH]]="","",NOTA[[#This Row],[JUMLAH]]*NOTA[[#This Row],[DISC 1]])</f>
        <v>213125</v>
      </c>
      <c r="Y760" s="54">
        <f>IF(NOTA[[#This Row],[JUMLAH]]="","",(NOTA[[#This Row],[JUMLAH]]-NOTA[[#This Row],[DISC 1-]])*NOTA[[#This Row],[DISC 2]])</f>
        <v>74593.75</v>
      </c>
      <c r="Z760" s="54">
        <f>IF(NOTA[[#This Row],[JUMLAH]]="","",NOTA[[#This Row],[DISC 1-]]+NOTA[[#This Row],[DISC 2-]])</f>
        <v>287718.75</v>
      </c>
      <c r="AA760" s="54">
        <f>IF(NOTA[[#This Row],[JUMLAH]]="","",NOTA[[#This Row],[JUMLAH]]-NOTA[[#This Row],[DISC]])</f>
        <v>1417281.25</v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0" s="54">
        <f>IF(OR(NOTA[[#This Row],[QTY]]="",NOTA[[#This Row],[HARGA SATUAN]]="",),"",NOTA[[#This Row],[QTY]]*NOTA[[#This Row],[HARGA SATUAN]])</f>
        <v>1705000</v>
      </c>
      <c r="AF760" s="51">
        <f ca="1">IF(NOTA[ID_H]="","",INDEX(NOTA[TANGGAL],MATCH(,INDIRECT(ADDRESS(ROW(NOTA[TANGGAL]),COLUMN(NOTA[TANGGAL]))&amp;":"&amp;ADDRESS(ROW(),COLUMN(NOTA[TANGGAL]))),-1)))</f>
        <v>44896</v>
      </c>
      <c r="AG760" s="49" t="str">
        <f ca="1">IF(NOTA[[#This Row],[NAMA BARANG]]="","",INDEX(NOTA[SUPPLIER],MATCH(,INDIRECT(ADDRESS(ROW(NOTA[ID]),COLUMN(NOTA[ID]))&amp;":"&amp;ADDRESS(ROW(),COLUMN(NOTA[ID]))),-1)))</f>
        <v>ATALI MAKMUR</v>
      </c>
      <c r="AH760" s="38" t="str">
        <f ca="1">IF(NOTA[[#This Row],[ID]]="","",COUNTIF(NOTA[ID_H],NOTA[[#This Row],[ID_H]]))</f>
        <v/>
      </c>
      <c r="AI760" s="38">
        <f ca="1">IF(NOTA[[#This Row],[TGL.NOTA]]="",IF(NOTA[[#This Row],[SUPPLIER_H]]="","",AI759),MONTH(NOTA[[#This Row],[TGL.NOTA]]))</f>
        <v>11</v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>
        <f ca="1">IF(NOTA[[#This Row],[NAMA BARANG]]="","",INDEX(NOTA[ID],MATCH(,INDIRECT(ADDRESS(ROW(NOTA[ID]),COLUMN(NOTA[ID]))&amp;":"&amp;ADDRESS(ROW(),COLUMN(NOTA[ID]))),-1)))</f>
        <v>137</v>
      </c>
      <c r="E761" s="23"/>
      <c r="F761" s="26"/>
      <c r="G761" s="26"/>
      <c r="H761" s="31"/>
      <c r="I761" s="26"/>
      <c r="J761" s="51"/>
      <c r="K761" s="26"/>
      <c r="L761" s="26" t="s">
        <v>654</v>
      </c>
      <c r="M761" s="39">
        <v>2</v>
      </c>
      <c r="N761" s="26">
        <v>864</v>
      </c>
      <c r="O761" s="26" t="s">
        <v>87</v>
      </c>
      <c r="P761" s="49">
        <v>2450</v>
      </c>
      <c r="Q761" s="52"/>
      <c r="R761" s="39" t="s">
        <v>309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2116800</v>
      </c>
      <c r="X761" s="54">
        <f>IF(NOTA[[#This Row],[JUMLAH]]="","",NOTA[[#This Row],[JUMLAH]]*NOTA[[#This Row],[DISC 1]])</f>
        <v>264600</v>
      </c>
      <c r="Y761" s="54">
        <f>IF(NOTA[[#This Row],[JUMLAH]]="","",(NOTA[[#This Row],[JUMLAH]]-NOTA[[#This Row],[DISC 1-]])*NOTA[[#This Row],[DISC 2]])</f>
        <v>92610</v>
      </c>
      <c r="Z761" s="54">
        <f>IF(NOTA[[#This Row],[JUMLAH]]="","",NOTA[[#This Row],[DISC 1-]]+NOTA[[#This Row],[DISC 2-]])</f>
        <v>357210</v>
      </c>
      <c r="AA761" s="54">
        <f>IF(NOTA[[#This Row],[JUMLAH]]="","",NOTA[[#This Row],[JUMLAH]]-NOTA[[#This Row],[DISC]])</f>
        <v>1759590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1" s="54">
        <f>IF(OR(NOTA[[#This Row],[QTY]]="",NOTA[[#This Row],[HARGA SATUAN]]="",),"",NOTA[[#This Row],[QTY]]*NOTA[[#This Row],[HARGA SATUAN]])</f>
        <v>2116800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 t="str">
        <f ca="1">IF(NOTA[[#This Row],[ID]]="","",COUNTIF(NOTA[ID_H],NOTA[[#This Row],[ID_H]]))</f>
        <v/>
      </c>
      <c r="AI761" s="38">
        <f ca="1"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137</v>
      </c>
      <c r="E762" s="23"/>
      <c r="F762" s="26"/>
      <c r="G762" s="26"/>
      <c r="H762" s="31"/>
      <c r="I762" s="26"/>
      <c r="J762" s="51"/>
      <c r="K762" s="26"/>
      <c r="L762" s="26" t="s">
        <v>837</v>
      </c>
      <c r="M762" s="39">
        <v>2</v>
      </c>
      <c r="N762" s="26">
        <v>384</v>
      </c>
      <c r="O762" s="26" t="s">
        <v>235</v>
      </c>
      <c r="P762" s="49">
        <v>16800</v>
      </c>
      <c r="Q762" s="52"/>
      <c r="R762" s="39" t="s">
        <v>836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6451200</v>
      </c>
      <c r="X762" s="54">
        <f>IF(NOTA[[#This Row],[JUMLAH]]="","",NOTA[[#This Row],[JUMLAH]]*NOTA[[#This Row],[DISC 1]])</f>
        <v>806400</v>
      </c>
      <c r="Y762" s="54">
        <f>IF(NOTA[[#This Row],[JUMLAH]]="","",(NOTA[[#This Row],[JUMLAH]]-NOTA[[#This Row],[DISC 1-]])*NOTA[[#This Row],[DISC 2]])</f>
        <v>282240</v>
      </c>
      <c r="Z762" s="54">
        <f>IF(NOTA[[#This Row],[JUMLAH]]="","",NOTA[[#This Row],[DISC 1-]]+NOTA[[#This Row],[DISC 2-]])</f>
        <v>1088640</v>
      </c>
      <c r="AA762" s="54">
        <f>IF(NOTA[[#This Row],[JUMLAH]]="","",NOTA[[#This Row],[JUMLAH]]-NOTA[[#This Row],[DISC]])</f>
        <v>5362560</v>
      </c>
      <c r="AB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62" s="54">
        <f>IF(OR(NOTA[[#This Row],[QTY]]="",NOTA[[#This Row],[HARGA SATUAN]]="",),"",NOTA[[#This Row],[QTY]]*NOTA[[#This Row],[HARGA SATUAN]])</f>
        <v>6451200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>
        <f ca="1">IF(INDIRECT(ADDRESS(ROW()-1,COLUMN(NOTA[[#Headers],[ID]])))="ID",1,IF(NOTA[[#This Row],[FAKTUR]]="","",COUNT(INDIRECT(ADDRESS(ROW(NOTA[ID]),COLUMN(NOTA[ID]))&amp;":"&amp;ADDRESS(ROW()-1,COLUMN(NOTA[ID]))))+1))</f>
        <v>138</v>
      </c>
      <c r="B7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64" s="50" t="e">
        <f ca="1">IF(NOTA[[#This Row],[ID_P]]="","",MATCH(NOTA[[#This Row],[ID_P]],[1]!B_MSK[N_ID],0))</f>
        <v>#REF!</v>
      </c>
      <c r="D764" s="50">
        <f ca="1">IF(NOTA[[#This Row],[NAMA BARANG]]="","",INDEX(NOTA[ID],MATCH(,INDIRECT(ADDRESS(ROW(NOTA[ID]),COLUMN(NOTA[ID]))&amp;":"&amp;ADDRESS(ROW(),COLUMN(NOTA[ID]))),-1)))</f>
        <v>138</v>
      </c>
      <c r="E764" s="23"/>
      <c r="F764" s="26" t="s">
        <v>25</v>
      </c>
      <c r="G764" s="26" t="s">
        <v>24</v>
      </c>
      <c r="H764" s="31" t="s">
        <v>838</v>
      </c>
      <c r="I764" s="26"/>
      <c r="J764" s="51">
        <v>44891</v>
      </c>
      <c r="K764" s="26"/>
      <c r="L764" s="26" t="s">
        <v>839</v>
      </c>
      <c r="M764" s="39">
        <v>2</v>
      </c>
      <c r="N764" s="26">
        <v>144</v>
      </c>
      <c r="O764" s="26" t="s">
        <v>87</v>
      </c>
      <c r="P764" s="49">
        <v>15800</v>
      </c>
      <c r="Q764" s="52"/>
      <c r="R764" s="39" t="s">
        <v>225</v>
      </c>
      <c r="S764" s="53">
        <v>0.125</v>
      </c>
      <c r="T764" s="53">
        <v>0.05</v>
      </c>
      <c r="U764" s="54"/>
      <c r="V764" s="37"/>
      <c r="W764" s="54">
        <f>IF(NOTA[[#This Row],[HARGA/ CTN]]="",NOTA[[#This Row],[JUMLAH_H]],NOTA[[#This Row],[HARGA/ CTN]]*NOTA[[#This Row],[C]])</f>
        <v>2275200</v>
      </c>
      <c r="X764" s="54">
        <f>IF(NOTA[[#This Row],[JUMLAH]]="","",NOTA[[#This Row],[JUMLAH]]*NOTA[[#This Row],[DISC 1]])</f>
        <v>284400</v>
      </c>
      <c r="Y764" s="54">
        <f>IF(NOTA[[#This Row],[JUMLAH]]="","",(NOTA[[#This Row],[JUMLAH]]-NOTA[[#This Row],[DISC 1-]])*NOTA[[#This Row],[DISC 2]])</f>
        <v>99540</v>
      </c>
      <c r="Z764" s="54">
        <f>IF(NOTA[[#This Row],[JUMLAH]]="","",NOTA[[#This Row],[DISC 1-]]+NOTA[[#This Row],[DISC 2-]])</f>
        <v>383940</v>
      </c>
      <c r="AA764" s="54">
        <f>IF(NOTA[[#This Row],[JUMLAH]]="","",NOTA[[#This Row],[JUMLAH]]-NOTA[[#This Row],[DISC]])</f>
        <v>1891260</v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4" s="54">
        <f>IF(OR(NOTA[[#This Row],[QTY]]="",NOTA[[#This Row],[HARGA SATUAN]]="",),"",NOTA[[#This Row],[QTY]]*NOTA[[#This Row],[HARGA SATUAN]])</f>
        <v>2275200</v>
      </c>
      <c r="AF764" s="51">
        <f ca="1">IF(NOTA[ID_H]="","",INDEX(NOTA[TANGGAL],MATCH(,INDIRECT(ADDRESS(ROW(NOTA[TANGGAL]),COLUMN(NOTA[TANGGAL]))&amp;":"&amp;ADDRESS(ROW(),COLUMN(NOTA[TANGGAL]))),-1)))</f>
        <v>44896</v>
      </c>
      <c r="AG764" s="49" t="str">
        <f ca="1">IF(NOTA[[#This Row],[NAMA BARANG]]="","",INDEX(NOTA[SUPPLIER],MATCH(,INDIRECT(ADDRESS(ROW(NOTA[ID]),COLUMN(NOTA[ID]))&amp;":"&amp;ADDRESS(ROW(),COLUMN(NOTA[ID]))),-1)))</f>
        <v>ATALI MAKMUR</v>
      </c>
      <c r="AH764" s="38">
        <f ca="1">IF(NOTA[[#This Row],[ID]]="","",COUNTIF(NOTA[ID_H],NOTA[[#This Row],[ID_H]]))</f>
        <v>11</v>
      </c>
      <c r="AI764" s="38">
        <f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>
        <f ca="1">IF(NOTA[[#This Row],[NAMA BARANG]]="","",INDEX(NOTA[ID],MATCH(,INDIRECT(ADDRESS(ROW(NOTA[ID]),COLUMN(NOTA[ID]))&amp;":"&amp;ADDRESS(ROW(),COLUMN(NOTA[ID]))),-1)))</f>
        <v>138</v>
      </c>
      <c r="E765" s="23"/>
      <c r="F765" s="26"/>
      <c r="G765" s="26"/>
      <c r="H765" s="31"/>
      <c r="I765" s="26"/>
      <c r="J765" s="51"/>
      <c r="K765" s="26"/>
      <c r="L765" s="26" t="s">
        <v>840</v>
      </c>
      <c r="M765" s="39">
        <v>2</v>
      </c>
      <c r="N765" s="26">
        <v>144</v>
      </c>
      <c r="O765" s="26" t="s">
        <v>87</v>
      </c>
      <c r="P765" s="49">
        <v>15800</v>
      </c>
      <c r="Q765" s="52"/>
      <c r="R765" s="39" t="s">
        <v>225</v>
      </c>
      <c r="S765" s="53">
        <v>0.125</v>
      </c>
      <c r="T765" s="53">
        <v>0.05</v>
      </c>
      <c r="U765" s="54"/>
      <c r="V765" s="37"/>
      <c r="W765" s="54">
        <f>IF(NOTA[[#This Row],[HARGA/ CTN]]="",NOTA[[#This Row],[JUMLAH_H]],NOTA[[#This Row],[HARGA/ CTN]]*NOTA[[#This Row],[C]])</f>
        <v>2275200</v>
      </c>
      <c r="X765" s="54">
        <f>IF(NOTA[[#This Row],[JUMLAH]]="","",NOTA[[#This Row],[JUMLAH]]*NOTA[[#This Row],[DISC 1]])</f>
        <v>284400</v>
      </c>
      <c r="Y765" s="54">
        <f>IF(NOTA[[#This Row],[JUMLAH]]="","",(NOTA[[#This Row],[JUMLAH]]-NOTA[[#This Row],[DISC 1-]])*NOTA[[#This Row],[DISC 2]])</f>
        <v>99540</v>
      </c>
      <c r="Z765" s="54">
        <f>IF(NOTA[[#This Row],[JUMLAH]]="","",NOTA[[#This Row],[DISC 1-]]+NOTA[[#This Row],[DISC 2-]])</f>
        <v>383940</v>
      </c>
      <c r="AA765" s="54">
        <f>IF(NOTA[[#This Row],[JUMLAH]]="","",NOTA[[#This Row],[JUMLAH]]-NOTA[[#This Row],[DISC]])</f>
        <v>1891260</v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5" s="54">
        <f>IF(OR(NOTA[[#This Row],[QTY]]="",NOTA[[#This Row],[HARGA SATUAN]]="",),"",NOTA[[#This Row],[QTY]]*NOTA[[#This Row],[HARGA SATUAN]])</f>
        <v>2275200</v>
      </c>
      <c r="AF765" s="51">
        <f ca="1">IF(NOTA[ID_H]="","",INDEX(NOTA[TANGGAL],MATCH(,INDIRECT(ADDRESS(ROW(NOTA[TANGGAL]),COLUMN(NOTA[TANGGAL]))&amp;":"&amp;ADDRESS(ROW(),COLUMN(NOTA[TANGGAL]))),-1)))</f>
        <v>44896</v>
      </c>
      <c r="AG765" s="49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>
        <f ca="1">IF(NOTA[[#This Row],[NAMA BARANG]]="","",INDEX(NOTA[ID],MATCH(,INDIRECT(ADDRESS(ROW(NOTA[ID]),COLUMN(NOTA[ID]))&amp;":"&amp;ADDRESS(ROW(),COLUMN(NOTA[ID]))),-1)))</f>
        <v>138</v>
      </c>
      <c r="E766" s="61"/>
      <c r="F766" s="62"/>
      <c r="G766" s="62"/>
      <c r="H766" s="109"/>
      <c r="I766" s="62"/>
      <c r="J766" s="60"/>
      <c r="K766" s="62"/>
      <c r="L766" s="26" t="s">
        <v>841</v>
      </c>
      <c r="M766" s="63">
        <v>2</v>
      </c>
      <c r="N766" s="62">
        <v>144</v>
      </c>
      <c r="O766" s="26" t="s">
        <v>87</v>
      </c>
      <c r="P766" s="57">
        <v>20700</v>
      </c>
      <c r="Q766" s="64"/>
      <c r="R766" s="39" t="s">
        <v>225</v>
      </c>
      <c r="S766" s="119">
        <v>0.125</v>
      </c>
      <c r="T766" s="119">
        <v>0.05</v>
      </c>
      <c r="U766" s="59"/>
      <c r="V766" s="37"/>
      <c r="W766" s="59">
        <f>IF(NOTA[[#This Row],[HARGA/ CTN]]="",NOTA[[#This Row],[JUMLAH_H]],NOTA[[#This Row],[HARGA/ CTN]]*NOTA[[#This Row],[C]])</f>
        <v>2980800</v>
      </c>
      <c r="X766" s="59">
        <f>IF(NOTA[[#This Row],[JUMLAH]]="","",NOTA[[#This Row],[JUMLAH]]*NOTA[[#This Row],[DISC 1]])</f>
        <v>372600</v>
      </c>
      <c r="Y766" s="59">
        <f>IF(NOTA[[#This Row],[JUMLAH]]="","",(NOTA[[#This Row],[JUMLAH]]-NOTA[[#This Row],[DISC 1-]])*NOTA[[#This Row],[DISC 2]])</f>
        <v>130410</v>
      </c>
      <c r="Z766" s="59">
        <f>IF(NOTA[[#This Row],[JUMLAH]]="","",NOTA[[#This Row],[DISC 1-]]+NOTA[[#This Row],[DISC 2-]])</f>
        <v>503010</v>
      </c>
      <c r="AA766" s="59">
        <f>IF(NOTA[[#This Row],[JUMLAH]]="","",NOTA[[#This Row],[JUMLAH]]-NOTA[[#This Row],[DISC]])</f>
        <v>2477790</v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6" s="54">
        <f>IF(OR(NOTA[[#This Row],[QTY]]="",NOTA[[#This Row],[HARGA SATUAN]]="",),"",NOTA[[#This Row],[QTY]]*NOTA[[#This Row],[HARGA SATUAN]])</f>
        <v>2980800</v>
      </c>
      <c r="AF766" s="60">
        <f ca="1">IF(NOTA[ID_H]="","",INDEX(NOTA[TANGGAL],MATCH(,INDIRECT(ADDRESS(ROW(NOTA[TANGGAL]),COLUMN(NOTA[TANGGAL]))&amp;":"&amp;ADDRESS(ROW(),COLUMN(NOTA[TANGGAL]))),-1)))</f>
        <v>44896</v>
      </c>
      <c r="AG766" s="57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>
        <f ca="1">IF(NOTA[[#This Row],[NAMA BARANG]]="","",INDEX(NOTA[ID],MATCH(,INDIRECT(ADDRESS(ROW(NOTA[ID]),COLUMN(NOTA[ID]))&amp;":"&amp;ADDRESS(ROW(),COLUMN(NOTA[ID]))),-1)))</f>
        <v>138</v>
      </c>
      <c r="E767" s="61"/>
      <c r="F767" s="26"/>
      <c r="G767" s="26"/>
      <c r="H767" s="31"/>
      <c r="I767" s="62"/>
      <c r="J767" s="60"/>
      <c r="K767" s="62"/>
      <c r="L767" s="26" t="s">
        <v>842</v>
      </c>
      <c r="M767" s="63">
        <v>2</v>
      </c>
      <c r="N767" s="62">
        <v>144</v>
      </c>
      <c r="O767" s="26" t="s">
        <v>87</v>
      </c>
      <c r="P767" s="57">
        <v>20700</v>
      </c>
      <c r="Q767" s="64"/>
      <c r="R767" s="39" t="s">
        <v>225</v>
      </c>
      <c r="S767" s="119">
        <v>0.125</v>
      </c>
      <c r="T767" s="119">
        <v>0.05</v>
      </c>
      <c r="U767" s="59"/>
      <c r="V767" s="37"/>
      <c r="W767" s="59">
        <f>IF(NOTA[[#This Row],[HARGA/ CTN]]="",NOTA[[#This Row],[JUMLAH_H]],NOTA[[#This Row],[HARGA/ CTN]]*NOTA[[#This Row],[C]])</f>
        <v>2980800</v>
      </c>
      <c r="X767" s="59">
        <f>IF(NOTA[[#This Row],[JUMLAH]]="","",NOTA[[#This Row],[JUMLAH]]*NOTA[[#This Row],[DISC 1]])</f>
        <v>372600</v>
      </c>
      <c r="Y767" s="59">
        <f>IF(NOTA[[#This Row],[JUMLAH]]="","",(NOTA[[#This Row],[JUMLAH]]-NOTA[[#This Row],[DISC 1-]])*NOTA[[#This Row],[DISC 2]])</f>
        <v>130410</v>
      </c>
      <c r="Z767" s="59">
        <f>IF(NOTA[[#This Row],[JUMLAH]]="","",NOTA[[#This Row],[DISC 1-]]+NOTA[[#This Row],[DISC 2-]])</f>
        <v>503010</v>
      </c>
      <c r="AA767" s="59">
        <f>IF(NOTA[[#This Row],[JUMLAH]]="","",NOTA[[#This Row],[JUMLAH]]-NOTA[[#This Row],[DISC]])</f>
        <v>2477790</v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7" s="59">
        <f>IF(OR(NOTA[[#This Row],[QTY]]="",NOTA[[#This Row],[HARGA SATUAN]]="",),"",NOTA[[#This Row],[QTY]]*NOTA[[#This Row],[HARGA SATUAN]])</f>
        <v>2980800</v>
      </c>
      <c r="AF767" s="60">
        <f ca="1">IF(NOTA[ID_H]="","",INDEX(NOTA[TANGGAL],MATCH(,INDIRECT(ADDRESS(ROW(NOTA[TANGGAL]),COLUMN(NOTA[TANGGAL]))&amp;":"&amp;ADDRESS(ROW(),COLUMN(NOTA[TANGGAL]))),-1)))</f>
        <v>44896</v>
      </c>
      <c r="AG767" s="57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>
        <f ca="1">IF(NOTA[[#This Row],[NAMA BARANG]]="","",INDEX(NOTA[ID],MATCH(,INDIRECT(ADDRESS(ROW(NOTA[ID]),COLUMN(NOTA[ID]))&amp;":"&amp;ADDRESS(ROW(),COLUMN(NOTA[ID]))),-1)))</f>
        <v>138</v>
      </c>
      <c r="E768" s="61"/>
      <c r="F768" s="62"/>
      <c r="G768" s="62"/>
      <c r="H768" s="109"/>
      <c r="I768" s="62"/>
      <c r="J768" s="60"/>
      <c r="K768" s="62"/>
      <c r="L768" s="26" t="s">
        <v>845</v>
      </c>
      <c r="M768" s="63"/>
      <c r="N768" s="62">
        <v>18</v>
      </c>
      <c r="O768" s="26" t="s">
        <v>87</v>
      </c>
      <c r="P768" s="57">
        <v>20700</v>
      </c>
      <c r="Q768" s="64"/>
      <c r="R768" s="39" t="s">
        <v>225</v>
      </c>
      <c r="S768" s="119">
        <v>0.125</v>
      </c>
      <c r="T768" s="119">
        <v>0.05</v>
      </c>
      <c r="U768" s="59"/>
      <c r="V768" s="37"/>
      <c r="W768" s="59">
        <f>IF(NOTA[[#This Row],[HARGA/ CTN]]="",NOTA[[#This Row],[JUMLAH_H]],NOTA[[#This Row],[HARGA/ CTN]]*NOTA[[#This Row],[C]])</f>
        <v>372600</v>
      </c>
      <c r="X768" s="59">
        <f>IF(NOTA[[#This Row],[JUMLAH]]="","",NOTA[[#This Row],[JUMLAH]]*NOTA[[#This Row],[DISC 1]])</f>
        <v>46575</v>
      </c>
      <c r="Y768" s="59">
        <f>IF(NOTA[[#This Row],[JUMLAH]]="","",(NOTA[[#This Row],[JUMLAH]]-NOTA[[#This Row],[DISC 1-]])*NOTA[[#This Row],[DISC 2]])</f>
        <v>16301.25</v>
      </c>
      <c r="Z768" s="59">
        <f>IF(NOTA[[#This Row],[JUMLAH]]="","",NOTA[[#This Row],[DISC 1-]]+NOTA[[#This Row],[DISC 2-]])</f>
        <v>62876.25</v>
      </c>
      <c r="AA768" s="59">
        <f>IF(NOTA[[#This Row],[JUMLAH]]="","",NOTA[[#This Row],[JUMLAH]]-NOTA[[#This Row],[DISC]])</f>
        <v>309723.75</v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8" s="59">
        <f>IF(OR(NOTA[[#This Row],[QTY]]="",NOTA[[#This Row],[HARGA SATUAN]]="",),"",NOTA[[#This Row],[QTY]]*NOTA[[#This Row],[HARGA SATUAN]])</f>
        <v>372600</v>
      </c>
      <c r="AF768" s="60">
        <f ca="1">IF(NOTA[ID_H]="","",INDEX(NOTA[TANGGAL],MATCH(,INDIRECT(ADDRESS(ROW(NOTA[TANGGAL]),COLUMN(NOTA[TANGGAL]))&amp;":"&amp;ADDRESS(ROW(),COLUMN(NOTA[TANGGAL]))),-1)))</f>
        <v>44896</v>
      </c>
      <c r="AG768" s="57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>
        <f ca="1">IF(NOTA[[#This Row],[NAMA BARANG]]="","",INDEX(NOTA[ID],MATCH(,INDIRECT(ADDRESS(ROW(NOTA[ID]),COLUMN(NOTA[ID]))&amp;":"&amp;ADDRESS(ROW(),COLUMN(NOTA[ID]))),-1)))</f>
        <v>138</v>
      </c>
      <c r="E769" s="61"/>
      <c r="F769" s="26"/>
      <c r="G769" s="26"/>
      <c r="H769" s="31"/>
      <c r="I769" s="62"/>
      <c r="J769" s="60"/>
      <c r="K769" s="62"/>
      <c r="L769" s="26" t="s">
        <v>843</v>
      </c>
      <c r="M769" s="63"/>
      <c r="N769" s="62">
        <v>18</v>
      </c>
      <c r="O769" s="26" t="s">
        <v>87</v>
      </c>
      <c r="P769" s="57">
        <v>20700</v>
      </c>
      <c r="Q769" s="64"/>
      <c r="R769" s="39" t="s">
        <v>225</v>
      </c>
      <c r="S769" s="119">
        <v>0.125</v>
      </c>
      <c r="T769" s="119">
        <v>0.05</v>
      </c>
      <c r="U769" s="59"/>
      <c r="V769" s="37"/>
      <c r="W769" s="59">
        <f>IF(NOTA[[#This Row],[HARGA/ CTN]]="",NOTA[[#This Row],[JUMLAH_H]],NOTA[[#This Row],[HARGA/ CTN]]*NOTA[[#This Row],[C]])</f>
        <v>372600</v>
      </c>
      <c r="X769" s="59">
        <f>IF(NOTA[[#This Row],[JUMLAH]]="","",NOTA[[#This Row],[JUMLAH]]*NOTA[[#This Row],[DISC 1]])</f>
        <v>46575</v>
      </c>
      <c r="Y769" s="59">
        <f>IF(NOTA[[#This Row],[JUMLAH]]="","",(NOTA[[#This Row],[JUMLAH]]-NOTA[[#This Row],[DISC 1-]])*NOTA[[#This Row],[DISC 2]])</f>
        <v>16301.25</v>
      </c>
      <c r="Z769" s="59">
        <f>IF(NOTA[[#This Row],[JUMLAH]]="","",NOTA[[#This Row],[DISC 1-]]+NOTA[[#This Row],[DISC 2-]])</f>
        <v>62876.25</v>
      </c>
      <c r="AA769" s="59">
        <f>IF(NOTA[[#This Row],[JUMLAH]]="","",NOTA[[#This Row],[JUMLAH]]-NOTA[[#This Row],[DISC]])</f>
        <v>309723.75</v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9" s="59">
        <f>IF(OR(NOTA[[#This Row],[QTY]]="",NOTA[[#This Row],[HARGA SATUAN]]="",),"",NOTA[[#This Row],[QTY]]*NOTA[[#This Row],[HARGA SATUAN]])</f>
        <v>372600</v>
      </c>
      <c r="AF769" s="60">
        <f ca="1">IF(NOTA[ID_H]="","",INDEX(NOTA[TANGGAL],MATCH(,INDIRECT(ADDRESS(ROW(NOTA[TANGGAL]),COLUMN(NOTA[TANGGAL]))&amp;":"&amp;ADDRESS(ROW(),COLUMN(NOTA[TANGGAL]))),-1)))</f>
        <v>44896</v>
      </c>
      <c r="AG769" s="57" t="str">
        <f ca="1">IF(NOTA[[#This Row],[NAMA BARANG]]="","",INDEX(NOTA[SUPPLIER],MATCH(,INDIRECT(ADDRESS(ROW(NOTA[ID]),COLUMN(NOTA[ID]))&amp;":"&amp;ADDRESS(ROW(),COLUMN(NOTA[ID]))),-1)))</f>
        <v>ATALI MAKMUR</v>
      </c>
      <c r="AH769" s="38" t="str">
        <f ca="1">IF(NOTA[[#This Row],[ID]]="","",COUNTIF(NOTA[ID_H],NOTA[[#This Row],[ID_H]]))</f>
        <v/>
      </c>
      <c r="AI769" s="38">
        <f ca="1">IF(NOTA[[#This Row],[TGL.NOTA]]="",IF(NOTA[[#This Row],[SUPPLIER_H]]="","",AI768),MONTH(NOTA[[#This Row],[TGL.NOTA]]))</f>
        <v>11</v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>
        <f ca="1">IF(NOTA[[#This Row],[NAMA BARANG]]="","",INDEX(NOTA[ID],MATCH(,INDIRECT(ADDRESS(ROW(NOTA[ID]),COLUMN(NOTA[ID]))&amp;":"&amp;ADDRESS(ROW(),COLUMN(NOTA[ID]))),-1)))</f>
        <v>138</v>
      </c>
      <c r="E770" s="61"/>
      <c r="F770" s="62"/>
      <c r="G770" s="62"/>
      <c r="H770" s="109"/>
      <c r="I770" s="62"/>
      <c r="J770" s="60"/>
      <c r="K770" s="62"/>
      <c r="L770" s="26" t="s">
        <v>844</v>
      </c>
      <c r="M770" s="63"/>
      <c r="N770" s="62">
        <v>18</v>
      </c>
      <c r="O770" s="26" t="s">
        <v>87</v>
      </c>
      <c r="P770" s="57">
        <v>20700</v>
      </c>
      <c r="Q770" s="64"/>
      <c r="R770" s="39" t="s">
        <v>225</v>
      </c>
      <c r="S770" s="119">
        <v>0.125</v>
      </c>
      <c r="T770" s="119">
        <v>0.05</v>
      </c>
      <c r="U770" s="59"/>
      <c r="V770" s="37"/>
      <c r="W770" s="59">
        <f>IF(NOTA[[#This Row],[HARGA/ CTN]]="",NOTA[[#This Row],[JUMLAH_H]],NOTA[[#This Row],[HARGA/ CTN]]*NOTA[[#This Row],[C]])</f>
        <v>372600</v>
      </c>
      <c r="X770" s="59">
        <f>IF(NOTA[[#This Row],[JUMLAH]]="","",NOTA[[#This Row],[JUMLAH]]*NOTA[[#This Row],[DISC 1]])</f>
        <v>46575</v>
      </c>
      <c r="Y770" s="59">
        <f>IF(NOTA[[#This Row],[JUMLAH]]="","",(NOTA[[#This Row],[JUMLAH]]-NOTA[[#This Row],[DISC 1-]])*NOTA[[#This Row],[DISC 2]])</f>
        <v>16301.25</v>
      </c>
      <c r="Z770" s="59">
        <f>IF(NOTA[[#This Row],[JUMLAH]]="","",NOTA[[#This Row],[DISC 1-]]+NOTA[[#This Row],[DISC 2-]])</f>
        <v>62876.25</v>
      </c>
      <c r="AA770" s="59">
        <f>IF(NOTA[[#This Row],[JUMLAH]]="","",NOTA[[#This Row],[JUMLAH]]-NOTA[[#This Row],[DISC]])</f>
        <v>309723.75</v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0" s="59">
        <f>IF(OR(NOTA[[#This Row],[QTY]]="",NOTA[[#This Row],[HARGA SATUAN]]="",),"",NOTA[[#This Row],[QTY]]*NOTA[[#This Row],[HARGA SATUAN]])</f>
        <v>372600</v>
      </c>
      <c r="AF770" s="60">
        <f ca="1">IF(NOTA[ID_H]="","",INDEX(NOTA[TANGGAL],MATCH(,INDIRECT(ADDRESS(ROW(NOTA[TANGGAL]),COLUMN(NOTA[TANGGAL]))&amp;":"&amp;ADDRESS(ROW(),COLUMN(NOTA[TANGGAL]))),-1)))</f>
        <v>44896</v>
      </c>
      <c r="AG770" s="57" t="str">
        <f ca="1">IF(NOTA[[#This Row],[NAMA BARANG]]="","",INDEX(NOTA[SUPPLIER],MATCH(,INDIRECT(ADDRESS(ROW(NOTA[ID]),COLUMN(NOTA[ID]))&amp;":"&amp;ADDRESS(ROW(),COLUMN(NOTA[ID]))),-1)))</f>
        <v>ATALI MAKMUR</v>
      </c>
      <c r="AH770" s="38" t="str">
        <f ca="1">IF(NOTA[[#This Row],[ID]]="","",COUNTIF(NOTA[ID_H],NOTA[[#This Row],[ID_H]]))</f>
        <v/>
      </c>
      <c r="AI770" s="38">
        <f ca="1"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>
        <f ca="1">IF(NOTA[[#This Row],[NAMA BARANG]]="","",INDEX(NOTA[ID],MATCH(,INDIRECT(ADDRESS(ROW(NOTA[ID]),COLUMN(NOTA[ID]))&amp;":"&amp;ADDRESS(ROW(),COLUMN(NOTA[ID]))),-1)))</f>
        <v>138</v>
      </c>
      <c r="E771" s="61"/>
      <c r="F771" s="62"/>
      <c r="G771" s="62"/>
      <c r="H771" s="109"/>
      <c r="I771" s="62"/>
      <c r="J771" s="60"/>
      <c r="K771" s="62"/>
      <c r="L771" s="26" t="s">
        <v>846</v>
      </c>
      <c r="M771" s="63"/>
      <c r="N771" s="62">
        <v>18</v>
      </c>
      <c r="O771" s="26" t="s">
        <v>87</v>
      </c>
      <c r="P771" s="57">
        <v>20700</v>
      </c>
      <c r="Q771" s="64"/>
      <c r="R771" s="39" t="s">
        <v>225</v>
      </c>
      <c r="S771" s="53">
        <v>0.125</v>
      </c>
      <c r="T771" s="119">
        <v>0.05</v>
      </c>
      <c r="U771" s="59"/>
      <c r="V771" s="37"/>
      <c r="W771" s="59">
        <f>IF(NOTA[[#This Row],[HARGA/ CTN]]="",NOTA[[#This Row],[JUMLAH_H]],NOTA[[#This Row],[HARGA/ CTN]]*NOTA[[#This Row],[C]])</f>
        <v>372600</v>
      </c>
      <c r="X771" s="59">
        <f>IF(NOTA[[#This Row],[JUMLAH]]="","",NOTA[[#This Row],[JUMLAH]]*NOTA[[#This Row],[DISC 1]])</f>
        <v>46575</v>
      </c>
      <c r="Y771" s="59">
        <f>IF(NOTA[[#This Row],[JUMLAH]]="","",(NOTA[[#This Row],[JUMLAH]]-NOTA[[#This Row],[DISC 1-]])*NOTA[[#This Row],[DISC 2]])</f>
        <v>16301.25</v>
      </c>
      <c r="Z771" s="59">
        <f>IF(NOTA[[#This Row],[JUMLAH]]="","",NOTA[[#This Row],[DISC 1-]]+NOTA[[#This Row],[DISC 2-]])</f>
        <v>62876.25</v>
      </c>
      <c r="AA771" s="59">
        <f>IF(NOTA[[#This Row],[JUMLAH]]="","",NOTA[[#This Row],[JUMLAH]]-NOTA[[#This Row],[DISC]])</f>
        <v>309723.75</v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1" s="59">
        <f>IF(OR(NOTA[[#This Row],[QTY]]="",NOTA[[#This Row],[HARGA SATUAN]]="",),"",NOTA[[#This Row],[QTY]]*NOTA[[#This Row],[HARGA SATUAN]])</f>
        <v>372600</v>
      </c>
      <c r="AF771" s="60">
        <f ca="1">IF(NOTA[ID_H]="","",INDEX(NOTA[TANGGAL],MATCH(,INDIRECT(ADDRESS(ROW(NOTA[TANGGAL]),COLUMN(NOTA[TANGGAL]))&amp;":"&amp;ADDRESS(ROW(),COLUMN(NOTA[TANGGAL]))),-1)))</f>
        <v>44896</v>
      </c>
      <c r="AG771" s="57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>
        <f ca="1">IF(NOTA[[#This Row],[NAMA BARANG]]="","",INDEX(NOTA[ID],MATCH(,INDIRECT(ADDRESS(ROW(NOTA[ID]),COLUMN(NOTA[ID]))&amp;":"&amp;ADDRESS(ROW(),COLUMN(NOTA[ID]))),-1)))</f>
        <v>138</v>
      </c>
      <c r="E772" s="61"/>
      <c r="F772" s="62"/>
      <c r="G772" s="62"/>
      <c r="H772" s="109"/>
      <c r="I772" s="62"/>
      <c r="J772" s="60"/>
      <c r="K772" s="62"/>
      <c r="L772" s="26" t="s">
        <v>847</v>
      </c>
      <c r="M772" s="63"/>
      <c r="N772" s="62">
        <v>24</v>
      </c>
      <c r="O772" s="26" t="s">
        <v>87</v>
      </c>
      <c r="P772" s="57">
        <v>20700</v>
      </c>
      <c r="Q772" s="64"/>
      <c r="R772" s="39" t="s">
        <v>225</v>
      </c>
      <c r="S772" s="119">
        <v>0.125</v>
      </c>
      <c r="T772" s="119">
        <v>0.05</v>
      </c>
      <c r="U772" s="59"/>
      <c r="V772" s="37"/>
      <c r="W772" s="59">
        <f>IF(NOTA[[#This Row],[HARGA/ CTN]]="",NOTA[[#This Row],[JUMLAH_H]],NOTA[[#This Row],[HARGA/ CTN]]*NOTA[[#This Row],[C]])</f>
        <v>496800</v>
      </c>
      <c r="X772" s="59">
        <f>IF(NOTA[[#This Row],[JUMLAH]]="","",NOTA[[#This Row],[JUMLAH]]*NOTA[[#This Row],[DISC 1]])</f>
        <v>62100</v>
      </c>
      <c r="Y772" s="59">
        <f>IF(NOTA[[#This Row],[JUMLAH]]="","",(NOTA[[#This Row],[JUMLAH]]-NOTA[[#This Row],[DISC 1-]])*NOTA[[#This Row],[DISC 2]])</f>
        <v>21735</v>
      </c>
      <c r="Z772" s="59">
        <f>IF(NOTA[[#This Row],[JUMLAH]]="","",NOTA[[#This Row],[DISC 1-]]+NOTA[[#This Row],[DISC 2-]])</f>
        <v>83835</v>
      </c>
      <c r="AA772" s="59">
        <f>IF(NOTA[[#This Row],[JUMLAH]]="","",NOTA[[#This Row],[JUMLAH]]-NOTA[[#This Row],[DISC]])</f>
        <v>412965</v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2" s="59">
        <f>IF(OR(NOTA[[#This Row],[QTY]]="",NOTA[[#This Row],[HARGA SATUAN]]="",),"",NOTA[[#This Row],[QTY]]*NOTA[[#This Row],[HARGA SATUAN]])</f>
        <v>496800</v>
      </c>
      <c r="AF772" s="60">
        <f ca="1">IF(NOTA[ID_H]="","",INDEX(NOTA[TANGGAL],MATCH(,INDIRECT(ADDRESS(ROW(NOTA[TANGGAL]),COLUMN(NOTA[TANGGAL]))&amp;":"&amp;ADDRESS(ROW(),COLUMN(NOTA[TANGGAL]))),-1)))</f>
        <v>44896</v>
      </c>
      <c r="AG772" s="57" t="str">
        <f ca="1">IF(NOTA[[#This Row],[NAMA BARANG]]="","",INDEX(NOTA[SUPPLIER],MATCH(,INDIRECT(ADDRESS(ROW(NOTA[ID]),COLUMN(NOTA[ID]))&amp;":"&amp;ADDRESS(ROW(),COLUMN(NOTA[ID]))),-1)))</f>
        <v>ATALI MAKMUR</v>
      </c>
      <c r="AH772" s="38" t="str">
        <f ca="1">IF(NOTA[[#This Row],[ID]]="","",COUNTIF(NOTA[ID_H],NOTA[[#This Row],[ID_H]]))</f>
        <v/>
      </c>
      <c r="AI772" s="38">
        <f ca="1">IF(NOTA[[#This Row],[TGL.NOTA]]="",IF(NOTA[[#This Row],[SUPPLIER_H]]="","",AI771),MONTH(NOTA[[#This Row],[TGL.NOTA]]))</f>
        <v>11</v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>
        <f ca="1">IF(NOTA[[#This Row],[NAMA BARANG]]="","",INDEX(NOTA[ID],MATCH(,INDIRECT(ADDRESS(ROW(NOTA[ID]),COLUMN(NOTA[ID]))&amp;":"&amp;ADDRESS(ROW(),COLUMN(NOTA[ID]))),-1)))</f>
        <v>138</v>
      </c>
      <c r="E773" s="61"/>
      <c r="F773" s="62"/>
      <c r="G773" s="62"/>
      <c r="H773" s="109"/>
      <c r="I773" s="62"/>
      <c r="J773" s="60"/>
      <c r="K773" s="62"/>
      <c r="L773" s="26" t="s">
        <v>848</v>
      </c>
      <c r="M773" s="63"/>
      <c r="N773" s="62">
        <v>24</v>
      </c>
      <c r="O773" s="26" t="s">
        <v>87</v>
      </c>
      <c r="P773" s="57">
        <v>20700</v>
      </c>
      <c r="Q773" s="64"/>
      <c r="R773" s="39" t="s">
        <v>225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496800</v>
      </c>
      <c r="X773" s="59">
        <f>IF(NOTA[[#This Row],[JUMLAH]]="","",NOTA[[#This Row],[JUMLAH]]*NOTA[[#This Row],[DISC 1]])</f>
        <v>62100</v>
      </c>
      <c r="Y773" s="59">
        <f>IF(NOTA[[#This Row],[JUMLAH]]="","",(NOTA[[#This Row],[JUMLAH]]-NOTA[[#This Row],[DISC 1-]])*NOTA[[#This Row],[DISC 2]])</f>
        <v>21735</v>
      </c>
      <c r="Z773" s="59">
        <f>IF(NOTA[[#This Row],[JUMLAH]]="","",NOTA[[#This Row],[DISC 1-]]+NOTA[[#This Row],[DISC 2-]])</f>
        <v>83835</v>
      </c>
      <c r="AA773" s="59">
        <f>IF(NOTA[[#This Row],[JUMLAH]]="","",NOTA[[#This Row],[JUMLAH]]-NOTA[[#This Row],[DISC]])</f>
        <v>412965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3" s="59">
        <f>IF(OR(NOTA[[#This Row],[QTY]]="",NOTA[[#This Row],[HARGA SATUAN]]="",),"",NOTA[[#This Row],[QTY]]*NOTA[[#This Row],[HARGA SATUAN]])</f>
        <v>496800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 t="str">
        <f ca="1">IF(NOTA[[#This Row],[ID]]="","",COUNTIF(NOTA[ID_H],NOTA[[#This Row],[ID_H]]))</f>
        <v/>
      </c>
      <c r="AI773" s="38">
        <f ca="1"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138</v>
      </c>
      <c r="E774" s="61"/>
      <c r="F774" s="62"/>
      <c r="G774" s="62"/>
      <c r="H774" s="109"/>
      <c r="I774" s="62"/>
      <c r="J774" s="60"/>
      <c r="K774" s="62"/>
      <c r="L774" s="26" t="s">
        <v>849</v>
      </c>
      <c r="M774" s="63"/>
      <c r="N774" s="62">
        <v>24</v>
      </c>
      <c r="O774" s="26" t="s">
        <v>87</v>
      </c>
      <c r="P774" s="57">
        <v>20700</v>
      </c>
      <c r="Q774" s="64"/>
      <c r="R774" s="39" t="s">
        <v>225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496800</v>
      </c>
      <c r="X774" s="59">
        <f>IF(NOTA[[#This Row],[JUMLAH]]="","",NOTA[[#This Row],[JUMLAH]]*NOTA[[#This Row],[DISC 1]])</f>
        <v>62100</v>
      </c>
      <c r="Y774" s="59">
        <f>IF(NOTA[[#This Row],[JUMLAH]]="","",(NOTA[[#This Row],[JUMLAH]]-NOTA[[#This Row],[DISC 1-]])*NOTA[[#This Row],[DISC 2]])</f>
        <v>21735</v>
      </c>
      <c r="Z774" s="59">
        <f>IF(NOTA[[#This Row],[JUMLAH]]="","",NOTA[[#This Row],[DISC 1-]]+NOTA[[#This Row],[DISC 2-]])</f>
        <v>83835</v>
      </c>
      <c r="AA774" s="59">
        <f>IF(NOTA[[#This Row],[JUMLAH]]="","",NOTA[[#This Row],[JUMLAH]]-NOTA[[#This Row],[DISC]])</f>
        <v>412965</v>
      </c>
      <c r="AB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4" s="59">
        <f>IF(OR(NOTA[[#This Row],[QTY]]="",NOTA[[#This Row],[HARGA SATUAN]]="",),"",NOTA[[#This Row],[QTY]]*NOTA[[#This Row],[HARGA SATUAN]])</f>
        <v>496800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6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76" s="58" t="e">
        <f ca="1">IF(NOTA[[#This Row],[ID_P]]="","",MATCH(NOTA[[#This Row],[ID_P]],[1]!B_MSK[N_ID],0))</f>
        <v>#REF!</v>
      </c>
      <c r="D776" s="58">
        <f ca="1">IF(NOTA[[#This Row],[NAMA BARANG]]="","",INDEX(NOTA[ID],MATCH(,INDIRECT(ADDRESS(ROW(NOTA[ID]),COLUMN(NOTA[ID]))&amp;":"&amp;ADDRESS(ROW(),COLUMN(NOTA[ID]))),-1)))</f>
        <v>139</v>
      </c>
      <c r="E776" s="61"/>
      <c r="F776" s="26" t="s">
        <v>25</v>
      </c>
      <c r="G776" s="26" t="s">
        <v>24</v>
      </c>
      <c r="H776" s="31" t="s">
        <v>850</v>
      </c>
      <c r="I776" s="62"/>
      <c r="J776" s="60">
        <v>44891</v>
      </c>
      <c r="K776" s="62"/>
      <c r="L776" s="26" t="s">
        <v>851</v>
      </c>
      <c r="M776" s="63"/>
      <c r="N776" s="62">
        <v>72</v>
      </c>
      <c r="O776" s="26" t="s">
        <v>87</v>
      </c>
      <c r="P776" s="57">
        <v>11500</v>
      </c>
      <c r="Q776" s="64"/>
      <c r="R776" s="39" t="s">
        <v>852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828000</v>
      </c>
      <c r="X776" s="59">
        <f>IF(NOTA[[#This Row],[JUMLAH]]="","",NOTA[[#This Row],[JUMLAH]]*NOTA[[#This Row],[DISC 1]])</f>
        <v>103500</v>
      </c>
      <c r="Y776" s="59">
        <f>IF(NOTA[[#This Row],[JUMLAH]]="","",(NOTA[[#This Row],[JUMLAH]]-NOTA[[#This Row],[DISC 1-]])*NOTA[[#This Row],[DISC 2]])</f>
        <v>36225</v>
      </c>
      <c r="Z776" s="59">
        <f>IF(NOTA[[#This Row],[JUMLAH]]="","",NOTA[[#This Row],[DISC 1-]]+NOTA[[#This Row],[DISC 2-]])</f>
        <v>139725</v>
      </c>
      <c r="AA776" s="59">
        <f>IF(NOTA[[#This Row],[JUMLAH]]="","",NOTA[[#This Row],[JUMLAH]]-NOTA[[#This Row],[DISC]])</f>
        <v>688275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6" s="59">
        <f>IF(OR(NOTA[[#This Row],[QTY]]="",NOTA[[#This Row],[HARGA SATUAN]]="",),"",NOTA[[#This Row],[QTY]]*NOTA[[#This Row],[HARGA SATUAN]])</f>
        <v>828000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>
        <f ca="1">IF(NOTA[[#This Row],[ID]]="","",COUNTIF(NOTA[ID_H],NOTA[[#This Row],[ID_H]]))</f>
        <v>10</v>
      </c>
      <c r="AI776" s="38">
        <f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>
        <f ca="1">IF(NOTA[[#This Row],[NAMA BARANG]]="","",INDEX(NOTA[ID],MATCH(,INDIRECT(ADDRESS(ROW(NOTA[ID]),COLUMN(NOTA[ID]))&amp;":"&amp;ADDRESS(ROW(),COLUMN(NOTA[ID]))),-1)))</f>
        <v>139</v>
      </c>
      <c r="E777" s="61"/>
      <c r="F777" s="62"/>
      <c r="G777" s="62"/>
      <c r="H777" s="109"/>
      <c r="I777" s="62"/>
      <c r="J777" s="60"/>
      <c r="K777" s="62"/>
      <c r="L777" s="26" t="s">
        <v>853</v>
      </c>
      <c r="M777" s="63"/>
      <c r="N777" s="62">
        <v>72</v>
      </c>
      <c r="O777" s="26" t="s">
        <v>87</v>
      </c>
      <c r="P777" s="57">
        <v>11500</v>
      </c>
      <c r="Q777" s="64"/>
      <c r="R777" s="39" t="s">
        <v>854</v>
      </c>
      <c r="S777" s="119">
        <v>0.125</v>
      </c>
      <c r="T777" s="119">
        <v>0.05</v>
      </c>
      <c r="U777" s="59"/>
      <c r="V777" s="37"/>
      <c r="W777" s="59">
        <f>IF(NOTA[[#This Row],[HARGA/ CTN]]="",NOTA[[#This Row],[JUMLAH_H]],NOTA[[#This Row],[HARGA/ CTN]]*NOTA[[#This Row],[C]])</f>
        <v>828000</v>
      </c>
      <c r="X777" s="59">
        <f>IF(NOTA[[#This Row],[JUMLAH]]="","",NOTA[[#This Row],[JUMLAH]]*NOTA[[#This Row],[DISC 1]])</f>
        <v>103500</v>
      </c>
      <c r="Y777" s="59">
        <f>IF(NOTA[[#This Row],[JUMLAH]]="","",(NOTA[[#This Row],[JUMLAH]]-NOTA[[#This Row],[DISC 1-]])*NOTA[[#This Row],[DISC 2]])</f>
        <v>36225</v>
      </c>
      <c r="Z777" s="59">
        <f>IF(NOTA[[#This Row],[JUMLAH]]="","",NOTA[[#This Row],[DISC 1-]]+NOTA[[#This Row],[DISC 2-]])</f>
        <v>139725</v>
      </c>
      <c r="AA777" s="59">
        <f>IF(NOTA[[#This Row],[JUMLAH]]="","",NOTA[[#This Row],[JUMLAH]]-NOTA[[#This Row],[DISC]])</f>
        <v>688275</v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7" s="59">
        <f>IF(OR(NOTA[[#This Row],[QTY]]="",NOTA[[#This Row],[HARGA SATUAN]]="",),"",NOTA[[#This Row],[QTY]]*NOTA[[#This Row],[HARGA SATUAN]])</f>
        <v>828000</v>
      </c>
      <c r="AF777" s="60">
        <f ca="1">IF(NOTA[ID_H]="","",INDEX(NOTA[TANGGAL],MATCH(,INDIRECT(ADDRESS(ROW(NOTA[TANGGAL]),COLUMN(NOTA[TANGGAL]))&amp;":"&amp;ADDRESS(ROW(),COLUMN(NOTA[TANGGAL]))),-1)))</f>
        <v>44896</v>
      </c>
      <c r="AG777" s="57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>
        <f ca="1">IF(NOTA[[#This Row],[NAMA BARANG]]="","",INDEX(NOTA[ID],MATCH(,INDIRECT(ADDRESS(ROW(NOTA[ID]),COLUMN(NOTA[ID]))&amp;":"&amp;ADDRESS(ROW(),COLUMN(NOTA[ID]))),-1)))</f>
        <v>139</v>
      </c>
      <c r="E778" s="61"/>
      <c r="F778" s="26"/>
      <c r="G778" s="26"/>
      <c r="H778" s="31"/>
      <c r="I778" s="62"/>
      <c r="J778" s="60"/>
      <c r="K778" s="62"/>
      <c r="L778" s="26" t="s">
        <v>855</v>
      </c>
      <c r="M778" s="63"/>
      <c r="N778" s="62">
        <v>48</v>
      </c>
      <c r="O778" s="26" t="s">
        <v>87</v>
      </c>
      <c r="P778" s="57">
        <v>11500</v>
      </c>
      <c r="Q778" s="64"/>
      <c r="R778" s="39" t="s">
        <v>854</v>
      </c>
      <c r="S778" s="119">
        <v>0.125</v>
      </c>
      <c r="T778" s="119">
        <v>0.05</v>
      </c>
      <c r="U778" s="59"/>
      <c r="V778" s="37"/>
      <c r="W778" s="59">
        <f>IF(NOTA[[#This Row],[HARGA/ CTN]]="",NOTA[[#This Row],[JUMLAH_H]],NOTA[[#This Row],[HARGA/ CTN]]*NOTA[[#This Row],[C]])</f>
        <v>552000</v>
      </c>
      <c r="X778" s="59">
        <f>IF(NOTA[[#This Row],[JUMLAH]]="","",NOTA[[#This Row],[JUMLAH]]*NOTA[[#This Row],[DISC 1]])</f>
        <v>69000</v>
      </c>
      <c r="Y778" s="59">
        <f>IF(NOTA[[#This Row],[JUMLAH]]="","",(NOTA[[#This Row],[JUMLAH]]-NOTA[[#This Row],[DISC 1-]])*NOTA[[#This Row],[DISC 2]])</f>
        <v>24150</v>
      </c>
      <c r="Z778" s="59">
        <f>IF(NOTA[[#This Row],[JUMLAH]]="","",NOTA[[#This Row],[DISC 1-]]+NOTA[[#This Row],[DISC 2-]])</f>
        <v>93150</v>
      </c>
      <c r="AA778" s="59">
        <f>IF(NOTA[[#This Row],[JUMLAH]]="","",NOTA[[#This Row],[JUMLAH]]-NOTA[[#This Row],[DISC]])</f>
        <v>458850</v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78" s="59">
        <f>IF(OR(NOTA[[#This Row],[QTY]]="",NOTA[[#This Row],[HARGA SATUAN]]="",),"",NOTA[[#This Row],[QTY]]*NOTA[[#This Row],[HARGA SATUAN]])</f>
        <v>552000</v>
      </c>
      <c r="AF778" s="60">
        <f ca="1">IF(NOTA[ID_H]="","",INDEX(NOTA[TANGGAL],MATCH(,INDIRECT(ADDRESS(ROW(NOTA[TANGGAL]),COLUMN(NOTA[TANGGAL]))&amp;":"&amp;ADDRESS(ROW(),COLUMN(NOTA[TANGGAL]))),-1)))</f>
        <v>44896</v>
      </c>
      <c r="AG778" s="57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>
        <f ca="1">IF(NOTA[[#This Row],[NAMA BARANG]]="","",INDEX(NOTA[ID],MATCH(,INDIRECT(ADDRESS(ROW(NOTA[ID]),COLUMN(NOTA[ID]))&amp;":"&amp;ADDRESS(ROW(),COLUMN(NOTA[ID]))),-1)))</f>
        <v>139</v>
      </c>
      <c r="E779" s="61"/>
      <c r="F779" s="62"/>
      <c r="G779" s="62"/>
      <c r="H779" s="109"/>
      <c r="I779" s="62"/>
      <c r="J779" s="60"/>
      <c r="K779" s="62"/>
      <c r="L779" s="26" t="s">
        <v>856</v>
      </c>
      <c r="M779" s="63"/>
      <c r="N779" s="62">
        <v>36</v>
      </c>
      <c r="O779" s="26" t="s">
        <v>87</v>
      </c>
      <c r="P779" s="57">
        <v>15800</v>
      </c>
      <c r="Q779" s="64"/>
      <c r="R779" s="39" t="s">
        <v>225</v>
      </c>
      <c r="S779" s="119">
        <v>0.125</v>
      </c>
      <c r="T779" s="119">
        <v>0.05</v>
      </c>
      <c r="U779" s="59"/>
      <c r="V779" s="37"/>
      <c r="W779" s="59">
        <f>IF(NOTA[[#This Row],[HARGA/ CTN]]="",NOTA[[#This Row],[JUMLAH_H]],NOTA[[#This Row],[HARGA/ CTN]]*NOTA[[#This Row],[C]])</f>
        <v>568800</v>
      </c>
      <c r="X779" s="59">
        <f>IF(NOTA[[#This Row],[JUMLAH]]="","",NOTA[[#This Row],[JUMLAH]]*NOTA[[#This Row],[DISC 1]])</f>
        <v>71100</v>
      </c>
      <c r="Y779" s="59">
        <f>IF(NOTA[[#This Row],[JUMLAH]]="","",(NOTA[[#This Row],[JUMLAH]]-NOTA[[#This Row],[DISC 1-]])*NOTA[[#This Row],[DISC 2]])</f>
        <v>24885</v>
      </c>
      <c r="Z779" s="59">
        <f>IF(NOTA[[#This Row],[JUMLAH]]="","",NOTA[[#This Row],[DISC 1-]]+NOTA[[#This Row],[DISC 2-]])</f>
        <v>95985</v>
      </c>
      <c r="AA779" s="59">
        <f>IF(NOTA[[#This Row],[JUMLAH]]="","",NOTA[[#This Row],[JUMLAH]]-NOTA[[#This Row],[DISC]])</f>
        <v>472815</v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9" s="59">
        <f>IF(OR(NOTA[[#This Row],[QTY]]="",NOTA[[#This Row],[HARGA SATUAN]]="",),"",NOTA[[#This Row],[QTY]]*NOTA[[#This Row],[HARGA SATUAN]])</f>
        <v>568800</v>
      </c>
      <c r="AF779" s="60">
        <f ca="1">IF(NOTA[ID_H]="","",INDEX(NOTA[TANGGAL],MATCH(,INDIRECT(ADDRESS(ROW(NOTA[TANGGAL]),COLUMN(NOTA[TANGGAL]))&amp;":"&amp;ADDRESS(ROW(),COLUMN(NOTA[TANGGAL]))),-1)))</f>
        <v>44896</v>
      </c>
      <c r="AG779" s="57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>
        <f ca="1">IF(NOTA[[#This Row],[NAMA BARANG]]="","",INDEX(NOTA[ID],MATCH(,INDIRECT(ADDRESS(ROW(NOTA[ID]),COLUMN(NOTA[ID]))&amp;":"&amp;ADDRESS(ROW(),COLUMN(NOTA[ID]))),-1)))</f>
        <v>139</v>
      </c>
      <c r="E780" s="23"/>
      <c r="F780" s="26"/>
      <c r="G780" s="26"/>
      <c r="H780" s="31"/>
      <c r="I780" s="26"/>
      <c r="J780" s="51"/>
      <c r="K780" s="26"/>
      <c r="L780" s="26" t="s">
        <v>857</v>
      </c>
      <c r="M780" s="63"/>
      <c r="N780" s="62">
        <v>36</v>
      </c>
      <c r="O780" s="26" t="s">
        <v>87</v>
      </c>
      <c r="P780" s="57">
        <v>15800</v>
      </c>
      <c r="Q780" s="52"/>
      <c r="R780" s="39" t="s">
        <v>225</v>
      </c>
      <c r="S780" s="53">
        <v>0.125</v>
      </c>
      <c r="T780" s="53">
        <v>0.05</v>
      </c>
      <c r="U780" s="54"/>
      <c r="V780" s="37"/>
      <c r="W780" s="54">
        <f>IF(NOTA[[#This Row],[HARGA/ CTN]]="",NOTA[[#This Row],[JUMLAH_H]],NOTA[[#This Row],[HARGA/ CTN]]*NOTA[[#This Row],[C]])</f>
        <v>568800</v>
      </c>
      <c r="X780" s="54">
        <f>IF(NOTA[[#This Row],[JUMLAH]]="","",NOTA[[#This Row],[JUMLAH]]*NOTA[[#This Row],[DISC 1]])</f>
        <v>71100</v>
      </c>
      <c r="Y780" s="54">
        <f>IF(NOTA[[#This Row],[JUMLAH]]="","",(NOTA[[#This Row],[JUMLAH]]-NOTA[[#This Row],[DISC 1-]])*NOTA[[#This Row],[DISC 2]])</f>
        <v>24885</v>
      </c>
      <c r="Z780" s="54">
        <f>IF(NOTA[[#This Row],[JUMLAH]]="","",NOTA[[#This Row],[DISC 1-]]+NOTA[[#This Row],[DISC 2-]])</f>
        <v>95985</v>
      </c>
      <c r="AA780" s="54">
        <f>IF(NOTA[[#This Row],[JUMLAH]]="","",NOTA[[#This Row],[JUMLAH]]-NOTA[[#This Row],[DISC]])</f>
        <v>472815</v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0" s="54">
        <f>IF(OR(NOTA[[#This Row],[QTY]]="",NOTA[[#This Row],[HARGA SATUAN]]="",),"",NOTA[[#This Row],[QTY]]*NOTA[[#This Row],[HARGA SATUAN]])</f>
        <v>568800</v>
      </c>
      <c r="AF780" s="51">
        <f ca="1">IF(NOTA[ID_H]="","",INDEX(NOTA[TANGGAL],MATCH(,INDIRECT(ADDRESS(ROW(NOTA[TANGGAL]),COLUMN(NOTA[TANGGAL]))&amp;":"&amp;ADDRESS(ROW(),COLUMN(NOTA[TANGGAL]))),-1)))</f>
        <v>44896</v>
      </c>
      <c r="AG780" s="49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>
        <f ca="1">IF(NOTA[[#This Row],[NAMA BARANG]]="","",INDEX(NOTA[ID],MATCH(,INDIRECT(ADDRESS(ROW(NOTA[ID]),COLUMN(NOTA[ID]))&amp;":"&amp;ADDRESS(ROW(),COLUMN(NOTA[ID]))),-1)))</f>
        <v>139</v>
      </c>
      <c r="E781" s="23"/>
      <c r="F781" s="26"/>
      <c r="G781" s="26"/>
      <c r="H781" s="31"/>
      <c r="I781" s="26"/>
      <c r="J781" s="51"/>
      <c r="K781" s="26"/>
      <c r="L781" s="26" t="s">
        <v>858</v>
      </c>
      <c r="M781" s="63"/>
      <c r="N781" s="62">
        <v>36</v>
      </c>
      <c r="O781" s="26" t="s">
        <v>87</v>
      </c>
      <c r="P781" s="57">
        <v>15800</v>
      </c>
      <c r="Q781" s="52"/>
      <c r="R781" s="39" t="s">
        <v>225</v>
      </c>
      <c r="S781" s="53">
        <v>0.125</v>
      </c>
      <c r="T781" s="53">
        <v>0.05</v>
      </c>
      <c r="U781" s="54"/>
      <c r="V781" s="37"/>
      <c r="W781" s="54">
        <f>IF(NOTA[[#This Row],[HARGA/ CTN]]="",NOTA[[#This Row],[JUMLAH_H]],NOTA[[#This Row],[HARGA/ CTN]]*NOTA[[#This Row],[C]])</f>
        <v>568800</v>
      </c>
      <c r="X781" s="54">
        <f>IF(NOTA[[#This Row],[JUMLAH]]="","",NOTA[[#This Row],[JUMLAH]]*NOTA[[#This Row],[DISC 1]])</f>
        <v>71100</v>
      </c>
      <c r="Y781" s="54">
        <f>IF(NOTA[[#This Row],[JUMLAH]]="","",(NOTA[[#This Row],[JUMLAH]]-NOTA[[#This Row],[DISC 1-]])*NOTA[[#This Row],[DISC 2]])</f>
        <v>24885</v>
      </c>
      <c r="Z781" s="54">
        <f>IF(NOTA[[#This Row],[JUMLAH]]="","",NOTA[[#This Row],[DISC 1-]]+NOTA[[#This Row],[DISC 2-]])</f>
        <v>95985</v>
      </c>
      <c r="AA781" s="54">
        <f>IF(NOTA[[#This Row],[JUMLAH]]="","",NOTA[[#This Row],[JUMLAH]]-NOTA[[#This Row],[DISC]])</f>
        <v>472815</v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1" s="54">
        <f>IF(OR(NOTA[[#This Row],[QTY]]="",NOTA[[#This Row],[HARGA SATUAN]]="",),"",NOTA[[#This Row],[QTY]]*NOTA[[#This Row],[HARGA SATUAN]])</f>
        <v>568800</v>
      </c>
      <c r="AF781" s="51">
        <f ca="1">IF(NOTA[ID_H]="","",INDEX(NOTA[TANGGAL],MATCH(,INDIRECT(ADDRESS(ROW(NOTA[TANGGAL]),COLUMN(NOTA[TANGGAL]))&amp;":"&amp;ADDRESS(ROW(),COLUMN(NOTA[TANGGAL]))),-1)))</f>
        <v>44896</v>
      </c>
      <c r="AG781" s="49" t="str">
        <f ca="1">IF(NOTA[[#This Row],[NAMA BARANG]]="","",INDEX(NOTA[SUPPLIER],MATCH(,INDIRECT(ADDRESS(ROW(NOTA[ID]),COLUMN(NOTA[ID]))&amp;":"&amp;ADDRESS(ROW(),COLUMN(NOTA[ID]))),-1)))</f>
        <v>ATALI MAKMUR</v>
      </c>
      <c r="AH781" s="38" t="str">
        <f ca="1">IF(NOTA[[#This Row],[ID]]="","",COUNTIF(NOTA[ID_H],NOTA[[#This Row],[ID_H]]))</f>
        <v/>
      </c>
      <c r="AI781" s="38">
        <f ca="1">IF(NOTA[[#This Row],[TGL.NOTA]]="",IF(NOTA[[#This Row],[SUPPLIER_H]]="","",AI780),MONTH(NOTA[[#This Row],[TGL.NOTA]]))</f>
        <v>11</v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>
        <f ca="1">IF(NOTA[[#This Row],[NAMA BARANG]]="","",INDEX(NOTA[ID],MATCH(,INDIRECT(ADDRESS(ROW(NOTA[ID]),COLUMN(NOTA[ID]))&amp;":"&amp;ADDRESS(ROW(),COLUMN(NOTA[ID]))),-1)))</f>
        <v>139</v>
      </c>
      <c r="E782" s="23"/>
      <c r="F782" s="26"/>
      <c r="G782" s="26"/>
      <c r="H782" s="31"/>
      <c r="I782" s="26"/>
      <c r="J782" s="51"/>
      <c r="K782" s="26"/>
      <c r="L782" s="26" t="s">
        <v>859</v>
      </c>
      <c r="M782" s="63"/>
      <c r="N782" s="62">
        <v>36</v>
      </c>
      <c r="O782" s="26" t="s">
        <v>87</v>
      </c>
      <c r="P782" s="49">
        <v>15800</v>
      </c>
      <c r="Q782" s="52"/>
      <c r="R782" s="39" t="s">
        <v>225</v>
      </c>
      <c r="S782" s="53">
        <v>0.125</v>
      </c>
      <c r="T782" s="53">
        <v>0.05</v>
      </c>
      <c r="U782" s="54"/>
      <c r="V782" s="37"/>
      <c r="W782" s="54">
        <f>IF(NOTA[[#This Row],[HARGA/ CTN]]="",NOTA[[#This Row],[JUMLAH_H]],NOTA[[#This Row],[HARGA/ CTN]]*NOTA[[#This Row],[C]])</f>
        <v>568800</v>
      </c>
      <c r="X782" s="54">
        <f>IF(NOTA[[#This Row],[JUMLAH]]="","",NOTA[[#This Row],[JUMLAH]]*NOTA[[#This Row],[DISC 1]])</f>
        <v>71100</v>
      </c>
      <c r="Y782" s="54">
        <f>IF(NOTA[[#This Row],[JUMLAH]]="","",(NOTA[[#This Row],[JUMLAH]]-NOTA[[#This Row],[DISC 1-]])*NOTA[[#This Row],[DISC 2]])</f>
        <v>24885</v>
      </c>
      <c r="Z782" s="54">
        <f>IF(NOTA[[#This Row],[JUMLAH]]="","",NOTA[[#This Row],[DISC 1-]]+NOTA[[#This Row],[DISC 2-]])</f>
        <v>95985</v>
      </c>
      <c r="AA782" s="54">
        <f>IF(NOTA[[#This Row],[JUMLAH]]="","",NOTA[[#This Row],[JUMLAH]]-NOTA[[#This Row],[DISC]])</f>
        <v>472815</v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2" s="54">
        <f>IF(OR(NOTA[[#This Row],[QTY]]="",NOTA[[#This Row],[HARGA SATUAN]]="",),"",NOTA[[#This Row],[QTY]]*NOTA[[#This Row],[HARGA SATUAN]])</f>
        <v>568800</v>
      </c>
      <c r="AF782" s="51">
        <f ca="1">IF(NOTA[ID_H]="","",INDEX(NOTA[TANGGAL],MATCH(,INDIRECT(ADDRESS(ROW(NOTA[TANGGAL]),COLUMN(NOTA[TANGGAL]))&amp;":"&amp;ADDRESS(ROW(),COLUMN(NOTA[TANGGAL]))),-1)))</f>
        <v>44896</v>
      </c>
      <c r="AG782" s="49" t="str">
        <f ca="1">IF(NOTA[[#This Row],[NAMA BARANG]]="","",INDEX(NOTA[SUPPLIER],MATCH(,INDIRECT(ADDRESS(ROW(NOTA[ID]),COLUMN(NOTA[ID]))&amp;":"&amp;ADDRESS(ROW(),COLUMN(NOTA[ID]))),-1)))</f>
        <v>ATALI MAKMUR</v>
      </c>
      <c r="AH782" s="38" t="str">
        <f ca="1">IF(NOTA[[#This Row],[ID]]="","",COUNTIF(NOTA[ID_H],NOTA[[#This Row],[ID_H]]))</f>
        <v/>
      </c>
      <c r="AI782" s="38">
        <f ca="1"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>
        <f ca="1">IF(NOTA[[#This Row],[NAMA BARANG]]="","",INDEX(NOTA[ID],MATCH(,INDIRECT(ADDRESS(ROW(NOTA[ID]),COLUMN(NOTA[ID]))&amp;":"&amp;ADDRESS(ROW(),COLUMN(NOTA[ID]))),-1)))</f>
        <v>139</v>
      </c>
      <c r="E783" s="23"/>
      <c r="F783" s="26"/>
      <c r="G783" s="26"/>
      <c r="H783" s="31"/>
      <c r="I783" s="26"/>
      <c r="J783" s="51"/>
      <c r="K783" s="26"/>
      <c r="L783" s="26" t="s">
        <v>860</v>
      </c>
      <c r="M783" s="63">
        <v>2</v>
      </c>
      <c r="N783" s="62">
        <v>144</v>
      </c>
      <c r="O783" s="26" t="s">
        <v>87</v>
      </c>
      <c r="P783" s="57">
        <v>15800</v>
      </c>
      <c r="Q783" s="52"/>
      <c r="R783" s="39" t="s">
        <v>225</v>
      </c>
      <c r="S783" s="53">
        <v>0.125</v>
      </c>
      <c r="T783" s="53">
        <v>0.05</v>
      </c>
      <c r="U783" s="54"/>
      <c r="V783" s="37"/>
      <c r="W783" s="54">
        <f>IF(NOTA[[#This Row],[HARGA/ CTN]]="",NOTA[[#This Row],[JUMLAH_H]],NOTA[[#This Row],[HARGA/ CTN]]*NOTA[[#This Row],[C]])</f>
        <v>2275200</v>
      </c>
      <c r="X783" s="54">
        <f>IF(NOTA[[#This Row],[JUMLAH]]="","",NOTA[[#This Row],[JUMLAH]]*NOTA[[#This Row],[DISC 1]])</f>
        <v>284400</v>
      </c>
      <c r="Y783" s="54">
        <f>IF(NOTA[[#This Row],[JUMLAH]]="","",(NOTA[[#This Row],[JUMLAH]]-NOTA[[#This Row],[DISC 1-]])*NOTA[[#This Row],[DISC 2]])</f>
        <v>99540</v>
      </c>
      <c r="Z783" s="54">
        <f>IF(NOTA[[#This Row],[JUMLAH]]="","",NOTA[[#This Row],[DISC 1-]]+NOTA[[#This Row],[DISC 2-]])</f>
        <v>383940</v>
      </c>
      <c r="AA783" s="54">
        <f>IF(NOTA[[#This Row],[JUMLAH]]="","",NOTA[[#This Row],[JUMLAH]]-NOTA[[#This Row],[DISC]])</f>
        <v>1891260</v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3" s="54">
        <f>IF(OR(NOTA[[#This Row],[QTY]]="",NOTA[[#This Row],[HARGA SATUAN]]="",),"",NOTA[[#This Row],[QTY]]*NOTA[[#This Row],[HARGA SATUAN]])</f>
        <v>2275200</v>
      </c>
      <c r="AF783" s="51">
        <f ca="1">IF(NOTA[ID_H]="","",INDEX(NOTA[TANGGAL],MATCH(,INDIRECT(ADDRESS(ROW(NOTA[TANGGAL]),COLUMN(NOTA[TANGGAL]))&amp;":"&amp;ADDRESS(ROW(),COLUMN(NOTA[TANGGAL]))),-1)))</f>
        <v>44896</v>
      </c>
      <c r="AG783" s="49" t="str">
        <f ca="1">IF(NOTA[[#This Row],[NAMA BARANG]]="","",INDEX(NOTA[SUPPLIER],MATCH(,INDIRECT(ADDRESS(ROW(NOTA[ID]),COLUMN(NOTA[ID]))&amp;":"&amp;ADDRESS(ROW(),COLUMN(NOTA[ID]))),-1)))</f>
        <v>ATALI MAKMUR</v>
      </c>
      <c r="AH783" s="38" t="str">
        <f ca="1">IF(NOTA[[#This Row],[ID]]="","",COUNTIF(NOTA[ID_H],NOTA[[#This Row],[ID_H]]))</f>
        <v/>
      </c>
      <c r="AI783" s="38">
        <f ca="1">IF(NOTA[[#This Row],[TGL.NOTA]]="",IF(NOTA[[#This Row],[SUPPLIER_H]]="","",AI782),MONTH(NOTA[[#This Row],[TGL.NOTA]]))</f>
        <v>11</v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>
        <f ca="1">IF(NOTA[[#This Row],[NAMA BARANG]]="","",INDEX(NOTA[ID],MATCH(,INDIRECT(ADDRESS(ROW(NOTA[ID]),COLUMN(NOTA[ID]))&amp;":"&amp;ADDRESS(ROW(),COLUMN(NOTA[ID]))),-1)))</f>
        <v>139</v>
      </c>
      <c r="E784" s="23"/>
      <c r="F784" s="26"/>
      <c r="G784" s="26"/>
      <c r="H784" s="31"/>
      <c r="I784" s="26"/>
      <c r="J784" s="51"/>
      <c r="K784" s="26"/>
      <c r="L784" s="26" t="s">
        <v>861</v>
      </c>
      <c r="M784" s="39">
        <v>1</v>
      </c>
      <c r="N784" s="26">
        <v>72</v>
      </c>
      <c r="O784" s="26" t="s">
        <v>87</v>
      </c>
      <c r="P784" s="49">
        <v>15800</v>
      </c>
      <c r="Q784" s="52"/>
      <c r="R784" s="39" t="s">
        <v>225</v>
      </c>
      <c r="S784" s="53">
        <v>0.125</v>
      </c>
      <c r="T784" s="53">
        <v>0.05</v>
      </c>
      <c r="U784" s="54"/>
      <c r="V784" s="37"/>
      <c r="W784" s="54">
        <f>IF(NOTA[[#This Row],[HARGA/ CTN]]="",NOTA[[#This Row],[JUMLAH_H]],NOTA[[#This Row],[HARGA/ CTN]]*NOTA[[#This Row],[C]])</f>
        <v>1137600</v>
      </c>
      <c r="X784" s="54">
        <f>IF(NOTA[[#This Row],[JUMLAH]]="","",NOTA[[#This Row],[JUMLAH]]*NOTA[[#This Row],[DISC 1]])</f>
        <v>142200</v>
      </c>
      <c r="Y784" s="54">
        <f>IF(NOTA[[#This Row],[JUMLAH]]="","",(NOTA[[#This Row],[JUMLAH]]-NOTA[[#This Row],[DISC 1-]])*NOTA[[#This Row],[DISC 2]])</f>
        <v>49770</v>
      </c>
      <c r="Z784" s="54">
        <f>IF(NOTA[[#This Row],[JUMLAH]]="","",NOTA[[#This Row],[DISC 1-]]+NOTA[[#This Row],[DISC 2-]])</f>
        <v>191970</v>
      </c>
      <c r="AA784" s="54">
        <f>IF(NOTA[[#This Row],[JUMLAH]]="","",NOTA[[#This Row],[JUMLAH]]-NOTA[[#This Row],[DISC]])</f>
        <v>945630</v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4" s="54">
        <f>IF(OR(NOTA[[#This Row],[QTY]]="",NOTA[[#This Row],[HARGA SATUAN]]="",),"",NOTA[[#This Row],[QTY]]*NOTA[[#This Row],[HARGA SATUAN]])</f>
        <v>1137600</v>
      </c>
      <c r="AF784" s="51">
        <f ca="1">IF(NOTA[ID_H]="","",INDEX(NOTA[TANGGAL],MATCH(,INDIRECT(ADDRESS(ROW(NOTA[TANGGAL]),COLUMN(NOTA[TANGGAL]))&amp;":"&amp;ADDRESS(ROW(),COLUMN(NOTA[TANGGAL]))),-1)))</f>
        <v>44896</v>
      </c>
      <c r="AG784" s="49" t="str">
        <f ca="1">IF(NOTA[[#This Row],[NAMA BARANG]]="","",INDEX(NOTA[SUPPLIER],MATCH(,INDIRECT(ADDRESS(ROW(NOTA[ID]),COLUMN(NOTA[ID]))&amp;":"&amp;ADDRESS(ROW(),COLUMN(NOTA[ID]))),-1)))</f>
        <v>ATALI MAKMUR</v>
      </c>
      <c r="AH784" s="38" t="str">
        <f ca="1">IF(NOTA[[#This Row],[ID]]="","",COUNTIF(NOTA[ID_H],NOTA[[#This Row],[ID_H]]))</f>
        <v/>
      </c>
      <c r="AI784" s="38">
        <f ca="1"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>
        <f ca="1">IF(NOTA[[#This Row],[NAMA BARANG]]="","",INDEX(NOTA[ID],MATCH(,INDIRECT(ADDRESS(ROW(NOTA[ID]),COLUMN(NOTA[ID]))&amp;":"&amp;ADDRESS(ROW(),COLUMN(NOTA[ID]))),-1)))</f>
        <v>139</v>
      </c>
      <c r="E785" s="23"/>
      <c r="F785" s="26"/>
      <c r="G785" s="26"/>
      <c r="H785" s="31"/>
      <c r="I785" s="26"/>
      <c r="J785" s="51"/>
      <c r="K785" s="26"/>
      <c r="L785" s="26" t="s">
        <v>862</v>
      </c>
      <c r="M785" s="39">
        <v>1</v>
      </c>
      <c r="N785" s="26">
        <v>12</v>
      </c>
      <c r="O785" s="26" t="s">
        <v>269</v>
      </c>
      <c r="P785" s="49">
        <v>255600</v>
      </c>
      <c r="Q785" s="52"/>
      <c r="R785" s="39" t="s">
        <v>95</v>
      </c>
      <c r="S785" s="53">
        <v>0.125</v>
      </c>
      <c r="T785" s="53">
        <v>0.05</v>
      </c>
      <c r="U785" s="54"/>
      <c r="V785" s="37"/>
      <c r="W785" s="54">
        <f>IF(NOTA[[#This Row],[HARGA/ CTN]]="",NOTA[[#This Row],[JUMLAH_H]],NOTA[[#This Row],[HARGA/ CTN]]*NOTA[[#This Row],[C]])</f>
        <v>3067200</v>
      </c>
      <c r="X785" s="54">
        <f>IF(NOTA[[#This Row],[JUMLAH]]="","",NOTA[[#This Row],[JUMLAH]]*NOTA[[#This Row],[DISC 1]])</f>
        <v>383400</v>
      </c>
      <c r="Y785" s="54">
        <f>IF(NOTA[[#This Row],[JUMLAH]]="","",(NOTA[[#This Row],[JUMLAH]]-NOTA[[#This Row],[DISC 1-]])*NOTA[[#This Row],[DISC 2]])</f>
        <v>134190</v>
      </c>
      <c r="Z785" s="54">
        <f>IF(NOTA[[#This Row],[JUMLAH]]="","",NOTA[[#This Row],[DISC 1-]]+NOTA[[#This Row],[DISC 2-]])</f>
        <v>517590</v>
      </c>
      <c r="AA785" s="54">
        <f>IF(NOTA[[#This Row],[JUMLAH]]="","",NOTA[[#This Row],[JUMLAH]]-NOTA[[#This Row],[DISC]])</f>
        <v>2549610</v>
      </c>
      <c r="AB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85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85" s="54">
        <f>IF(OR(NOTA[[#This Row],[QTY]]="",NOTA[[#This Row],[HARGA SATUAN]]="",),"",NOTA[[#This Row],[QTY]]*NOTA[[#This Row],[HARGA SATUAN]])</f>
        <v>3067200</v>
      </c>
      <c r="AF785" s="51">
        <f ca="1">IF(NOTA[ID_H]="","",INDEX(NOTA[TANGGAL],MATCH(,INDIRECT(ADDRESS(ROW(NOTA[TANGGAL]),COLUMN(NOTA[TANGGAL]))&amp;":"&amp;ADDRESS(ROW(),COLUMN(NOTA[TANGGAL]))),-1)))</f>
        <v>44896</v>
      </c>
      <c r="AG785" s="49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87" s="50" t="e">
        <f ca="1">IF(NOTA[[#This Row],[ID_P]]="","",MATCH(NOTA[[#This Row],[ID_P]],[1]!B_MSK[N_ID],0))</f>
        <v>#REF!</v>
      </c>
      <c r="D787" s="50">
        <f ca="1">IF(NOTA[[#This Row],[NAMA BARANG]]="","",INDEX(NOTA[ID],MATCH(,INDIRECT(ADDRESS(ROW(NOTA[ID]),COLUMN(NOTA[ID]))&amp;":"&amp;ADDRESS(ROW(),COLUMN(NOTA[ID]))),-1)))</f>
        <v>140</v>
      </c>
      <c r="E787" s="23"/>
      <c r="F787" s="26" t="s">
        <v>25</v>
      </c>
      <c r="G787" s="26" t="s">
        <v>24</v>
      </c>
      <c r="H787" s="31" t="s">
        <v>863</v>
      </c>
      <c r="I787" s="26"/>
      <c r="J787" s="51">
        <v>44891</v>
      </c>
      <c r="K787" s="26"/>
      <c r="L787" s="26" t="s">
        <v>864</v>
      </c>
      <c r="M787" s="39"/>
      <c r="N787" s="26">
        <v>18</v>
      </c>
      <c r="O787" s="26" t="s">
        <v>87</v>
      </c>
      <c r="P787" s="49">
        <v>20700</v>
      </c>
      <c r="Q787" s="52"/>
      <c r="R787" s="39" t="s">
        <v>225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372600</v>
      </c>
      <c r="X787" s="54">
        <f>IF(NOTA[[#This Row],[JUMLAH]]="","",NOTA[[#This Row],[JUMLAH]]*NOTA[[#This Row],[DISC 1]])</f>
        <v>46575</v>
      </c>
      <c r="Y787" s="54">
        <f>IF(NOTA[[#This Row],[JUMLAH]]="","",(NOTA[[#This Row],[JUMLAH]]-NOTA[[#This Row],[DISC 1-]])*NOTA[[#This Row],[DISC 2]])</f>
        <v>16301.25</v>
      </c>
      <c r="Z787" s="54">
        <f>IF(NOTA[[#This Row],[JUMLAH]]="","",NOTA[[#This Row],[DISC 1-]]+NOTA[[#This Row],[DISC 2-]])</f>
        <v>62876.25</v>
      </c>
      <c r="AA787" s="54">
        <f>IF(NOTA[[#This Row],[JUMLAH]]="","",NOTA[[#This Row],[JUMLAH]]-NOTA[[#This Row],[DISC]])</f>
        <v>309723.75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7" s="54">
        <f>IF(OR(NOTA[[#This Row],[QTY]]="",NOTA[[#This Row],[HARGA SATUAN]]="",),"",NOTA[[#This Row],[QTY]]*NOTA[[#This Row],[HARGA SATUAN]])</f>
        <v>372600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>
        <f ca="1">IF(NOTA[[#This Row],[ID]]="","",COUNTIF(NOTA[ID_H],NOTA[[#This Row],[ID_H]]))</f>
        <v>12</v>
      </c>
      <c r="AI787" s="38">
        <f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140</v>
      </c>
      <c r="E788" s="23"/>
      <c r="F788" s="26"/>
      <c r="G788" s="26"/>
      <c r="H788" s="31"/>
      <c r="I788" s="26"/>
      <c r="J788" s="51"/>
      <c r="K788" s="26"/>
      <c r="L788" s="26" t="s">
        <v>865</v>
      </c>
      <c r="M788" s="39"/>
      <c r="N788" s="26">
        <v>18</v>
      </c>
      <c r="O788" s="26" t="s">
        <v>87</v>
      </c>
      <c r="P788" s="49">
        <v>20700</v>
      </c>
      <c r="Q788" s="52"/>
      <c r="R788" s="39" t="s">
        <v>225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372600</v>
      </c>
      <c r="X788" s="54">
        <f>IF(NOTA[[#This Row],[JUMLAH]]="","",NOTA[[#This Row],[JUMLAH]]*NOTA[[#This Row],[DISC 1]])</f>
        <v>46575</v>
      </c>
      <c r="Y788" s="54">
        <f>IF(NOTA[[#This Row],[JUMLAH]]="","",(NOTA[[#This Row],[JUMLAH]]-NOTA[[#This Row],[DISC 1-]])*NOTA[[#This Row],[DISC 2]])</f>
        <v>16301.25</v>
      </c>
      <c r="Z788" s="54">
        <f>IF(NOTA[[#This Row],[JUMLAH]]="","",NOTA[[#This Row],[DISC 1-]]+NOTA[[#This Row],[DISC 2-]])</f>
        <v>62876.25</v>
      </c>
      <c r="AA788" s="54">
        <f>IF(NOTA[[#This Row],[JUMLAH]]="","",NOTA[[#This Row],[JUMLAH]]-NOTA[[#This Row],[DISC]])</f>
        <v>309723.75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8" s="54">
        <f>IF(OR(NOTA[[#This Row],[QTY]]="",NOTA[[#This Row],[HARGA SATUAN]]="",),"",NOTA[[#This Row],[QTY]]*NOTA[[#This Row],[HARGA SATUAN]])</f>
        <v>372600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140</v>
      </c>
      <c r="E789" s="23"/>
      <c r="F789" s="26"/>
      <c r="G789" s="26"/>
      <c r="H789" s="31"/>
      <c r="I789" s="26"/>
      <c r="J789" s="51"/>
      <c r="K789" s="26"/>
      <c r="L789" s="26" t="s">
        <v>866</v>
      </c>
      <c r="M789" s="39"/>
      <c r="N789" s="26">
        <v>18</v>
      </c>
      <c r="O789" s="26" t="s">
        <v>87</v>
      </c>
      <c r="P789" s="49">
        <v>20700</v>
      </c>
      <c r="Q789" s="52"/>
      <c r="R789" s="39" t="s">
        <v>225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372600</v>
      </c>
      <c r="X789" s="54">
        <f>IF(NOTA[[#This Row],[JUMLAH]]="","",NOTA[[#This Row],[JUMLAH]]*NOTA[[#This Row],[DISC 1]])</f>
        <v>46575</v>
      </c>
      <c r="Y789" s="54">
        <f>IF(NOTA[[#This Row],[JUMLAH]]="","",(NOTA[[#This Row],[JUMLAH]]-NOTA[[#This Row],[DISC 1-]])*NOTA[[#This Row],[DISC 2]])</f>
        <v>16301.25</v>
      </c>
      <c r="Z789" s="54">
        <f>IF(NOTA[[#This Row],[JUMLAH]]="","",NOTA[[#This Row],[DISC 1-]]+NOTA[[#This Row],[DISC 2-]])</f>
        <v>62876.25</v>
      </c>
      <c r="AA789" s="54">
        <f>IF(NOTA[[#This Row],[JUMLAH]]="","",NOTA[[#This Row],[JUMLAH]]-NOTA[[#This Row],[DISC]])</f>
        <v>309723.75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9" s="54">
        <f>IF(OR(NOTA[[#This Row],[QTY]]="",NOTA[[#This Row],[HARGA SATUAN]]="",),"",NOTA[[#This Row],[QTY]]*NOTA[[#This Row],[HARGA SATUAN]])</f>
        <v>372600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140</v>
      </c>
      <c r="E790" s="23"/>
      <c r="F790" s="26"/>
      <c r="G790" s="26"/>
      <c r="H790" s="31"/>
      <c r="I790" s="26"/>
      <c r="J790" s="51"/>
      <c r="K790" s="26"/>
      <c r="L790" s="26" t="s">
        <v>867</v>
      </c>
      <c r="M790" s="39"/>
      <c r="N790" s="26">
        <v>18</v>
      </c>
      <c r="O790" s="26" t="s">
        <v>87</v>
      </c>
      <c r="P790" s="49">
        <v>20700</v>
      </c>
      <c r="Q790" s="52"/>
      <c r="R790" s="39" t="s">
        <v>225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372600</v>
      </c>
      <c r="X790" s="54">
        <f>IF(NOTA[[#This Row],[JUMLAH]]="","",NOTA[[#This Row],[JUMLAH]]*NOTA[[#This Row],[DISC 1]])</f>
        <v>46575</v>
      </c>
      <c r="Y790" s="54">
        <f>IF(NOTA[[#This Row],[JUMLAH]]="","",(NOTA[[#This Row],[JUMLAH]]-NOTA[[#This Row],[DISC 1-]])*NOTA[[#This Row],[DISC 2]])</f>
        <v>16301.25</v>
      </c>
      <c r="Z790" s="54">
        <f>IF(NOTA[[#This Row],[JUMLAH]]="","",NOTA[[#This Row],[DISC 1-]]+NOTA[[#This Row],[DISC 2-]])</f>
        <v>62876.25</v>
      </c>
      <c r="AA790" s="54">
        <f>IF(NOTA[[#This Row],[JUMLAH]]="","",NOTA[[#This Row],[JUMLAH]]-NOTA[[#This Row],[DISC]])</f>
        <v>309723.75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0" s="54">
        <f>IF(OR(NOTA[[#This Row],[QTY]]="",NOTA[[#This Row],[HARGA SATUAN]]="",),"",NOTA[[#This Row],[QTY]]*NOTA[[#This Row],[HARGA SATUAN]])</f>
        <v>372600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140</v>
      </c>
      <c r="E791" s="23"/>
      <c r="F791" s="26"/>
      <c r="G791" s="26"/>
      <c r="H791" s="31"/>
      <c r="I791" s="26"/>
      <c r="J791" s="51"/>
      <c r="K791" s="26"/>
      <c r="L791" s="26" t="s">
        <v>856</v>
      </c>
      <c r="M791" s="39"/>
      <c r="N791" s="26">
        <v>36</v>
      </c>
      <c r="O791" s="26" t="s">
        <v>87</v>
      </c>
      <c r="P791" s="49">
        <v>15800</v>
      </c>
      <c r="Q791" s="52"/>
      <c r="R791" s="39" t="s">
        <v>225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568800</v>
      </c>
      <c r="X791" s="54">
        <f>IF(NOTA[[#This Row],[JUMLAH]]="","",NOTA[[#This Row],[JUMLAH]]*NOTA[[#This Row],[DISC 1]])</f>
        <v>71100</v>
      </c>
      <c r="Y791" s="54">
        <f>IF(NOTA[[#This Row],[JUMLAH]]="","",(NOTA[[#This Row],[JUMLAH]]-NOTA[[#This Row],[DISC 1-]])*NOTA[[#This Row],[DISC 2]])</f>
        <v>24885</v>
      </c>
      <c r="Z791" s="54">
        <f>IF(NOTA[[#This Row],[JUMLAH]]="","",NOTA[[#This Row],[DISC 1-]]+NOTA[[#This Row],[DISC 2-]])</f>
        <v>95985</v>
      </c>
      <c r="AA791" s="54">
        <f>IF(NOTA[[#This Row],[JUMLAH]]="","",NOTA[[#This Row],[JUMLAH]]-NOTA[[#This Row],[DISC]])</f>
        <v>472815</v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1" s="54">
        <f>IF(OR(NOTA[[#This Row],[QTY]]="",NOTA[[#This Row],[HARGA SATUAN]]="",),"",NOTA[[#This Row],[QTY]]*NOTA[[#This Row],[HARGA SATUAN]])</f>
        <v>568800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>
        <f ca="1">IF(NOTA[[#This Row],[NAMA BARANG]]="","",INDEX(NOTA[ID],MATCH(,INDIRECT(ADDRESS(ROW(NOTA[ID]),COLUMN(NOTA[ID]))&amp;":"&amp;ADDRESS(ROW(),COLUMN(NOTA[ID]))),-1)))</f>
        <v>140</v>
      </c>
      <c r="E792" s="23"/>
      <c r="F792" s="26"/>
      <c r="G792" s="26"/>
      <c r="H792" s="31"/>
      <c r="I792" s="26"/>
      <c r="J792" s="51"/>
      <c r="K792" s="26"/>
      <c r="L792" s="26" t="s">
        <v>857</v>
      </c>
      <c r="M792" s="39"/>
      <c r="N792" s="26">
        <v>36</v>
      </c>
      <c r="O792" s="26" t="s">
        <v>87</v>
      </c>
      <c r="P792" s="49">
        <v>15800</v>
      </c>
      <c r="Q792" s="52"/>
      <c r="R792" s="39" t="s">
        <v>225</v>
      </c>
      <c r="S792" s="53">
        <v>0.125</v>
      </c>
      <c r="T792" s="53">
        <v>0.05</v>
      </c>
      <c r="U792" s="54"/>
      <c r="V792" s="37"/>
      <c r="W792" s="54">
        <f>IF(NOTA[[#This Row],[HARGA/ CTN]]="",NOTA[[#This Row],[JUMLAH_H]],NOTA[[#This Row],[HARGA/ CTN]]*NOTA[[#This Row],[C]])</f>
        <v>568800</v>
      </c>
      <c r="X792" s="54">
        <f>IF(NOTA[[#This Row],[JUMLAH]]="","",NOTA[[#This Row],[JUMLAH]]*NOTA[[#This Row],[DISC 1]])</f>
        <v>71100</v>
      </c>
      <c r="Y792" s="54">
        <f>IF(NOTA[[#This Row],[JUMLAH]]="","",(NOTA[[#This Row],[JUMLAH]]-NOTA[[#This Row],[DISC 1-]])*NOTA[[#This Row],[DISC 2]])</f>
        <v>24885</v>
      </c>
      <c r="Z792" s="54">
        <f>IF(NOTA[[#This Row],[JUMLAH]]="","",NOTA[[#This Row],[DISC 1-]]+NOTA[[#This Row],[DISC 2-]])</f>
        <v>95985</v>
      </c>
      <c r="AA792" s="54">
        <f>IF(NOTA[[#This Row],[JUMLAH]]="","",NOTA[[#This Row],[JUMLAH]]-NOTA[[#This Row],[DISC]])</f>
        <v>472815</v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2" s="54">
        <f>IF(OR(NOTA[[#This Row],[QTY]]="",NOTA[[#This Row],[HARGA SATUAN]]="",),"",NOTA[[#This Row],[QTY]]*NOTA[[#This Row],[HARGA SATUAN]])</f>
        <v>568800</v>
      </c>
      <c r="AF792" s="51">
        <f ca="1">IF(NOTA[ID_H]="","",INDEX(NOTA[TANGGAL],MATCH(,INDIRECT(ADDRESS(ROW(NOTA[TANGGAL]),COLUMN(NOTA[TANGGAL]))&amp;":"&amp;ADDRESS(ROW(),COLUMN(NOTA[TANGGAL]))),-1)))</f>
        <v>44896</v>
      </c>
      <c r="AG792" s="49" t="str">
        <f ca="1">IF(NOTA[[#This Row],[NAMA BARANG]]="","",INDEX(NOTA[SUPPLIER],MATCH(,INDIRECT(ADDRESS(ROW(NOTA[ID]),COLUMN(NOTA[ID]))&amp;":"&amp;ADDRESS(ROW(),COLUMN(NOTA[ID]))),-1)))</f>
        <v>ATALI MAKMUR</v>
      </c>
      <c r="AH792" s="38" t="str">
        <f ca="1">IF(NOTA[[#This Row],[ID]]="","",COUNTIF(NOTA[ID_H],NOTA[[#This Row],[ID_H]]))</f>
        <v/>
      </c>
      <c r="AI792" s="38">
        <f ca="1">IF(NOTA[[#This Row],[TGL.NOTA]]="",IF(NOTA[[#This Row],[SUPPLIER_H]]="","",AI791),MONTH(NOTA[[#This Row],[TGL.NOTA]]))</f>
        <v>11</v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>
        <f ca="1">IF(NOTA[[#This Row],[NAMA BARANG]]="","",INDEX(NOTA[ID],MATCH(,INDIRECT(ADDRESS(ROW(NOTA[ID]),COLUMN(NOTA[ID]))&amp;":"&amp;ADDRESS(ROW(),COLUMN(NOTA[ID]))),-1)))</f>
        <v>140</v>
      </c>
      <c r="E793" s="23"/>
      <c r="F793" s="26"/>
      <c r="G793" s="26"/>
      <c r="H793" s="31"/>
      <c r="I793" s="26"/>
      <c r="J793" s="51"/>
      <c r="K793" s="26"/>
      <c r="L793" s="26" t="s">
        <v>858</v>
      </c>
      <c r="M793" s="39"/>
      <c r="N793" s="26">
        <v>36</v>
      </c>
      <c r="O793" s="26" t="s">
        <v>87</v>
      </c>
      <c r="P793" s="49">
        <v>15800</v>
      </c>
      <c r="Q793" s="52"/>
      <c r="R793" s="39" t="s">
        <v>225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568800</v>
      </c>
      <c r="X793" s="54">
        <f>IF(NOTA[[#This Row],[JUMLAH]]="","",NOTA[[#This Row],[JUMLAH]]*NOTA[[#This Row],[DISC 1]])</f>
        <v>71100</v>
      </c>
      <c r="Y793" s="54">
        <f>IF(NOTA[[#This Row],[JUMLAH]]="","",(NOTA[[#This Row],[JUMLAH]]-NOTA[[#This Row],[DISC 1-]])*NOTA[[#This Row],[DISC 2]])</f>
        <v>24885</v>
      </c>
      <c r="Z793" s="54">
        <f>IF(NOTA[[#This Row],[JUMLAH]]="","",NOTA[[#This Row],[DISC 1-]]+NOTA[[#This Row],[DISC 2-]])</f>
        <v>95985</v>
      </c>
      <c r="AA793" s="54">
        <f>IF(NOTA[[#This Row],[JUMLAH]]="","",NOTA[[#This Row],[JUMLAH]]-NOTA[[#This Row],[DISC]])</f>
        <v>472815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3" s="54">
        <f>IF(OR(NOTA[[#This Row],[QTY]]="",NOTA[[#This Row],[HARGA SATUAN]]="",),"",NOTA[[#This Row],[QTY]]*NOTA[[#This Row],[HARGA SATUAN]])</f>
        <v>568800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 t="str">
        <f ca="1">IF(NOTA[[#This Row],[ID]]="","",COUNTIF(NOTA[ID_H],NOTA[[#This Row],[ID_H]]))</f>
        <v/>
      </c>
      <c r="AI793" s="38">
        <f ca="1"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140</v>
      </c>
      <c r="E794" s="23"/>
      <c r="F794" s="26"/>
      <c r="G794" s="26"/>
      <c r="H794" s="31"/>
      <c r="I794" s="26"/>
      <c r="J794" s="51"/>
      <c r="K794" s="26"/>
      <c r="L794" s="26" t="s">
        <v>859</v>
      </c>
      <c r="M794" s="39"/>
      <c r="N794" s="26">
        <v>36</v>
      </c>
      <c r="O794" s="26" t="s">
        <v>87</v>
      </c>
      <c r="P794" s="49">
        <v>15800</v>
      </c>
      <c r="Q794" s="52"/>
      <c r="R794" s="39" t="s">
        <v>225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568800</v>
      </c>
      <c r="X794" s="54">
        <f>IF(NOTA[[#This Row],[JUMLAH]]="","",NOTA[[#This Row],[JUMLAH]]*NOTA[[#This Row],[DISC 1]])</f>
        <v>71100</v>
      </c>
      <c r="Y794" s="54">
        <f>IF(NOTA[[#This Row],[JUMLAH]]="","",(NOTA[[#This Row],[JUMLAH]]-NOTA[[#This Row],[DISC 1-]])*NOTA[[#This Row],[DISC 2]])</f>
        <v>24885</v>
      </c>
      <c r="Z794" s="54">
        <f>IF(NOTA[[#This Row],[JUMLAH]]="","",NOTA[[#This Row],[DISC 1-]]+NOTA[[#This Row],[DISC 2-]])</f>
        <v>95985</v>
      </c>
      <c r="AA794" s="54">
        <f>IF(NOTA[[#This Row],[JUMLAH]]="","",NOTA[[#This Row],[JUMLAH]]-NOTA[[#This Row],[DISC]])</f>
        <v>472815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4" s="54">
        <f>IF(OR(NOTA[[#This Row],[QTY]]="",NOTA[[#This Row],[HARGA SATUAN]]="",),"",NOTA[[#This Row],[QTY]]*NOTA[[#This Row],[HARGA SATUAN]])</f>
        <v>568800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140</v>
      </c>
      <c r="E795" s="23"/>
      <c r="F795" s="26"/>
      <c r="G795" s="26"/>
      <c r="H795" s="31"/>
      <c r="I795" s="26"/>
      <c r="J795" s="51"/>
      <c r="K795" s="26"/>
      <c r="L795" s="26" t="s">
        <v>868</v>
      </c>
      <c r="M795" s="39"/>
      <c r="N795" s="26">
        <v>36</v>
      </c>
      <c r="O795" s="26" t="s">
        <v>87</v>
      </c>
      <c r="P795" s="49">
        <v>15800</v>
      </c>
      <c r="Q795" s="52"/>
      <c r="R795" s="39" t="s">
        <v>225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568800</v>
      </c>
      <c r="X795" s="54">
        <f>IF(NOTA[[#This Row],[JUMLAH]]="","",NOTA[[#This Row],[JUMLAH]]*NOTA[[#This Row],[DISC 1]])</f>
        <v>71100</v>
      </c>
      <c r="Y795" s="54">
        <f>IF(NOTA[[#This Row],[JUMLAH]]="","",(NOTA[[#This Row],[JUMLAH]]-NOTA[[#This Row],[DISC 1-]])*NOTA[[#This Row],[DISC 2]])</f>
        <v>24885</v>
      </c>
      <c r="Z795" s="54">
        <f>IF(NOTA[[#This Row],[JUMLAH]]="","",NOTA[[#This Row],[DISC 1-]]+NOTA[[#This Row],[DISC 2-]])</f>
        <v>95985</v>
      </c>
      <c r="AA795" s="54">
        <f>IF(NOTA[[#This Row],[JUMLAH]]="","",NOTA[[#This Row],[JUMLAH]]-NOTA[[#This Row],[DISC]])</f>
        <v>472815</v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5" s="54">
        <f>IF(OR(NOTA[[#This Row],[QTY]]="",NOTA[[#This Row],[HARGA SATUAN]]="",),"",NOTA[[#This Row],[QTY]]*NOTA[[#This Row],[HARGA SATUAN]])</f>
        <v>568800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>
        <f ca="1">IF(NOTA[[#This Row],[NAMA BARANG]]="","",INDEX(NOTA[ID],MATCH(,INDIRECT(ADDRESS(ROW(NOTA[ID]),COLUMN(NOTA[ID]))&amp;":"&amp;ADDRESS(ROW(),COLUMN(NOTA[ID]))),-1)))</f>
        <v>140</v>
      </c>
      <c r="E796" s="23"/>
      <c r="F796" s="26"/>
      <c r="G796" s="26"/>
      <c r="H796" s="31"/>
      <c r="I796" s="26"/>
      <c r="J796" s="51"/>
      <c r="K796" s="26"/>
      <c r="L796" s="26" t="s">
        <v>869</v>
      </c>
      <c r="M796" s="39"/>
      <c r="N796" s="26">
        <v>36</v>
      </c>
      <c r="O796" s="26" t="s">
        <v>87</v>
      </c>
      <c r="P796" s="49">
        <v>15800</v>
      </c>
      <c r="Q796" s="52"/>
      <c r="R796" s="39" t="s">
        <v>225</v>
      </c>
      <c r="S796" s="53">
        <v>0.125</v>
      </c>
      <c r="T796" s="53">
        <v>0.05</v>
      </c>
      <c r="U796" s="54"/>
      <c r="V796" s="37"/>
      <c r="W796" s="54">
        <f>IF(NOTA[[#This Row],[HARGA/ CTN]]="",NOTA[[#This Row],[JUMLAH_H]],NOTA[[#This Row],[HARGA/ CTN]]*NOTA[[#This Row],[C]])</f>
        <v>568800</v>
      </c>
      <c r="X796" s="54">
        <f>IF(NOTA[[#This Row],[JUMLAH]]="","",NOTA[[#This Row],[JUMLAH]]*NOTA[[#This Row],[DISC 1]])</f>
        <v>71100</v>
      </c>
      <c r="Y796" s="54">
        <f>IF(NOTA[[#This Row],[JUMLAH]]="","",(NOTA[[#This Row],[JUMLAH]]-NOTA[[#This Row],[DISC 1-]])*NOTA[[#This Row],[DISC 2]])</f>
        <v>24885</v>
      </c>
      <c r="Z796" s="54">
        <f>IF(NOTA[[#This Row],[JUMLAH]]="","",NOTA[[#This Row],[DISC 1-]]+NOTA[[#This Row],[DISC 2-]])</f>
        <v>95985</v>
      </c>
      <c r="AA796" s="54">
        <f>IF(NOTA[[#This Row],[JUMLAH]]="","",NOTA[[#This Row],[JUMLAH]]-NOTA[[#This Row],[DISC]])</f>
        <v>472815</v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6" s="54">
        <f>IF(OR(NOTA[[#This Row],[QTY]]="",NOTA[[#This Row],[HARGA SATUAN]]="",),"",NOTA[[#This Row],[QTY]]*NOTA[[#This Row],[HARGA SATUAN]])</f>
        <v>568800</v>
      </c>
      <c r="AF796" s="51">
        <f ca="1">IF(NOTA[ID_H]="","",INDEX(NOTA[TANGGAL],MATCH(,INDIRECT(ADDRESS(ROW(NOTA[TANGGAL]),COLUMN(NOTA[TANGGAL]))&amp;":"&amp;ADDRESS(ROW(),COLUMN(NOTA[TANGGAL]))),-1)))</f>
        <v>44896</v>
      </c>
      <c r="AG796" s="49" t="str">
        <f ca="1">IF(NOTA[[#This Row],[NAMA BARANG]]="","",INDEX(NOTA[SUPPLIER],MATCH(,INDIRECT(ADDRESS(ROW(NOTA[ID]),COLUMN(NOTA[ID]))&amp;":"&amp;ADDRESS(ROW(),COLUMN(NOTA[ID]))),-1)))</f>
        <v>ATALI MAKMUR</v>
      </c>
      <c r="AH796" s="38" t="str">
        <f ca="1">IF(NOTA[[#This Row],[ID]]="","",COUNTIF(NOTA[ID_H],NOTA[[#This Row],[ID_H]]))</f>
        <v/>
      </c>
      <c r="AI796" s="38">
        <f ca="1">IF(NOTA[[#This Row],[TGL.NOTA]]="",IF(NOTA[[#This Row],[SUPPLIER_H]]="","",AI795),MONTH(NOTA[[#This Row],[TGL.NOTA]]))</f>
        <v>11</v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>
        <f ca="1">IF(NOTA[[#This Row],[NAMA BARANG]]="","",INDEX(NOTA[ID],MATCH(,INDIRECT(ADDRESS(ROW(NOTA[ID]),COLUMN(NOTA[ID]))&amp;":"&amp;ADDRESS(ROW(),COLUMN(NOTA[ID]))),-1)))</f>
        <v>140</v>
      </c>
      <c r="E797" s="23"/>
      <c r="F797" s="26"/>
      <c r="G797" s="26"/>
      <c r="H797" s="31"/>
      <c r="I797" s="26"/>
      <c r="J797" s="51"/>
      <c r="K797" s="26"/>
      <c r="L797" s="26" t="s">
        <v>870</v>
      </c>
      <c r="M797" s="39"/>
      <c r="N797" s="26">
        <v>36</v>
      </c>
      <c r="O797" s="26" t="s">
        <v>87</v>
      </c>
      <c r="P797" s="49">
        <v>15800</v>
      </c>
      <c r="Q797" s="52"/>
      <c r="R797" s="39" t="s">
        <v>225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568800</v>
      </c>
      <c r="X797" s="54">
        <f>IF(NOTA[[#This Row],[JUMLAH]]="","",NOTA[[#This Row],[JUMLAH]]*NOTA[[#This Row],[DISC 1]])</f>
        <v>71100</v>
      </c>
      <c r="Y797" s="54">
        <f>IF(NOTA[[#This Row],[JUMLAH]]="","",(NOTA[[#This Row],[JUMLAH]]-NOTA[[#This Row],[DISC 1-]])*NOTA[[#This Row],[DISC 2]])</f>
        <v>24885</v>
      </c>
      <c r="Z797" s="54">
        <f>IF(NOTA[[#This Row],[JUMLAH]]="","",NOTA[[#This Row],[DISC 1-]]+NOTA[[#This Row],[DISC 2-]])</f>
        <v>95985</v>
      </c>
      <c r="AA797" s="54">
        <f>IF(NOTA[[#This Row],[JUMLAH]]="","",NOTA[[#This Row],[JUMLAH]]-NOTA[[#This Row],[DISC]])</f>
        <v>472815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7" s="54">
        <f>IF(OR(NOTA[[#This Row],[QTY]]="",NOTA[[#This Row],[HARGA SATUAN]]="",),"",NOTA[[#This Row],[QTY]]*NOTA[[#This Row],[HARGA SATUAN]])</f>
        <v>568800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 t="str">
        <f ca="1">IF(NOTA[[#This Row],[ID]]="","",COUNTIF(NOTA[ID_H],NOTA[[#This Row],[ID_H]]))</f>
        <v/>
      </c>
      <c r="AI797" s="38">
        <f ca="1"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140</v>
      </c>
      <c r="E798" s="23"/>
      <c r="F798" s="26"/>
      <c r="G798" s="26"/>
      <c r="H798" s="31"/>
      <c r="I798" s="26"/>
      <c r="J798" s="51"/>
      <c r="K798" s="26"/>
      <c r="L798" s="26" t="s">
        <v>871</v>
      </c>
      <c r="M798" s="39"/>
      <c r="N798" s="26">
        <v>36</v>
      </c>
      <c r="O798" s="26" t="s">
        <v>87</v>
      </c>
      <c r="P798" s="49">
        <v>15800</v>
      </c>
      <c r="Q798" s="52"/>
      <c r="R798" s="39" t="s">
        <v>225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568800</v>
      </c>
      <c r="X798" s="54">
        <f>IF(NOTA[[#This Row],[JUMLAH]]="","",NOTA[[#This Row],[JUMLAH]]*NOTA[[#This Row],[DISC 1]])</f>
        <v>71100</v>
      </c>
      <c r="Y798" s="54">
        <f>IF(NOTA[[#This Row],[JUMLAH]]="","",(NOTA[[#This Row],[JUMLAH]]-NOTA[[#This Row],[DISC 1-]])*NOTA[[#This Row],[DISC 2]])</f>
        <v>24885</v>
      </c>
      <c r="Z798" s="54">
        <f>IF(NOTA[[#This Row],[JUMLAH]]="","",NOTA[[#This Row],[DISC 1-]]+NOTA[[#This Row],[DISC 2-]])</f>
        <v>95985</v>
      </c>
      <c r="AA798" s="54">
        <f>IF(NOTA[[#This Row],[JUMLAH]]="","",NOTA[[#This Row],[JUMLAH]]-NOTA[[#This Row],[DISC]])</f>
        <v>472815</v>
      </c>
      <c r="AB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8" s="54">
        <f>IF(OR(NOTA[[#This Row],[QTY]]="",NOTA[[#This Row],[HARGA SATUAN]]="",),"",NOTA[[#This Row],[QTY]]*NOTA[[#This Row],[HARGA SATUAN]])</f>
        <v>568800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800" s="50" t="e">
        <f ca="1">IF(NOTA[[#This Row],[ID_P]]="","",MATCH(NOTA[[#This Row],[ID_P]],[1]!B_MSK[N_ID],0))</f>
        <v>#REF!</v>
      </c>
      <c r="D800" s="50">
        <f ca="1">IF(NOTA[[#This Row],[NAMA BARANG]]="","",INDEX(NOTA[ID],MATCH(,INDIRECT(ADDRESS(ROW(NOTA[ID]),COLUMN(NOTA[ID]))&amp;":"&amp;ADDRESS(ROW(),COLUMN(NOTA[ID]))),-1)))</f>
        <v>141</v>
      </c>
      <c r="E800" s="23"/>
      <c r="F800" s="26" t="s">
        <v>25</v>
      </c>
      <c r="G800" s="26" t="s">
        <v>24</v>
      </c>
      <c r="H800" s="31" t="s">
        <v>872</v>
      </c>
      <c r="I800" s="26"/>
      <c r="J800" s="51">
        <v>44891</v>
      </c>
      <c r="K800" s="26"/>
      <c r="L800" s="26" t="s">
        <v>695</v>
      </c>
      <c r="M800" s="39">
        <v>1</v>
      </c>
      <c r="N800" s="26">
        <v>144</v>
      </c>
      <c r="O800" s="26" t="s">
        <v>235</v>
      </c>
      <c r="P800" s="49">
        <v>18600</v>
      </c>
      <c r="Q800" s="52"/>
      <c r="R800" s="39" t="s">
        <v>236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2678400</v>
      </c>
      <c r="X800" s="54">
        <f>IF(NOTA[[#This Row],[JUMLAH]]="","",NOTA[[#This Row],[JUMLAH]]*NOTA[[#This Row],[DISC 1]])</f>
        <v>334800</v>
      </c>
      <c r="Y800" s="54">
        <f>IF(NOTA[[#This Row],[JUMLAH]]="","",(NOTA[[#This Row],[JUMLAH]]-NOTA[[#This Row],[DISC 1-]])*NOTA[[#This Row],[DISC 2]])</f>
        <v>117180</v>
      </c>
      <c r="Z800" s="54">
        <f>IF(NOTA[[#This Row],[JUMLAH]]="","",NOTA[[#This Row],[DISC 1-]]+NOTA[[#This Row],[DISC 2-]])</f>
        <v>451980</v>
      </c>
      <c r="AA800" s="54">
        <f>IF(NOTA[[#This Row],[JUMLAH]]="","",NOTA[[#This Row],[JUMLAH]]-NOTA[[#This Row],[DISC]])</f>
        <v>2226420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00" s="54">
        <f>IF(OR(NOTA[[#This Row],[QTY]]="",NOTA[[#This Row],[HARGA SATUAN]]="",),"",NOTA[[#This Row],[QTY]]*NOTA[[#This Row],[HARGA SATUAN]])</f>
        <v>2678400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>
        <f ca="1">IF(NOTA[[#This Row],[ID]]="","",COUNTIF(NOTA[ID_H],NOTA[[#This Row],[ID_H]]))</f>
        <v>6</v>
      </c>
      <c r="AI800" s="38">
        <f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141</v>
      </c>
      <c r="E801" s="23"/>
      <c r="F801" s="26"/>
      <c r="G801" s="26"/>
      <c r="H801" s="31"/>
      <c r="I801" s="26"/>
      <c r="J801" s="51"/>
      <c r="K801" s="26"/>
      <c r="L801" s="26" t="s">
        <v>251</v>
      </c>
      <c r="M801" s="39">
        <v>1</v>
      </c>
      <c r="N801" s="26">
        <v>48</v>
      </c>
      <c r="O801" s="26" t="s">
        <v>235</v>
      </c>
      <c r="P801" s="49">
        <v>29600</v>
      </c>
      <c r="Q801" s="52"/>
      <c r="R801" s="39" t="s">
        <v>125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1420800</v>
      </c>
      <c r="X801" s="54">
        <f>IF(NOTA[[#This Row],[JUMLAH]]="","",NOTA[[#This Row],[JUMLAH]]*NOTA[[#This Row],[DISC 1]])</f>
        <v>177600</v>
      </c>
      <c r="Y801" s="54">
        <f>IF(NOTA[[#This Row],[JUMLAH]]="","",(NOTA[[#This Row],[JUMLAH]]-NOTA[[#This Row],[DISC 1-]])*NOTA[[#This Row],[DISC 2]])</f>
        <v>62160</v>
      </c>
      <c r="Z801" s="54">
        <f>IF(NOTA[[#This Row],[JUMLAH]]="","",NOTA[[#This Row],[DISC 1-]]+NOTA[[#This Row],[DISC 2-]])</f>
        <v>239760</v>
      </c>
      <c r="AA801" s="54">
        <f>IF(NOTA[[#This Row],[JUMLAH]]="","",NOTA[[#This Row],[JUMLAH]]-NOTA[[#This Row],[DISC]])</f>
        <v>1181040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801" s="54">
        <f>IF(OR(NOTA[[#This Row],[QTY]]="",NOTA[[#This Row],[HARGA SATUAN]]="",),"",NOTA[[#This Row],[QTY]]*NOTA[[#This Row],[HARGA SATUAN]])</f>
        <v>1420800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141</v>
      </c>
      <c r="E802" s="23"/>
      <c r="F802" s="26"/>
      <c r="G802" s="26"/>
      <c r="H802" s="31"/>
      <c r="I802" s="26"/>
      <c r="J802" s="51"/>
      <c r="K802" s="26"/>
      <c r="L802" s="26" t="s">
        <v>252</v>
      </c>
      <c r="M802" s="39">
        <v>3</v>
      </c>
      <c r="N802" s="26">
        <v>108</v>
      </c>
      <c r="O802" s="26" t="s">
        <v>235</v>
      </c>
      <c r="P802" s="49">
        <v>41500</v>
      </c>
      <c r="Q802" s="52"/>
      <c r="R802" s="39" t="s">
        <v>126</v>
      </c>
      <c r="S802" s="53">
        <v>0.125</v>
      </c>
      <c r="T802" s="53">
        <v>0.05</v>
      </c>
      <c r="U802" s="54"/>
      <c r="V802" s="37"/>
      <c r="W802" s="54">
        <f>IF(NOTA[[#This Row],[HARGA/ CTN]]="",NOTA[[#This Row],[JUMLAH_H]],NOTA[[#This Row],[HARGA/ CTN]]*NOTA[[#This Row],[C]])</f>
        <v>4482000</v>
      </c>
      <c r="X802" s="54">
        <f>IF(NOTA[[#This Row],[JUMLAH]]="","",NOTA[[#This Row],[JUMLAH]]*NOTA[[#This Row],[DISC 1]])</f>
        <v>560250</v>
      </c>
      <c r="Y802" s="54">
        <f>IF(NOTA[[#This Row],[JUMLAH]]="","",(NOTA[[#This Row],[JUMLAH]]-NOTA[[#This Row],[DISC 1-]])*NOTA[[#This Row],[DISC 2]])</f>
        <v>196087.5</v>
      </c>
      <c r="Z802" s="54">
        <f>IF(NOTA[[#This Row],[JUMLAH]]="","",NOTA[[#This Row],[DISC 1-]]+NOTA[[#This Row],[DISC 2-]])</f>
        <v>756337.5</v>
      </c>
      <c r="AA802" s="54">
        <f>IF(NOTA[[#This Row],[JUMLAH]]="","",NOTA[[#This Row],[JUMLAH]]-NOTA[[#This Row],[DISC]])</f>
        <v>3725662.5</v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802" s="54">
        <f>IF(OR(NOTA[[#This Row],[QTY]]="",NOTA[[#This Row],[HARGA SATUAN]]="",),"",NOTA[[#This Row],[QTY]]*NOTA[[#This Row],[HARGA SATUAN]])</f>
        <v>4482000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>
        <f ca="1">IF(NOTA[[#This Row],[NAMA BARANG]]="","",INDEX(NOTA[ID],MATCH(,INDIRECT(ADDRESS(ROW(NOTA[ID]),COLUMN(NOTA[ID]))&amp;":"&amp;ADDRESS(ROW(),COLUMN(NOTA[ID]))),-1)))</f>
        <v>141</v>
      </c>
      <c r="E803" s="23"/>
      <c r="F803" s="26"/>
      <c r="G803" s="26"/>
      <c r="H803" s="31"/>
      <c r="I803" s="26"/>
      <c r="J803" s="51"/>
      <c r="K803" s="26"/>
      <c r="L803" s="26" t="s">
        <v>815</v>
      </c>
      <c r="M803" s="39">
        <v>5</v>
      </c>
      <c r="N803" s="26">
        <v>120</v>
      </c>
      <c r="O803" s="26" t="s">
        <v>235</v>
      </c>
      <c r="P803" s="49">
        <v>58900</v>
      </c>
      <c r="Q803" s="52"/>
      <c r="R803" s="39" t="s">
        <v>118</v>
      </c>
      <c r="S803" s="53">
        <v>0.125</v>
      </c>
      <c r="T803" s="53">
        <v>0.05</v>
      </c>
      <c r="U803" s="54"/>
      <c r="V803" s="37"/>
      <c r="W803" s="54">
        <f>IF(NOTA[[#This Row],[HARGA/ CTN]]="",NOTA[[#This Row],[JUMLAH_H]],NOTA[[#This Row],[HARGA/ CTN]]*NOTA[[#This Row],[C]])</f>
        <v>7068000</v>
      </c>
      <c r="X803" s="54">
        <f>IF(NOTA[[#This Row],[JUMLAH]]="","",NOTA[[#This Row],[JUMLAH]]*NOTA[[#This Row],[DISC 1]])</f>
        <v>883500</v>
      </c>
      <c r="Y803" s="54">
        <f>IF(NOTA[[#This Row],[JUMLAH]]="","",(NOTA[[#This Row],[JUMLAH]]-NOTA[[#This Row],[DISC 1-]])*NOTA[[#This Row],[DISC 2]])</f>
        <v>309225</v>
      </c>
      <c r="Z803" s="54">
        <f>IF(NOTA[[#This Row],[JUMLAH]]="","",NOTA[[#This Row],[DISC 1-]]+NOTA[[#This Row],[DISC 2-]])</f>
        <v>1192725</v>
      </c>
      <c r="AA803" s="54">
        <f>IF(NOTA[[#This Row],[JUMLAH]]="","",NOTA[[#This Row],[JUMLAH]]-NOTA[[#This Row],[DISC]])</f>
        <v>5875275</v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3" s="54">
        <f>IF(OR(NOTA[[#This Row],[QTY]]="",NOTA[[#This Row],[HARGA SATUAN]]="",),"",NOTA[[#This Row],[QTY]]*NOTA[[#This Row],[HARGA SATUAN]])</f>
        <v>7068000</v>
      </c>
      <c r="AF803" s="51">
        <f ca="1">IF(NOTA[ID_H]="","",INDEX(NOTA[TANGGAL],MATCH(,INDIRECT(ADDRESS(ROW(NOTA[TANGGAL]),COLUMN(NOTA[TANGGAL]))&amp;":"&amp;ADDRESS(ROW(),COLUMN(NOTA[TANGGAL]))),-1)))</f>
        <v>44896</v>
      </c>
      <c r="AG803" s="49" t="str">
        <f ca="1">IF(NOTA[[#This Row],[NAMA BARANG]]="","",INDEX(NOTA[SUPPLIER],MATCH(,INDIRECT(ADDRESS(ROW(NOTA[ID]),COLUMN(NOTA[ID]))&amp;":"&amp;ADDRESS(ROW(),COLUMN(NOTA[ID]))),-1)))</f>
        <v>ATALI MAKMUR</v>
      </c>
      <c r="AH803" s="38" t="str">
        <f ca="1">IF(NOTA[[#This Row],[ID]]="","",COUNTIF(NOTA[ID_H],NOTA[[#This Row],[ID_H]]))</f>
        <v/>
      </c>
      <c r="AI803" s="38">
        <f ca="1">IF(NOTA[[#This Row],[TGL.NOTA]]="",IF(NOTA[[#This Row],[SUPPLIER_H]]="","",AI802),MONTH(NOTA[[#This Row],[TGL.NOTA]]))</f>
        <v>11</v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>
        <f ca="1">IF(NOTA[[#This Row],[NAMA BARANG]]="","",INDEX(NOTA[ID],MATCH(,INDIRECT(ADDRESS(ROW(NOTA[ID]),COLUMN(NOTA[ID]))&amp;":"&amp;ADDRESS(ROW(),COLUMN(NOTA[ID]))),-1)))</f>
        <v>141</v>
      </c>
      <c r="E804" s="23"/>
      <c r="F804" s="26"/>
      <c r="G804" s="26"/>
      <c r="H804" s="31"/>
      <c r="I804" s="26"/>
      <c r="J804" s="51"/>
      <c r="K804" s="26"/>
      <c r="L804" s="26" t="s">
        <v>326</v>
      </c>
      <c r="M804" s="39">
        <v>6</v>
      </c>
      <c r="N804" s="26">
        <v>144</v>
      </c>
      <c r="O804" s="26" t="s">
        <v>235</v>
      </c>
      <c r="P804" s="49">
        <v>66900</v>
      </c>
      <c r="Q804" s="52"/>
      <c r="R804" s="39" t="s">
        <v>118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9633600</v>
      </c>
      <c r="X804" s="54">
        <f>IF(NOTA[[#This Row],[JUMLAH]]="","",NOTA[[#This Row],[JUMLAH]]*NOTA[[#This Row],[DISC 1]])</f>
        <v>1204200</v>
      </c>
      <c r="Y804" s="54">
        <f>IF(NOTA[[#This Row],[JUMLAH]]="","",(NOTA[[#This Row],[JUMLAH]]-NOTA[[#This Row],[DISC 1-]])*NOTA[[#This Row],[DISC 2]])</f>
        <v>421470</v>
      </c>
      <c r="Z804" s="54">
        <f>IF(NOTA[[#This Row],[JUMLAH]]="","",NOTA[[#This Row],[DISC 1-]]+NOTA[[#This Row],[DISC 2-]])</f>
        <v>1625670</v>
      </c>
      <c r="AA804" s="54">
        <f>IF(NOTA[[#This Row],[JUMLAH]]="","",NOTA[[#This Row],[JUMLAH]]-NOTA[[#This Row],[DISC]])</f>
        <v>8007930</v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04" s="54">
        <f>IF(OR(NOTA[[#This Row],[QTY]]="",NOTA[[#This Row],[HARGA SATUAN]]="",),"",NOTA[[#This Row],[QTY]]*NOTA[[#This Row],[HARGA SATUAN]])</f>
        <v>9633600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ATALI MAKMUR</v>
      </c>
      <c r="AH804" s="38" t="str">
        <f ca="1">IF(NOTA[[#This Row],[ID]]="","",COUNTIF(NOTA[ID_H],NOTA[[#This Row],[ID_H]]))</f>
        <v/>
      </c>
      <c r="AI804" s="38">
        <f ca="1"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>
        <f ca="1">IF(NOTA[[#This Row],[NAMA BARANG]]="","",INDEX(NOTA[ID],MATCH(,INDIRECT(ADDRESS(ROW(NOTA[ID]),COLUMN(NOTA[ID]))&amp;":"&amp;ADDRESS(ROW(),COLUMN(NOTA[ID]))),-1)))</f>
        <v>141</v>
      </c>
      <c r="E805" s="23"/>
      <c r="F805" s="26"/>
      <c r="G805" s="26"/>
      <c r="H805" s="31"/>
      <c r="I805" s="26"/>
      <c r="J805" s="51"/>
      <c r="K805" s="26"/>
      <c r="L805" s="26" t="s">
        <v>413</v>
      </c>
      <c r="M805" s="39"/>
      <c r="N805" s="26">
        <v>30</v>
      </c>
      <c r="O805" s="26" t="s">
        <v>111</v>
      </c>
      <c r="P805" s="49">
        <v>12600</v>
      </c>
      <c r="Q805" s="52"/>
      <c r="R805" s="39" t="s">
        <v>118</v>
      </c>
      <c r="S805" s="53">
        <v>0.1</v>
      </c>
      <c r="T805" s="53">
        <v>0.05</v>
      </c>
      <c r="U805" s="54">
        <v>323190</v>
      </c>
      <c r="V805" s="37" t="s">
        <v>873</v>
      </c>
      <c r="W805" s="54">
        <f>IF(NOTA[[#This Row],[HARGA/ CTN]]="",NOTA[[#This Row],[JUMLAH_H]],NOTA[[#This Row],[HARGA/ CTN]]*NOTA[[#This Row],[C]])</f>
        <v>378000</v>
      </c>
      <c r="X805" s="54">
        <f>IF(NOTA[[#This Row],[JUMLAH]]="","",NOTA[[#This Row],[JUMLAH]]*NOTA[[#This Row],[DISC 1]])</f>
        <v>37800</v>
      </c>
      <c r="Y805" s="54">
        <f>IF(NOTA[[#This Row],[JUMLAH]]="","",(NOTA[[#This Row],[JUMLAH]]-NOTA[[#This Row],[DISC 1-]])*NOTA[[#This Row],[DISC 2]])</f>
        <v>17010</v>
      </c>
      <c r="Z805" s="54">
        <f>IF(NOTA[[#This Row],[JUMLAH]]="","",NOTA[[#This Row],[DISC 1-]]+NOTA[[#This Row],[DISC 2-]])</f>
        <v>54810</v>
      </c>
      <c r="AA805" s="54">
        <f>IF(NOTA[[#This Row],[JUMLAH]]="","",NOTA[[#This Row],[JUMLAH]]-NOTA[[#This Row],[DISC]])</f>
        <v>323190</v>
      </c>
      <c r="AB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05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05" s="54">
        <f>IF(OR(NOTA[[#This Row],[QTY]]="",NOTA[[#This Row],[HARGA SATUAN]]="",),"",NOTA[[#This Row],[QTY]]*NOTA[[#This Row],[HARGA SATUAN]])</f>
        <v>378000</v>
      </c>
      <c r="AF805" s="51">
        <f ca="1">IF(NOTA[ID_H]="","",INDEX(NOTA[TANGGAL],MATCH(,INDIRECT(ADDRESS(ROW(NOTA[TANGGAL]),COLUMN(NOTA[TANGGAL]))&amp;":"&amp;ADDRESS(ROW(),COLUMN(NOTA[TANGGAL]))),-1)))</f>
        <v>44896</v>
      </c>
      <c r="AG805" s="49" t="str">
        <f ca="1">IF(NOTA[[#This Row],[NAMA BARANG]]="","",INDEX(NOTA[SUPPLIER],MATCH(,INDIRECT(ADDRESS(ROW(NOTA[ID]),COLUMN(NOTA[ID]))&amp;":"&amp;ADDRESS(ROW(),COLUMN(NOTA[ID]))),-1)))</f>
        <v>ATALI MAKMUR</v>
      </c>
      <c r="AH805" s="38" t="str">
        <f ca="1">IF(NOTA[[#This Row],[ID]]="","",COUNTIF(NOTA[ID_H],NOTA[[#This Row],[ID_H]]))</f>
        <v/>
      </c>
      <c r="AI805" s="38">
        <f ca="1">IF(NOTA[[#This Row],[TGL.NOTA]]="",IF(NOTA[[#This Row],[SUPPLIER_H]]="","",AI804),MONTH(NOTA[[#This Row],[TGL.NOTA]]))</f>
        <v>11</v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07" s="50" t="e">
        <f ca="1">IF(NOTA[[#This Row],[ID_P]]="","",MATCH(NOTA[[#This Row],[ID_P]],[1]!B_MSK[N_ID],0))</f>
        <v>#REF!</v>
      </c>
      <c r="D807" s="50">
        <f ca="1">IF(NOTA[[#This Row],[NAMA BARANG]]="","",INDEX(NOTA[ID],MATCH(,INDIRECT(ADDRESS(ROW(NOTA[ID]),COLUMN(NOTA[ID]))&amp;":"&amp;ADDRESS(ROW(),COLUMN(NOTA[ID]))),-1)))</f>
        <v>142</v>
      </c>
      <c r="E807" s="23"/>
      <c r="F807" s="26" t="s">
        <v>52</v>
      </c>
      <c r="G807" s="26" t="s">
        <v>24</v>
      </c>
      <c r="H807" s="31" t="s">
        <v>874</v>
      </c>
      <c r="I807" s="26"/>
      <c r="J807" s="51">
        <v>44891</v>
      </c>
      <c r="K807" s="26"/>
      <c r="L807" s="26" t="s">
        <v>877</v>
      </c>
      <c r="M807" s="39"/>
      <c r="N807" s="26">
        <v>40</v>
      </c>
      <c r="O807" s="26" t="s">
        <v>87</v>
      </c>
      <c r="P807" s="49">
        <v>47000</v>
      </c>
      <c r="Q807" s="52"/>
      <c r="R807" s="39" t="s">
        <v>699</v>
      </c>
      <c r="S807" s="53">
        <v>0.125</v>
      </c>
      <c r="T807" s="53">
        <v>0.05</v>
      </c>
      <c r="U807" s="54"/>
      <c r="V807" s="37"/>
      <c r="W807" s="54">
        <f>IF(NOTA[[#This Row],[HARGA/ CTN]]="",NOTA[[#This Row],[JUMLAH_H]],NOTA[[#This Row],[HARGA/ CTN]]*NOTA[[#This Row],[C]])</f>
        <v>1880000</v>
      </c>
      <c r="X807" s="54">
        <f>IF(NOTA[[#This Row],[JUMLAH]]="","",NOTA[[#This Row],[JUMLAH]]*NOTA[[#This Row],[DISC 1]])</f>
        <v>235000</v>
      </c>
      <c r="Y807" s="54">
        <f>IF(NOTA[[#This Row],[JUMLAH]]="","",(NOTA[[#This Row],[JUMLAH]]-NOTA[[#This Row],[DISC 1-]])*NOTA[[#This Row],[DISC 2]])</f>
        <v>82250</v>
      </c>
      <c r="Z807" s="54">
        <f>IF(NOTA[[#This Row],[JUMLAH]]="","",NOTA[[#This Row],[DISC 1-]]+NOTA[[#This Row],[DISC 2-]])</f>
        <v>317250</v>
      </c>
      <c r="AA807" s="54">
        <f>IF(NOTA[[#This Row],[JUMLAH]]="","",NOTA[[#This Row],[JUMLAH]]-NOTA[[#This Row],[DISC]])</f>
        <v>1562750</v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7" s="54">
        <f>IF(OR(NOTA[[#This Row],[QTY]]="",NOTA[[#This Row],[HARGA SATUAN]]="",),"",NOTA[[#This Row],[QTY]]*NOTA[[#This Row],[HARGA SATUAN]])</f>
        <v>1880000</v>
      </c>
      <c r="AF807" s="51">
        <f ca="1">IF(NOTA[ID_H]="","",INDEX(NOTA[TANGGAL],MATCH(,INDIRECT(ADDRESS(ROW(NOTA[TANGGAL]),COLUMN(NOTA[TANGGAL]))&amp;":"&amp;ADDRESS(ROW(),COLUMN(NOTA[TANGGAL]))),-1)))</f>
        <v>44896</v>
      </c>
      <c r="AG807" s="49" t="str">
        <f ca="1">IF(NOTA[[#This Row],[NAMA BARANG]]="","",INDEX(NOTA[SUPPLIER],MATCH(,INDIRECT(ADDRESS(ROW(NOTA[ID]),COLUMN(NOTA[ID]))&amp;":"&amp;ADDRESS(ROW(),COLUMN(NOTA[ID]))),-1)))</f>
        <v>KALINDO SUKSES</v>
      </c>
      <c r="AH807" s="38">
        <f ca="1">IF(NOTA[[#This Row],[ID]]="","",COUNTIF(NOTA[ID_H],NOTA[[#This Row],[ID_H]]))</f>
        <v>3</v>
      </c>
      <c r="AI807" s="38">
        <f>IF(NOTA[[#This Row],[TGL.NOTA]]="",IF(NOTA[[#This Row],[SUPPLIER_H]]="","",AI806),MONTH(NOTA[[#This Row],[TGL.NOTA]]))</f>
        <v>11</v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>
        <f ca="1">IF(NOTA[[#This Row],[NAMA BARANG]]="","",INDEX(NOTA[ID],MATCH(,INDIRECT(ADDRESS(ROW(NOTA[ID]),COLUMN(NOTA[ID]))&amp;":"&amp;ADDRESS(ROW(),COLUMN(NOTA[ID]))),-1)))</f>
        <v>142</v>
      </c>
      <c r="E808" s="23"/>
      <c r="F808" s="26"/>
      <c r="G808" s="26"/>
      <c r="H808" s="31"/>
      <c r="I808" s="26"/>
      <c r="J808" s="51"/>
      <c r="K808" s="26"/>
      <c r="L808" s="26" t="s">
        <v>875</v>
      </c>
      <c r="M808" s="39"/>
      <c r="N808" s="26">
        <v>40</v>
      </c>
      <c r="O808" s="26" t="s">
        <v>87</v>
      </c>
      <c r="P808" s="49">
        <v>47000</v>
      </c>
      <c r="Q808" s="52"/>
      <c r="R808" s="39" t="s">
        <v>699</v>
      </c>
      <c r="S808" s="53">
        <v>0.125</v>
      </c>
      <c r="T808" s="53">
        <v>0.05</v>
      </c>
      <c r="U808" s="54"/>
      <c r="V808" s="37"/>
      <c r="W808" s="54">
        <f>IF(NOTA[[#This Row],[HARGA/ CTN]]="",NOTA[[#This Row],[JUMLAH_H]],NOTA[[#This Row],[HARGA/ CTN]]*NOTA[[#This Row],[C]])</f>
        <v>1880000</v>
      </c>
      <c r="X808" s="54">
        <f>IF(NOTA[[#This Row],[JUMLAH]]="","",NOTA[[#This Row],[JUMLAH]]*NOTA[[#This Row],[DISC 1]])</f>
        <v>235000</v>
      </c>
      <c r="Y808" s="54">
        <f>IF(NOTA[[#This Row],[JUMLAH]]="","",(NOTA[[#This Row],[JUMLAH]]-NOTA[[#This Row],[DISC 1-]])*NOTA[[#This Row],[DISC 2]])</f>
        <v>82250</v>
      </c>
      <c r="Z808" s="54">
        <f>IF(NOTA[[#This Row],[JUMLAH]]="","",NOTA[[#This Row],[DISC 1-]]+NOTA[[#This Row],[DISC 2-]])</f>
        <v>317250</v>
      </c>
      <c r="AA808" s="54">
        <f>IF(NOTA[[#This Row],[JUMLAH]]="","",NOTA[[#This Row],[JUMLAH]]-NOTA[[#This Row],[DISC]])</f>
        <v>1562750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8" s="54">
        <f>IF(OR(NOTA[[#This Row],[QTY]]="",NOTA[[#This Row],[HARGA SATUAN]]="",),"",NOTA[[#This Row],[QTY]]*NOTA[[#This Row],[HARGA SATUAN]])</f>
        <v>1880000</v>
      </c>
      <c r="AF808" s="51">
        <f ca="1">IF(NOTA[ID_H]="","",INDEX(NOTA[TANGGAL],MATCH(,INDIRECT(ADDRESS(ROW(NOTA[TANGGAL]),COLUMN(NOTA[TANGGAL]))&amp;":"&amp;ADDRESS(ROW(),COLUMN(NOTA[TANGGAL]))),-1)))</f>
        <v>44896</v>
      </c>
      <c r="AG808" s="49" t="str">
        <f ca="1">IF(NOTA[[#This Row],[NAMA BARANG]]="","",INDEX(NOTA[SUPPLIER],MATCH(,INDIRECT(ADDRESS(ROW(NOTA[ID]),COLUMN(NOTA[ID]))&amp;":"&amp;ADDRESS(ROW(),COLUMN(NOTA[ID]))),-1)))</f>
        <v>KALINDO SUKSES</v>
      </c>
      <c r="AH808" s="38" t="str">
        <f ca="1">IF(NOTA[[#This Row],[ID]]="","",COUNTIF(NOTA[ID_H],NOTA[[#This Row],[ID_H]]))</f>
        <v/>
      </c>
      <c r="AI808" s="38">
        <f ca="1">IF(NOTA[[#This Row],[TGL.NOTA]]="",IF(NOTA[[#This Row],[SUPPLIER_H]]="","",AI807),MONTH(NOTA[[#This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142</v>
      </c>
      <c r="E809" s="23"/>
      <c r="F809" s="26"/>
      <c r="G809" s="26"/>
      <c r="H809" s="31"/>
      <c r="I809" s="26"/>
      <c r="J809" s="51"/>
      <c r="K809" s="26"/>
      <c r="L809" s="26" t="s">
        <v>876</v>
      </c>
      <c r="M809" s="39"/>
      <c r="N809" s="26">
        <v>40</v>
      </c>
      <c r="O809" s="26" t="s">
        <v>87</v>
      </c>
      <c r="P809" s="49">
        <v>47000</v>
      </c>
      <c r="Q809" s="52"/>
      <c r="R809" s="39" t="s">
        <v>699</v>
      </c>
      <c r="S809" s="53">
        <v>0.125</v>
      </c>
      <c r="T809" s="53">
        <v>0.05</v>
      </c>
      <c r="U809" s="54"/>
      <c r="V809" s="37"/>
      <c r="W809" s="54">
        <f>IF(NOTA[[#This Row],[HARGA/ CTN]]="",NOTA[[#This Row],[JUMLAH_H]],NOTA[[#This Row],[HARGA/ CTN]]*NOTA[[#This Row],[C]])</f>
        <v>1880000</v>
      </c>
      <c r="X809" s="54">
        <f>IF(NOTA[[#This Row],[JUMLAH]]="","",NOTA[[#This Row],[JUMLAH]]*NOTA[[#This Row],[DISC 1]])</f>
        <v>235000</v>
      </c>
      <c r="Y809" s="54">
        <f>IF(NOTA[[#This Row],[JUMLAH]]="","",(NOTA[[#This Row],[JUMLAH]]-NOTA[[#This Row],[DISC 1-]])*NOTA[[#This Row],[DISC 2]])</f>
        <v>82250</v>
      </c>
      <c r="Z809" s="54">
        <f>IF(NOTA[[#This Row],[JUMLAH]]="","",NOTA[[#This Row],[DISC 1-]]+NOTA[[#This Row],[DISC 2-]])</f>
        <v>317250</v>
      </c>
      <c r="AA809" s="54">
        <f>IF(NOTA[[#This Row],[JUMLAH]]="","",NOTA[[#This Row],[JUMLAH]]-NOTA[[#This Row],[DISC]])</f>
        <v>1562750</v>
      </c>
      <c r="AB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9" s="54">
        <f>IF(OR(NOTA[[#This Row],[QTY]]="",NOTA[[#This Row],[HARGA SATUAN]]="",),"",NOTA[[#This Row],[QTY]]*NOTA[[#This Row],[HARGA SATUAN]])</f>
        <v>1880000</v>
      </c>
      <c r="AF809" s="51">
        <f ca="1">IF(NOTA[ID_H]="","",INDEX(NOTA[TANGGAL],MATCH(,INDIRECT(ADDRESS(ROW(NOTA[TANGGAL]),COLUMN(NOTA[TANGGAL]))&amp;":"&amp;ADDRESS(ROW(),COLUMN(NOTA[TANGGAL]))),-1)))</f>
        <v>44896</v>
      </c>
      <c r="AG809" s="49" t="str">
        <f ca="1">IF(NOTA[[#This Row],[NAMA BARANG]]="","",INDEX(NOTA[SUPPLIER],MATCH(,INDIRECT(ADDRESS(ROW(NOTA[ID]),COLUMN(NOTA[ID]))&amp;":"&amp;ADDRESS(ROW(),COLUMN(NOTA[ID]))),-1)))</f>
        <v>KALINDO SUKSES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BIN_0112_023-1</v>
      </c>
      <c r="C811" s="50" t="e">
        <f ca="1">IF(NOTA[[#This Row],[ID_P]]="","",MATCH(NOTA[[#This Row],[ID_P]],[1]!B_MSK[N_ID],0))</f>
        <v>#REF!</v>
      </c>
      <c r="D811" s="50">
        <f ca="1">IF(NOTA[[#This Row],[NAMA BARANG]]="","",INDEX(NOTA[ID],MATCH(,INDIRECT(ADDRESS(ROW(NOTA[ID]),COLUMN(NOTA[ID]))&amp;":"&amp;ADDRESS(ROW(),COLUMN(NOTA[ID]))),-1)))</f>
        <v>143</v>
      </c>
      <c r="E811" s="23"/>
      <c r="F811" s="26" t="s">
        <v>113</v>
      </c>
      <c r="G811" s="26" t="s">
        <v>86</v>
      </c>
      <c r="H811" s="31" t="s">
        <v>951</v>
      </c>
      <c r="I811" s="26"/>
      <c r="J811" s="51">
        <v>44890</v>
      </c>
      <c r="K811" s="26"/>
      <c r="L811" s="26" t="s">
        <v>769</v>
      </c>
      <c r="M811" s="39">
        <v>10</v>
      </c>
      <c r="N811" s="26">
        <v>120</v>
      </c>
      <c r="O811" s="26" t="s">
        <v>88</v>
      </c>
      <c r="P811" s="49">
        <v>82000</v>
      </c>
      <c r="Q811" s="52"/>
      <c r="R811" s="39"/>
      <c r="S811" s="53"/>
      <c r="T811" s="53"/>
      <c r="U811" s="54"/>
      <c r="V811" s="37"/>
      <c r="W811" s="54">
        <f>IF(NOTA[[#This Row],[HARGA/ CTN]]="",NOTA[[#This Row],[JUMLAH_H]],NOTA[[#This Row],[HARGA/ CTN]]*NOTA[[#This Row],[C]])</f>
        <v>9840000</v>
      </c>
      <c r="X811" s="54">
        <f>IF(NOTA[[#This Row],[JUMLAH]]="","",NOTA[[#This Row],[JUMLAH]]*NOTA[[#This Row],[DISC 1]])</f>
        <v>0</v>
      </c>
      <c r="Y811" s="54">
        <f>IF(NOTA[[#This Row],[JUMLAH]]="","",(NOTA[[#This Row],[JUMLAH]]-NOTA[[#This Row],[DISC 1-]])*NOTA[[#This Row],[DISC 2]])</f>
        <v>0</v>
      </c>
      <c r="Z811" s="54">
        <f>IF(NOTA[[#This Row],[JUMLAH]]="","",NOTA[[#This Row],[DISC 1-]]+NOTA[[#This Row],[DISC 2-]])</f>
        <v>0</v>
      </c>
      <c r="AA811" s="54">
        <f>IF(NOTA[[#This Row],[JUMLAH]]="","",NOTA[[#This Row],[JUMLAH]]-NOTA[[#This Row],[DISC]])</f>
        <v>9840000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811" s="54">
        <f>IF(OR(NOTA[[#This Row],[QTY]]="",NOTA[[#This Row],[HARGA SATUAN]]="",),"",NOTA[[#This Row],[QTY]]*NOTA[[#This Row],[HARGA SATUAN]])</f>
        <v>9840000</v>
      </c>
      <c r="AF811" s="51">
        <f ca="1">IF(NOTA[ID_H]="","",INDEX(NOTA[TANGGAL],MATCH(,INDIRECT(ADDRESS(ROW(NOTA[TANGGAL]),COLUMN(NOTA[TANGGAL]))&amp;":"&amp;ADDRESS(ROW(),COLUMN(NOTA[TANGGAL]))),-1)))</f>
        <v>44896</v>
      </c>
      <c r="AG811" s="49" t="str">
        <f ca="1">IF(NOTA[[#This Row],[NAMA BARANG]]="","",INDEX(NOTA[SUPPLIER],MATCH(,INDIRECT(ADDRESS(ROW(NOTA[ID]),COLUMN(NOTA[ID]))&amp;":"&amp;ADDRESS(ROW(),COLUMN(NOTA[ID]))),-1)))</f>
        <v>BINTANG SAUDARA</v>
      </c>
      <c r="AH811" s="38">
        <f ca="1">IF(NOTA[[#This Row],[ID]]="","",COUNTIF(NOTA[ID_H],NOTA[[#This Row],[ID_H]]))</f>
        <v>1</v>
      </c>
      <c r="AI811" s="38">
        <f>IF(NOTA[[#This Row],[TGL.NOTA]]="",IF(NOTA[[#This Row],[SUPPLIER_H]]="","",AI809),MONTH(NOTA[[#This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Row],[SUPPLIER_H]]="","",AI809),MONTH(NOTA[[#This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144</v>
      </c>
      <c r="E813" s="23">
        <v>44897</v>
      </c>
      <c r="F813" s="26" t="s">
        <v>879</v>
      </c>
      <c r="G813" s="26" t="s">
        <v>86</v>
      </c>
      <c r="H813" s="31"/>
      <c r="I813" s="26"/>
      <c r="J813" s="51">
        <v>44894</v>
      </c>
      <c r="K813" s="26"/>
      <c r="L813" s="26" t="s">
        <v>932</v>
      </c>
      <c r="M813" s="39">
        <v>5</v>
      </c>
      <c r="N813" s="26">
        <v>6000</v>
      </c>
      <c r="O813" s="26" t="s">
        <v>87</v>
      </c>
      <c r="P813" s="49">
        <v>1458</v>
      </c>
      <c r="Q813" s="52"/>
      <c r="R813" s="39"/>
      <c r="S813" s="53"/>
      <c r="T813" s="53"/>
      <c r="U813" s="54"/>
      <c r="V813" s="37"/>
      <c r="W813" s="54">
        <f>IF(NOTA[[#This Row],[HARGA/ CTN]]="",NOTA[[#This Row],[JUMLAH_H]],NOTA[[#This Row],[HARGA/ CTN]]*NOTA[[#This Row],[C]])</f>
        <v>8748000</v>
      </c>
      <c r="X813" s="54">
        <f>IF(NOTA[[#This Row],[JUMLAH]]="","",NOTA[[#This Row],[JUMLAH]]*NOTA[[#This Row],[DISC 1]])</f>
        <v>0</v>
      </c>
      <c r="Y813" s="54">
        <f>IF(NOTA[[#This Row],[JUMLAH]]="","",(NOTA[[#This Row],[JUMLAH]]-NOTA[[#This Row],[DISC 1-]])*NOTA[[#This Row],[DISC 2]])</f>
        <v>0</v>
      </c>
      <c r="Z813" s="54">
        <f>IF(NOTA[[#This Row],[JUMLAH]]="","",NOTA[[#This Row],[DISC 1-]]+NOTA[[#This Row],[DISC 2-]])</f>
        <v>0</v>
      </c>
      <c r="AA813" s="54">
        <f>IF(NOTA[[#This Row],[JUMLAH]]="","",NOTA[[#This Row],[JUMLAH]]-NOTA[[#This Row],[DISC]])</f>
        <v>8748000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3" s="54">
        <f>IF(OR(NOTA[[#This Row],[QTY]]="",NOTA[[#This Row],[HARGA SATUAN]]="",),"",NOTA[[#This Row],[QTY]]*NOTA[[#This Row],[HARGA SATUAN]])</f>
        <v>8748000</v>
      </c>
      <c r="AF813" s="51">
        <f ca="1">IF(NOTA[ID_H]="","",INDEX(NOTA[TANGGAL],MATCH(,INDIRECT(ADDRESS(ROW(NOTA[TANGGAL]),COLUMN(NOTA[TANGGAL]))&amp;":"&amp;ADDRESS(ROW(),COLUMN(NOTA[TANGGAL]))),-1)))</f>
        <v>44897</v>
      </c>
      <c r="AG813" s="49" t="str">
        <f ca="1">IF(NOTA[[#This Row],[NAMA BARANG]]="","",INDEX(NOTA[SUPPLIER],MATCH(,INDIRECT(ADDRESS(ROW(NOTA[ID]),COLUMN(NOTA[ID]))&amp;":"&amp;ADDRESS(ROW(),COLUMN(NOTA[ID]))),-1)))</f>
        <v>PARAMA</v>
      </c>
      <c r="AH813" s="38">
        <f ca="1">IF(NOTA[[#This Row],[ID]]="","",COUNTIF(NOTA[ID_H],NOTA[[#This Row],[ID_H]]))</f>
        <v>4</v>
      </c>
      <c r="AI813" s="38">
        <f>IF(NOTA[[#This Row],[TGL.NOTA]]="",IF(NOTA[[#This Row],[SUPPLIER_H]]="","",#REF!),MONTH(NOTA[[#This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144</v>
      </c>
      <c r="E814" s="23"/>
      <c r="F814" s="26"/>
      <c r="G814" s="26"/>
      <c r="H814" s="31"/>
      <c r="I814" s="26"/>
      <c r="J814" s="51"/>
      <c r="K814" s="26"/>
      <c r="L814" s="26" t="s">
        <v>933</v>
      </c>
      <c r="M814" s="39">
        <v>5</v>
      </c>
      <c r="N814" s="26">
        <v>4500</v>
      </c>
      <c r="O814" s="26" t="s">
        <v>87</v>
      </c>
      <c r="P814" s="49">
        <v>1842</v>
      </c>
      <c r="Q814" s="52"/>
      <c r="R814" s="39"/>
      <c r="S814" s="53"/>
      <c r="T814" s="53"/>
      <c r="U814" s="54"/>
      <c r="V814" s="37"/>
      <c r="W814" s="54">
        <f>IF(NOTA[[#This Row],[HARGA/ CTN]]="",NOTA[[#This Row],[JUMLAH_H]],NOTA[[#This Row],[HARGA/ CTN]]*NOTA[[#This Row],[C]])</f>
        <v>8289000</v>
      </c>
      <c r="X814" s="54">
        <f>IF(NOTA[[#This Row],[JUMLAH]]="","",NOTA[[#This Row],[JUMLAH]]*NOTA[[#This Row],[DISC 1]])</f>
        <v>0</v>
      </c>
      <c r="Y814" s="54">
        <f>IF(NOTA[[#This Row],[JUMLAH]]="","",(NOTA[[#This Row],[JUMLAH]]-NOTA[[#This Row],[DISC 1-]])*NOTA[[#This Row],[DISC 2]])</f>
        <v>0</v>
      </c>
      <c r="Z814" s="54">
        <f>IF(NOTA[[#This Row],[JUMLAH]]="","",NOTA[[#This Row],[DISC 1-]]+NOTA[[#This Row],[DISC 2-]])</f>
        <v>0</v>
      </c>
      <c r="AA814" s="54">
        <f>IF(NOTA[[#This Row],[JUMLAH]]="","",NOTA[[#This Row],[JUMLAH]]-NOTA[[#This Row],[DISC]])</f>
        <v>8289000</v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14" s="54">
        <f>IF(OR(NOTA[[#This Row],[QTY]]="",NOTA[[#This Row],[HARGA SATUAN]]="",),"",NOTA[[#This Row],[QTY]]*NOTA[[#This Row],[HARGA SATUAN]])</f>
        <v>8289000</v>
      </c>
      <c r="AF814" s="51">
        <f ca="1">IF(NOTA[ID_H]="","",INDEX(NOTA[TANGGAL],MATCH(,INDIRECT(ADDRESS(ROW(NOTA[TANGGAL]),COLUMN(NOTA[TANGGAL]))&amp;":"&amp;ADDRESS(ROW(),COLUMN(NOTA[TANGGAL]))),-1)))</f>
        <v>44897</v>
      </c>
      <c r="AG814" s="49" t="str">
        <f ca="1">IF(NOTA[[#This Row],[NAMA BARANG]]="","",INDEX(NOTA[SUPPLIER],MATCH(,INDIRECT(ADDRESS(ROW(NOTA[ID]),COLUMN(NOTA[ID]))&amp;":"&amp;ADDRESS(ROW(),COLUMN(NOTA[ID]))),-1)))</f>
        <v>PARAMA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>
        <f ca="1">IF(NOTA[[#This Row],[NAMA BARANG]]="","",INDEX(NOTA[ID],MATCH(,INDIRECT(ADDRESS(ROW(NOTA[ID]),COLUMN(NOTA[ID]))&amp;":"&amp;ADDRESS(ROW(),COLUMN(NOTA[ID]))),-1)))</f>
        <v>144</v>
      </c>
      <c r="E815" s="23"/>
      <c r="F815" s="26"/>
      <c r="G815" s="26"/>
      <c r="H815" s="31"/>
      <c r="I815" s="26"/>
      <c r="J815" s="51"/>
      <c r="K815" s="26"/>
      <c r="L815" s="26" t="s">
        <v>934</v>
      </c>
      <c r="M815" s="39">
        <v>5</v>
      </c>
      <c r="N815" s="26">
        <f>750*5</f>
        <v>3750</v>
      </c>
      <c r="O815" s="26" t="s">
        <v>87</v>
      </c>
      <c r="P815" s="49">
        <v>2187</v>
      </c>
      <c r="Q815" s="52"/>
      <c r="R815" s="39"/>
      <c r="S815" s="53"/>
      <c r="T815" s="53"/>
      <c r="U815" s="54"/>
      <c r="V815" s="37"/>
      <c r="W815" s="54">
        <f>IF(NOTA[[#This Row],[HARGA/ CTN]]="",NOTA[[#This Row],[JUMLAH_H]],NOTA[[#This Row],[HARGA/ CTN]]*NOTA[[#This Row],[C]])</f>
        <v>8201250</v>
      </c>
      <c r="X815" s="54">
        <f>IF(NOTA[[#This Row],[JUMLAH]]="","",NOTA[[#This Row],[JUMLAH]]*NOTA[[#This Row],[DISC 1]])</f>
        <v>0</v>
      </c>
      <c r="Y815" s="54">
        <f>IF(NOTA[[#This Row],[JUMLAH]]="","",(NOTA[[#This Row],[JUMLAH]]-NOTA[[#This Row],[DISC 1-]])*NOTA[[#This Row],[DISC 2]])</f>
        <v>0</v>
      </c>
      <c r="Z815" s="54">
        <f>IF(NOTA[[#This Row],[JUMLAH]]="","",NOTA[[#This Row],[DISC 1-]]+NOTA[[#This Row],[DISC 2-]])</f>
        <v>0</v>
      </c>
      <c r="AA815" s="54">
        <f>IF(NOTA[[#This Row],[JUMLAH]]="","",NOTA[[#This Row],[JUMLAH]]-NOTA[[#This Row],[DISC]])</f>
        <v>8201250</v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15" s="54">
        <f>IF(OR(NOTA[[#This Row],[QTY]]="",NOTA[[#This Row],[HARGA SATUAN]]="",),"",NOTA[[#This Row],[QTY]]*NOTA[[#This Row],[HARGA SATUAN]])</f>
        <v>8201250</v>
      </c>
      <c r="AF815" s="51">
        <f ca="1">IF(NOTA[ID_H]="","",INDEX(NOTA[TANGGAL],MATCH(,INDIRECT(ADDRESS(ROW(NOTA[TANGGAL]),COLUMN(NOTA[TANGGAL]))&amp;":"&amp;ADDRESS(ROW(),COLUMN(NOTA[TANGGAL]))),-1)))</f>
        <v>44897</v>
      </c>
      <c r="AG815" s="49" t="str">
        <f ca="1">IF(NOTA[[#This Row],[NAMA BARANG]]="","",INDEX(NOTA[SUPPLIER],MATCH(,INDIRECT(ADDRESS(ROW(NOTA[ID]),COLUMN(NOTA[ID]))&amp;":"&amp;ADDRESS(ROW(),COLUMN(NOTA[ID]))),-1)))</f>
        <v>PARAMA</v>
      </c>
      <c r="AH815" s="38" t="str">
        <f ca="1">IF(NOTA[[#This Row],[ID]]="","",COUNTIF(NOTA[ID_H],NOTA[[#This Row],[ID_H]]))</f>
        <v/>
      </c>
      <c r="AI815" s="38">
        <f ca="1"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>
        <f ca="1">IF(NOTA[[#This Row],[NAMA BARANG]]="","",INDEX(NOTA[ID],MATCH(,INDIRECT(ADDRESS(ROW(NOTA[ID]),COLUMN(NOTA[ID]))&amp;":"&amp;ADDRESS(ROW(),COLUMN(NOTA[ID]))),-1)))</f>
        <v>144</v>
      </c>
      <c r="E816" s="23"/>
      <c r="F816" s="26"/>
      <c r="G816" s="26"/>
      <c r="H816" s="31"/>
      <c r="I816" s="26"/>
      <c r="J816" s="51"/>
      <c r="K816" s="26"/>
      <c r="L816" s="26" t="s">
        <v>935</v>
      </c>
      <c r="M816" s="39">
        <v>5</v>
      </c>
      <c r="N816" s="26">
        <v>2500</v>
      </c>
      <c r="O816" s="26" t="s">
        <v>87</v>
      </c>
      <c r="P816" s="49">
        <v>3118</v>
      </c>
      <c r="Q816" s="52"/>
      <c r="R816" s="39"/>
      <c r="S816" s="53"/>
      <c r="T816" s="53"/>
      <c r="U816" s="54"/>
      <c r="V816" s="37"/>
      <c r="W816" s="54">
        <f>IF(NOTA[[#This Row],[HARGA/ CTN]]="",NOTA[[#This Row],[JUMLAH_H]],NOTA[[#This Row],[HARGA/ CTN]]*NOTA[[#This Row],[C]])</f>
        <v>7795000</v>
      </c>
      <c r="X816" s="54">
        <f>IF(NOTA[[#This Row],[JUMLAH]]="","",NOTA[[#This Row],[JUMLAH]]*NOTA[[#This Row],[DISC 1]])</f>
        <v>0</v>
      </c>
      <c r="Y816" s="54">
        <f>IF(NOTA[[#This Row],[JUMLAH]]="","",(NOTA[[#This Row],[JUMLAH]]-NOTA[[#This Row],[DISC 1-]])*NOTA[[#This Row],[DISC 2]])</f>
        <v>0</v>
      </c>
      <c r="Z816" s="54">
        <f>IF(NOTA[[#This Row],[JUMLAH]]="","",NOTA[[#This Row],[DISC 1-]]+NOTA[[#This Row],[DISC 2-]])</f>
        <v>0</v>
      </c>
      <c r="AA816" s="54">
        <f>IF(NOTA[[#This Row],[JUMLAH]]="","",NOTA[[#This Row],[JUMLAH]]-NOTA[[#This Row],[DISC]])</f>
        <v>7795000</v>
      </c>
      <c r="AB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16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16" s="54">
        <f>IF(OR(NOTA[[#This Row],[QTY]]="",NOTA[[#This Row],[HARGA SATUAN]]="",),"",NOTA[[#This Row],[QTY]]*NOTA[[#This Row],[HARGA SATUAN]])</f>
        <v>7795000</v>
      </c>
      <c r="AF816" s="51">
        <f ca="1">IF(NOTA[ID_H]="","",INDEX(NOTA[TANGGAL],MATCH(,INDIRECT(ADDRESS(ROW(NOTA[TANGGAL]),COLUMN(NOTA[TANGGAL]))&amp;":"&amp;ADDRESS(ROW(),COLUMN(NOTA[TANGGAL]))),-1)))</f>
        <v>44897</v>
      </c>
      <c r="AG816" s="49" t="str">
        <f ca="1">IF(NOTA[[#This Row],[NAMA BARANG]]="","",INDEX(NOTA[SUPPLIER],MATCH(,INDIRECT(ADDRESS(ROW(NOTA[ID]),COLUMN(NOTA[ID]))&amp;":"&amp;ADDRESS(ROW(),COLUMN(NOTA[ID]))),-1)))</f>
        <v>PARAMA</v>
      </c>
      <c r="AH816" s="38" t="str">
        <f ca="1">IF(NOTA[[#This Row],[ID]]="","",COUNTIF(NOTA[ID_H],NOTA[[#This Row],[ID_H]]))</f>
        <v/>
      </c>
      <c r="AI816" s="38">
        <f ca="1">IF(NOTA[[#This Row],[TGL.NOTA]]="",IF(NOTA[[#This Row],[SUPPLIER_H]]="","",AI815),MONTH(NOTA[[#This Row],[TGL.NOTA]]))</f>
        <v>11</v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18" s="50" t="e">
        <f ca="1">IF(NOTA[[#This Row],[ID_P]]="","",MATCH(NOTA[[#This Row],[ID_P]],[1]!B_MSK[N_ID],0))</f>
        <v>#REF!</v>
      </c>
      <c r="D818" s="50">
        <f ca="1">IF(NOTA[[#This Row],[NAMA BARANG]]="","",INDEX(NOTA[ID],MATCH(,INDIRECT(ADDRESS(ROW(NOTA[ID]),COLUMN(NOTA[ID]))&amp;":"&amp;ADDRESS(ROW(),COLUMN(NOTA[ID]))),-1)))</f>
        <v>145</v>
      </c>
      <c r="E818" s="23"/>
      <c r="F818" s="26" t="s">
        <v>128</v>
      </c>
      <c r="G818" s="26" t="s">
        <v>86</v>
      </c>
      <c r="H818" s="31" t="s">
        <v>880</v>
      </c>
      <c r="I818" s="26"/>
      <c r="J818" s="51">
        <v>44893</v>
      </c>
      <c r="K818" s="26"/>
      <c r="L818" s="26" t="s">
        <v>881</v>
      </c>
      <c r="M818" s="39">
        <v>2</v>
      </c>
      <c r="N818" s="26">
        <v>36</v>
      </c>
      <c r="O818" s="26" t="s">
        <v>111</v>
      </c>
      <c r="P818" s="49">
        <v>120000</v>
      </c>
      <c r="Q818" s="52"/>
      <c r="R818" s="39" t="s">
        <v>882</v>
      </c>
      <c r="S818" s="53"/>
      <c r="T818" s="53"/>
      <c r="U818" s="54"/>
      <c r="V818" s="37"/>
      <c r="W818" s="54">
        <f>IF(NOTA[[#This Row],[HARGA/ CTN]]="",NOTA[[#This Row],[JUMLAH_H]],NOTA[[#This Row],[HARGA/ CTN]]*NOTA[[#This Row],[C]])</f>
        <v>4320000</v>
      </c>
      <c r="X818" s="54">
        <f>IF(NOTA[[#This Row],[JUMLAH]]="","",NOTA[[#This Row],[JUMLAH]]*NOTA[[#This Row],[DISC 1]])</f>
        <v>0</v>
      </c>
      <c r="Y818" s="54">
        <f>IF(NOTA[[#This Row],[JUMLAH]]="","",(NOTA[[#This Row],[JUMLAH]]-NOTA[[#This Row],[DISC 1-]])*NOTA[[#This Row],[DISC 2]])</f>
        <v>0</v>
      </c>
      <c r="Z818" s="54">
        <f>IF(NOTA[[#This Row],[JUMLAH]]="","",NOTA[[#This Row],[DISC 1-]]+NOTA[[#This Row],[DISC 2-]])</f>
        <v>0</v>
      </c>
      <c r="AA818" s="54">
        <f>IF(NOTA[[#This Row],[JUMLAH]]="","",NOTA[[#This Row],[JUMLAH]]-NOTA[[#This Row],[DISC]])</f>
        <v>4320000</v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18" s="54">
        <f>IF(OR(NOTA[[#This Row],[QTY]]="",NOTA[[#This Row],[HARGA SATUAN]]="",),"",NOTA[[#This Row],[QTY]]*NOTA[[#This Row],[HARGA SATUAN]])</f>
        <v>4320000</v>
      </c>
      <c r="AF818" s="51">
        <f ca="1">IF(NOTA[ID_H]="","",INDEX(NOTA[TANGGAL],MATCH(,INDIRECT(ADDRESS(ROW(NOTA[TANGGAL]),COLUMN(NOTA[TANGGAL]))&amp;":"&amp;ADDRESS(ROW(),COLUMN(NOTA[TANGGAL]))),-1)))</f>
        <v>44897</v>
      </c>
      <c r="AG818" s="49" t="str">
        <f ca="1">IF(NOTA[[#This Row],[NAMA BARANG]]="","",INDEX(NOTA[SUPPLIER],MATCH(,INDIRECT(ADDRESS(ROW(NOTA[ID]),COLUMN(NOTA[ID]))&amp;":"&amp;ADDRESS(ROW(),COLUMN(NOTA[ID]))),-1)))</f>
        <v>ETJ</v>
      </c>
      <c r="AH818" s="38">
        <f ca="1">IF(NOTA[[#This Row],[ID]]="","",COUNTIF(NOTA[ID_H],NOTA[[#This Row],[ID_H]]))</f>
        <v>2</v>
      </c>
      <c r="AI818" s="38">
        <f>IF(NOTA[[#This Row],[TGL.NOTA]]="",IF(NOTA[[#This Row],[SUPPLIER_H]]="","",AI817),MONTH(NOTA[[#This Row],[TGL.NOTA]]))</f>
        <v>11</v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>
        <f ca="1">IF(NOTA[[#This Row],[NAMA BARANG]]="","",INDEX(NOTA[ID],MATCH(,INDIRECT(ADDRESS(ROW(NOTA[ID]),COLUMN(NOTA[ID]))&amp;":"&amp;ADDRESS(ROW(),COLUMN(NOTA[ID]))),-1)))</f>
        <v>145</v>
      </c>
      <c r="E819" s="23"/>
      <c r="F819" s="26"/>
      <c r="G819" s="26"/>
      <c r="H819" s="31"/>
      <c r="I819" s="26"/>
      <c r="J819" s="51"/>
      <c r="K819" s="26"/>
      <c r="L819" s="26" t="s">
        <v>936</v>
      </c>
      <c r="M819" s="39">
        <v>1</v>
      </c>
      <c r="N819" s="26">
        <v>50</v>
      </c>
      <c r="O819" s="26" t="s">
        <v>111</v>
      </c>
      <c r="P819" s="49">
        <v>37500</v>
      </c>
      <c r="Q819" s="52"/>
      <c r="R819" s="39" t="s">
        <v>883</v>
      </c>
      <c r="S819" s="53"/>
      <c r="T819" s="53"/>
      <c r="U819" s="54"/>
      <c r="V819" s="37"/>
      <c r="W819" s="54">
        <f>IF(NOTA[[#This Row],[HARGA/ CTN]]="",NOTA[[#This Row],[JUMLAH_H]],NOTA[[#This Row],[HARGA/ CTN]]*NOTA[[#This Row],[C]])</f>
        <v>1875000</v>
      </c>
      <c r="X819" s="54">
        <f>IF(NOTA[[#This Row],[JUMLAH]]="","",NOTA[[#This Row],[JUMLAH]]*NOTA[[#This Row],[DISC 1]])</f>
        <v>0</v>
      </c>
      <c r="Y819" s="54">
        <f>IF(NOTA[[#This Row],[JUMLAH]]="","",(NOTA[[#This Row],[JUMLAH]]-NOTA[[#This Row],[DISC 1-]])*NOTA[[#This Row],[DISC 2]])</f>
        <v>0</v>
      </c>
      <c r="Z819" s="54">
        <f>IF(NOTA[[#This Row],[JUMLAH]]="","",NOTA[[#This Row],[DISC 1-]]+NOTA[[#This Row],[DISC 2-]])</f>
        <v>0</v>
      </c>
      <c r="AA819" s="54">
        <f>IF(NOTA[[#This Row],[JUMLAH]]="","",NOTA[[#This Row],[JUMLAH]]-NOTA[[#This Row],[DISC]])</f>
        <v>1875000</v>
      </c>
      <c r="AB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19" s="54">
        <f>IF(OR(NOTA[[#This Row],[QTY]]="",NOTA[[#This Row],[HARGA SATUAN]]="",),"",NOTA[[#This Row],[QTY]]*NOTA[[#This Row],[HARGA SATUAN]])</f>
        <v>1875000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ETJ</v>
      </c>
      <c r="AH819" s="38" t="str">
        <f ca="1">IF(NOTA[[#This Row],[ID]]="","",COUNTIF(NOTA[ID_H],NOTA[[#This Row],[ID_H]]))</f>
        <v/>
      </c>
      <c r="AI819" s="38">
        <f ca="1"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ATA_0212_159-6</v>
      </c>
      <c r="C821" s="50" t="e">
        <f ca="1">IF(NOTA[[#This Row],[ID_P]]="","",MATCH(NOTA[[#This Row],[ID_P]],[1]!B_MSK[N_ID],0))</f>
        <v>#REF!</v>
      </c>
      <c r="D821" s="50">
        <f ca="1">IF(NOTA[[#This Row],[NAMA BARANG]]="","",INDEX(NOTA[ID],MATCH(,INDIRECT(ADDRESS(ROW(NOTA[ID]),COLUMN(NOTA[ID]))&amp;":"&amp;ADDRESS(ROW(),COLUMN(NOTA[ID]))),-1)))</f>
        <v>146</v>
      </c>
      <c r="E821" s="23"/>
      <c r="F821" s="26" t="s">
        <v>25</v>
      </c>
      <c r="G821" s="26" t="s">
        <v>24</v>
      </c>
      <c r="H821" s="31" t="s">
        <v>890</v>
      </c>
      <c r="I821" s="26"/>
      <c r="J821" s="51">
        <v>44895</v>
      </c>
      <c r="K821" s="26"/>
      <c r="L821" s="26" t="s">
        <v>891</v>
      </c>
      <c r="M821" s="39">
        <v>1</v>
      </c>
      <c r="N821" s="26">
        <v>48</v>
      </c>
      <c r="O821" s="26" t="s">
        <v>111</v>
      </c>
      <c r="P821" s="49">
        <v>55800</v>
      </c>
      <c r="Q821" s="52"/>
      <c r="R821" s="39" t="s">
        <v>892</v>
      </c>
      <c r="S821" s="53">
        <v>0.125</v>
      </c>
      <c r="T821" s="53">
        <v>0.05</v>
      </c>
      <c r="U821" s="54"/>
      <c r="V821" s="37"/>
      <c r="W821" s="54">
        <f>IF(NOTA[[#This Row],[HARGA/ CTN]]="",NOTA[[#This Row],[JUMLAH_H]],NOTA[[#This Row],[HARGA/ CTN]]*NOTA[[#This Row],[C]])</f>
        <v>2678400</v>
      </c>
      <c r="X821" s="54">
        <f>IF(NOTA[[#This Row],[JUMLAH]]="","",NOTA[[#This Row],[JUMLAH]]*NOTA[[#This Row],[DISC 1]])</f>
        <v>334800</v>
      </c>
      <c r="Y821" s="54">
        <f>IF(NOTA[[#This Row],[JUMLAH]]="","",(NOTA[[#This Row],[JUMLAH]]-NOTA[[#This Row],[DISC 1-]])*NOTA[[#This Row],[DISC 2]])</f>
        <v>117180</v>
      </c>
      <c r="Z821" s="54">
        <f>IF(NOTA[[#This Row],[JUMLAH]]="","",NOTA[[#This Row],[DISC 1-]]+NOTA[[#This Row],[DISC 2-]])</f>
        <v>451980</v>
      </c>
      <c r="AA821" s="54">
        <f>IF(NOTA[[#This Row],[JUMLAH]]="","",NOTA[[#This Row],[JUMLAH]]-NOTA[[#This Row],[DISC]])</f>
        <v>2226420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1" s="54">
        <f>IF(OR(NOTA[[#This Row],[QTY]]="",NOTA[[#This Row],[HARGA SATUAN]]="",),"",NOTA[[#This Row],[QTY]]*NOTA[[#This Row],[HARGA SATUAN]])</f>
        <v>2678400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ATALI MAKMUR</v>
      </c>
      <c r="AH821" s="38">
        <f ca="1">IF(NOTA[[#This Row],[ID]]="","",COUNTIF(NOTA[ID_H],NOTA[[#This Row],[ID_H]]))</f>
        <v>6</v>
      </c>
      <c r="AI821" s="38">
        <f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146</v>
      </c>
      <c r="E822" s="23"/>
      <c r="F822" s="26"/>
      <c r="G822" s="26"/>
      <c r="H822" s="31"/>
      <c r="I822" s="26"/>
      <c r="J822" s="51"/>
      <c r="K822" s="26"/>
      <c r="L822" s="26" t="s">
        <v>302</v>
      </c>
      <c r="M822" s="39">
        <v>2</v>
      </c>
      <c r="N822" s="26">
        <v>80</v>
      </c>
      <c r="O822" s="26" t="s">
        <v>111</v>
      </c>
      <c r="P822" s="49">
        <v>49200</v>
      </c>
      <c r="Q822" s="52"/>
      <c r="R822" s="39" t="s">
        <v>438</v>
      </c>
      <c r="S822" s="53">
        <v>0.125</v>
      </c>
      <c r="T822" s="53">
        <v>0.05</v>
      </c>
      <c r="U822" s="54"/>
      <c r="V822" s="37"/>
      <c r="W822" s="54">
        <f>IF(NOTA[[#This Row],[HARGA/ CTN]]="",NOTA[[#This Row],[JUMLAH_H]],NOTA[[#This Row],[HARGA/ CTN]]*NOTA[[#This Row],[C]])</f>
        <v>3936000</v>
      </c>
      <c r="X822" s="54">
        <f>IF(NOTA[[#This Row],[JUMLAH]]="","",NOTA[[#This Row],[JUMLAH]]*NOTA[[#This Row],[DISC 1]])</f>
        <v>492000</v>
      </c>
      <c r="Y822" s="54">
        <f>IF(NOTA[[#This Row],[JUMLAH]]="","",(NOTA[[#This Row],[JUMLAH]]-NOTA[[#This Row],[DISC 1-]])*NOTA[[#This Row],[DISC 2]])</f>
        <v>172200</v>
      </c>
      <c r="Z822" s="54">
        <f>IF(NOTA[[#This Row],[JUMLAH]]="","",NOTA[[#This Row],[DISC 1-]]+NOTA[[#This Row],[DISC 2-]])</f>
        <v>664200</v>
      </c>
      <c r="AA822" s="54">
        <f>IF(NOTA[[#This Row],[JUMLAH]]="","",NOTA[[#This Row],[JUMLAH]]-NOTA[[#This Row],[DISC]])</f>
        <v>3271800</v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22" s="54">
        <f>IF(OR(NOTA[[#This Row],[QTY]]="",NOTA[[#This Row],[HARGA SATUAN]]="",),"",NOTA[[#This Row],[QTY]]*NOTA[[#This Row],[HARGA SATUAN]])</f>
        <v>3936000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ATALI MAKMUR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>
        <f ca="1">IF(NOTA[[#This Row],[NAMA BARANG]]="","",INDEX(NOTA[ID],MATCH(,INDIRECT(ADDRESS(ROW(NOTA[ID]),COLUMN(NOTA[ID]))&amp;":"&amp;ADDRESS(ROW(),COLUMN(NOTA[ID]))),-1)))</f>
        <v>146</v>
      </c>
      <c r="E823" s="23"/>
      <c r="F823" s="26"/>
      <c r="G823" s="26"/>
      <c r="H823" s="31"/>
      <c r="I823" s="26"/>
      <c r="J823" s="51"/>
      <c r="K823" s="26"/>
      <c r="L823" s="26" t="s">
        <v>893</v>
      </c>
      <c r="M823" s="39">
        <v>1</v>
      </c>
      <c r="N823" s="26">
        <v>180</v>
      </c>
      <c r="O823" s="26" t="s">
        <v>233</v>
      </c>
      <c r="P823" s="49">
        <v>10200</v>
      </c>
      <c r="Q823" s="52"/>
      <c r="R823" s="39" t="s">
        <v>894</v>
      </c>
      <c r="S823" s="53">
        <v>0.125</v>
      </c>
      <c r="T823" s="53">
        <v>0.05</v>
      </c>
      <c r="U823" s="54"/>
      <c r="V823" s="37"/>
      <c r="W823" s="54">
        <f>IF(NOTA[[#This Row],[HARGA/ CTN]]="",NOTA[[#This Row],[JUMLAH_H]],NOTA[[#This Row],[HARGA/ CTN]]*NOTA[[#This Row],[C]])</f>
        <v>1836000</v>
      </c>
      <c r="X823" s="54">
        <f>IF(NOTA[[#This Row],[JUMLAH]]="","",NOTA[[#This Row],[JUMLAH]]*NOTA[[#This Row],[DISC 1]])</f>
        <v>229500</v>
      </c>
      <c r="Y823" s="54">
        <f>IF(NOTA[[#This Row],[JUMLAH]]="","",(NOTA[[#This Row],[JUMLAH]]-NOTA[[#This Row],[DISC 1-]])*NOTA[[#This Row],[DISC 2]])</f>
        <v>80325</v>
      </c>
      <c r="Z823" s="54">
        <f>IF(NOTA[[#This Row],[JUMLAH]]="","",NOTA[[#This Row],[DISC 1-]]+NOTA[[#This Row],[DISC 2-]])</f>
        <v>309825</v>
      </c>
      <c r="AA823" s="54">
        <f>IF(NOTA[[#This Row],[JUMLAH]]="","",NOTA[[#This Row],[JUMLAH]]-NOTA[[#This Row],[DISC]])</f>
        <v>1526175</v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E823" s="54">
        <f>IF(OR(NOTA[[#This Row],[QTY]]="",NOTA[[#This Row],[HARGA SATUAN]]="",),"",NOTA[[#This Row],[QTY]]*NOTA[[#This Row],[HARGA SATUAN]])</f>
        <v>1836000</v>
      </c>
      <c r="AF823" s="51">
        <f ca="1">IF(NOTA[ID_H]="","",INDEX(NOTA[TANGGAL],MATCH(,INDIRECT(ADDRESS(ROW(NOTA[TANGGAL]),COLUMN(NOTA[TANGGAL]))&amp;":"&amp;ADDRESS(ROW(),COLUMN(NOTA[TANGGAL]))),-1)))</f>
        <v>44897</v>
      </c>
      <c r="AG823" s="49" t="str">
        <f ca="1">IF(NOTA[[#This Row],[NAMA BARANG]]="","",INDEX(NOTA[SUPPLIER],MATCH(,INDIRECT(ADDRESS(ROW(NOTA[ID]),COLUMN(NOTA[ID]))&amp;":"&amp;ADDRESS(ROW(),COLUMN(NOTA[ID]))),-1)))</f>
        <v>ATALI MAKMUR</v>
      </c>
      <c r="AH823" s="38" t="str">
        <f ca="1">IF(NOTA[[#This Row],[ID]]="","",COUNTIF(NOTA[ID_H],NOTA[[#This Row],[ID_H]]))</f>
        <v/>
      </c>
      <c r="AI823" s="38">
        <f ca="1">IF(NOTA[[#This Row],[TGL.NOTA]]="",IF(NOTA[[#This Row],[SUPPLIER_H]]="","",AI822),MONTH(NOTA[[#This Row],[TGL.NOTA]]))</f>
        <v>11</v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>
        <f ca="1">IF(NOTA[[#This Row],[NAMA BARANG]]="","",INDEX(NOTA[ID],MATCH(,INDIRECT(ADDRESS(ROW(NOTA[ID]),COLUMN(NOTA[ID]))&amp;":"&amp;ADDRESS(ROW(),COLUMN(NOTA[ID]))),-1)))</f>
        <v>146</v>
      </c>
      <c r="E824" s="23"/>
      <c r="F824" s="26"/>
      <c r="G824" s="26"/>
      <c r="H824" s="31"/>
      <c r="I824" s="26"/>
      <c r="J824" s="51"/>
      <c r="K824" s="26"/>
      <c r="L824" s="26" t="s">
        <v>827</v>
      </c>
      <c r="M824" s="39">
        <v>1</v>
      </c>
      <c r="N824" s="26">
        <v>120</v>
      </c>
      <c r="O824" s="26" t="s">
        <v>87</v>
      </c>
      <c r="P824" s="49">
        <v>18700</v>
      </c>
      <c r="Q824" s="52"/>
      <c r="R824" s="39" t="s">
        <v>828</v>
      </c>
      <c r="S824" s="53">
        <v>0.125</v>
      </c>
      <c r="T824" s="53">
        <v>0.05</v>
      </c>
      <c r="U824" s="54"/>
      <c r="V824" s="37"/>
      <c r="W824" s="54">
        <f>IF(NOTA[[#This Row],[HARGA/ CTN]]="",NOTA[[#This Row],[JUMLAH_H]],NOTA[[#This Row],[HARGA/ CTN]]*NOTA[[#This Row],[C]])</f>
        <v>2244000</v>
      </c>
      <c r="X824" s="54">
        <f>IF(NOTA[[#This Row],[JUMLAH]]="","",NOTA[[#This Row],[JUMLAH]]*NOTA[[#This Row],[DISC 1]])</f>
        <v>280500</v>
      </c>
      <c r="Y824" s="54">
        <f>IF(NOTA[[#This Row],[JUMLAH]]="","",(NOTA[[#This Row],[JUMLAH]]-NOTA[[#This Row],[DISC 1-]])*NOTA[[#This Row],[DISC 2]])</f>
        <v>98175</v>
      </c>
      <c r="Z824" s="54">
        <f>IF(NOTA[[#This Row],[JUMLAH]]="","",NOTA[[#This Row],[DISC 1-]]+NOTA[[#This Row],[DISC 2-]])</f>
        <v>378675</v>
      </c>
      <c r="AA824" s="54">
        <f>IF(NOTA[[#This Row],[JUMLAH]]="","",NOTA[[#This Row],[JUMLAH]]-NOTA[[#This Row],[DISC]])</f>
        <v>1865325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4" s="54">
        <f>IF(OR(NOTA[[#This Row],[QTY]]="",NOTA[[#This Row],[HARGA SATUAN]]="",),"",NOTA[[#This Row],[QTY]]*NOTA[[#This Row],[HARGA SATUAN]])</f>
        <v>2244000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ATALI MAKMUR</v>
      </c>
      <c r="AH824" s="38" t="str">
        <f ca="1">IF(NOTA[[#This Row],[ID]]="","",COUNTIF(NOTA[ID_H],NOTA[[#This Row],[ID_H]]))</f>
        <v/>
      </c>
      <c r="AI824" s="38">
        <f ca="1"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146</v>
      </c>
      <c r="E825" s="23"/>
      <c r="F825" s="26"/>
      <c r="G825" s="26"/>
      <c r="H825" s="31"/>
      <c r="I825" s="26"/>
      <c r="J825" s="51"/>
      <c r="K825" s="26"/>
      <c r="L825" s="26" t="s">
        <v>512</v>
      </c>
      <c r="M825" s="39">
        <v>2</v>
      </c>
      <c r="N825" s="26">
        <v>288</v>
      </c>
      <c r="O825" s="26" t="s">
        <v>235</v>
      </c>
      <c r="P825" s="49">
        <v>23900</v>
      </c>
      <c r="Q825" s="52"/>
      <c r="R825" s="39" t="s">
        <v>236</v>
      </c>
      <c r="S825" s="53">
        <v>0.125</v>
      </c>
      <c r="T825" s="53">
        <v>0.05</v>
      </c>
      <c r="U825" s="54"/>
      <c r="V825" s="37"/>
      <c r="W825" s="54">
        <f>IF(NOTA[[#This Row],[HARGA/ CTN]]="",NOTA[[#This Row],[JUMLAH_H]],NOTA[[#This Row],[HARGA/ CTN]]*NOTA[[#This Row],[C]])</f>
        <v>6883200</v>
      </c>
      <c r="X825" s="54">
        <f>IF(NOTA[[#This Row],[JUMLAH]]="","",NOTA[[#This Row],[JUMLAH]]*NOTA[[#This Row],[DISC 1]])</f>
        <v>860400</v>
      </c>
      <c r="Y825" s="54">
        <f>IF(NOTA[[#This Row],[JUMLAH]]="","",(NOTA[[#This Row],[JUMLAH]]-NOTA[[#This Row],[DISC 1-]])*NOTA[[#This Row],[DISC 2]])</f>
        <v>301140</v>
      </c>
      <c r="Z825" s="54">
        <f>IF(NOTA[[#This Row],[JUMLAH]]="","",NOTA[[#This Row],[DISC 1-]]+NOTA[[#This Row],[DISC 2-]])</f>
        <v>1161540</v>
      </c>
      <c r="AA825" s="54">
        <f>IF(NOTA[[#This Row],[JUMLAH]]="","",NOTA[[#This Row],[JUMLAH]]-NOTA[[#This Row],[DISC]])</f>
        <v>5721660</v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825" s="54">
        <f>IF(OR(NOTA[[#This Row],[QTY]]="",NOTA[[#This Row],[HARGA SATUAN]]="",),"",NOTA[[#This Row],[QTY]]*NOTA[[#This Row],[HARGA SATUAN]])</f>
        <v>6883200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ATALI MAKMUR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>
        <f ca="1">IF(NOTA[[#This Row],[NAMA BARANG]]="","",INDEX(NOTA[ID],MATCH(,INDIRECT(ADDRESS(ROW(NOTA[ID]),COLUMN(NOTA[ID]))&amp;":"&amp;ADDRESS(ROW(),COLUMN(NOTA[ID]))),-1)))</f>
        <v>146</v>
      </c>
      <c r="E826" s="23"/>
      <c r="F826" s="26"/>
      <c r="G826" s="26"/>
      <c r="H826" s="31"/>
      <c r="I826" s="26"/>
      <c r="J826" s="51"/>
      <c r="K826" s="26"/>
      <c r="L826" s="26" t="s">
        <v>895</v>
      </c>
      <c r="M826" s="39">
        <v>2</v>
      </c>
      <c r="N826" s="26">
        <v>288</v>
      </c>
      <c r="O826" s="26" t="s">
        <v>235</v>
      </c>
      <c r="P826" s="49">
        <v>18600</v>
      </c>
      <c r="Q826" s="52"/>
      <c r="R826" s="39" t="s">
        <v>236</v>
      </c>
      <c r="S826" s="53">
        <v>0.125</v>
      </c>
      <c r="T826" s="53">
        <v>0.05</v>
      </c>
      <c r="U826" s="54"/>
      <c r="V826" s="37"/>
      <c r="W826" s="54">
        <f>IF(NOTA[[#This Row],[HARGA/ CTN]]="",NOTA[[#This Row],[JUMLAH_H]],NOTA[[#This Row],[HARGA/ CTN]]*NOTA[[#This Row],[C]])</f>
        <v>5356800</v>
      </c>
      <c r="X826" s="54">
        <f>IF(NOTA[[#This Row],[JUMLAH]]="","",NOTA[[#This Row],[JUMLAH]]*NOTA[[#This Row],[DISC 1]])</f>
        <v>669600</v>
      </c>
      <c r="Y826" s="54">
        <f>IF(NOTA[[#This Row],[JUMLAH]]="","",(NOTA[[#This Row],[JUMLAH]]-NOTA[[#This Row],[DISC 1-]])*NOTA[[#This Row],[DISC 2]])</f>
        <v>234360</v>
      </c>
      <c r="Z826" s="54">
        <f>IF(NOTA[[#This Row],[JUMLAH]]="","",NOTA[[#This Row],[DISC 1-]]+NOTA[[#This Row],[DISC 2-]])</f>
        <v>903960</v>
      </c>
      <c r="AA826" s="54">
        <f>IF(NOTA[[#This Row],[JUMLAH]]="","",NOTA[[#This Row],[JUMLAH]]-NOTA[[#This Row],[DISC]])</f>
        <v>4452840</v>
      </c>
      <c r="AB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3870180</v>
      </c>
      <c r="AC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19064220</v>
      </c>
      <c r="AD82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6" s="54">
        <f>IF(OR(NOTA[[#This Row],[QTY]]="",NOTA[[#This Row],[HARGA SATUAN]]="",),"",NOTA[[#This Row],[QTY]]*NOTA[[#This Row],[HARGA SATUAN]])</f>
        <v>5356800</v>
      </c>
      <c r="AF826" s="51">
        <f ca="1">IF(NOTA[ID_H]="","",INDEX(NOTA[TANGGAL],MATCH(,INDIRECT(ADDRESS(ROW(NOTA[TANGGAL]),COLUMN(NOTA[TANGGAL]))&amp;":"&amp;ADDRESS(ROW(),COLUMN(NOTA[TANGGAL]))),-1)))</f>
        <v>44897</v>
      </c>
      <c r="AG826" s="49" t="str">
        <f ca="1">IF(NOTA[[#This Row],[NAMA BARANG]]="","",INDEX(NOTA[SUPPLIER],MATCH(,INDIRECT(ADDRESS(ROW(NOTA[ID]),COLUMN(NOTA[ID]))&amp;":"&amp;ADDRESS(ROW(),COLUMN(NOTA[ID]))),-1)))</f>
        <v>ATALI MAKMUR</v>
      </c>
      <c r="AH826" s="38" t="str">
        <f ca="1">IF(NOTA[[#This Row],[ID]]="","",COUNTIF(NOTA[ID_H],NOTA[[#This Row],[ID_H]]))</f>
        <v/>
      </c>
      <c r="AI826" s="38">
        <f ca="1">IF(NOTA[[#This Row],[TGL.NOTA]]="",IF(NOTA[[#This Row],[SUPPLIER_H]]="","",AI825),MONTH(NOTA[[#This Row],[TGL.NOTA]]))</f>
        <v>11</v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ATA_0212_114-6</v>
      </c>
      <c r="C828" s="50" t="e">
        <f ca="1">IF(NOTA[[#This Row],[ID_P]]="","",MATCH(NOTA[[#This Row],[ID_P]],[1]!B_MSK[N_ID],0))</f>
        <v>#REF!</v>
      </c>
      <c r="D828" s="50">
        <f ca="1">IF(NOTA[[#This Row],[NAMA BARANG]]="","",INDEX(NOTA[ID],MATCH(,INDIRECT(ADDRESS(ROW(NOTA[ID]),COLUMN(NOTA[ID]))&amp;":"&amp;ADDRESS(ROW(),COLUMN(NOTA[ID]))),-1)))</f>
        <v>147</v>
      </c>
      <c r="E828" s="23"/>
      <c r="F828" s="26" t="s">
        <v>25</v>
      </c>
      <c r="G828" s="26" t="s">
        <v>24</v>
      </c>
      <c r="H828" s="31" t="s">
        <v>896</v>
      </c>
      <c r="I828" s="26"/>
      <c r="J828" s="51">
        <v>44894</v>
      </c>
      <c r="K828" s="26"/>
      <c r="L828" s="26" t="s">
        <v>230</v>
      </c>
      <c r="M828" s="39">
        <v>1</v>
      </c>
      <c r="N828" s="26">
        <v>144</v>
      </c>
      <c r="O828" s="26" t="s">
        <v>111</v>
      </c>
      <c r="P828" s="49">
        <v>27600</v>
      </c>
      <c r="Q828" s="52"/>
      <c r="R828" s="39" t="s">
        <v>897</v>
      </c>
      <c r="S828" s="53">
        <v>0.125</v>
      </c>
      <c r="T828" s="53">
        <v>0.05</v>
      </c>
      <c r="U828" s="54"/>
      <c r="V828" s="37"/>
      <c r="W828" s="54">
        <f>IF(NOTA[[#This Row],[HARGA/ CTN]]="",NOTA[[#This Row],[JUMLAH_H]],NOTA[[#This Row],[HARGA/ CTN]]*NOTA[[#This Row],[C]])</f>
        <v>3974400</v>
      </c>
      <c r="X828" s="54">
        <f>IF(NOTA[[#This Row],[JUMLAH]]="","",NOTA[[#This Row],[JUMLAH]]*NOTA[[#This Row],[DISC 1]])</f>
        <v>496800</v>
      </c>
      <c r="Y828" s="54">
        <f>IF(NOTA[[#This Row],[JUMLAH]]="","",(NOTA[[#This Row],[JUMLAH]]-NOTA[[#This Row],[DISC 1-]])*NOTA[[#This Row],[DISC 2]])</f>
        <v>173880</v>
      </c>
      <c r="Z828" s="54">
        <f>IF(NOTA[[#This Row],[JUMLAH]]="","",NOTA[[#This Row],[DISC 1-]]+NOTA[[#This Row],[DISC 2-]])</f>
        <v>670680</v>
      </c>
      <c r="AA828" s="54">
        <f>IF(NOTA[[#This Row],[JUMLAH]]="","",NOTA[[#This Row],[JUMLAH]]-NOTA[[#This Row],[DISC]])</f>
        <v>3303720</v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28" s="54">
        <f>IF(OR(NOTA[[#This Row],[QTY]]="",NOTA[[#This Row],[HARGA SATUAN]]="",),"",NOTA[[#This Row],[QTY]]*NOTA[[#This Row],[HARGA SATUAN]])</f>
        <v>3974400</v>
      </c>
      <c r="AF828" s="51">
        <f ca="1">IF(NOTA[ID_H]="","",INDEX(NOTA[TANGGAL],MATCH(,INDIRECT(ADDRESS(ROW(NOTA[TANGGAL]),COLUMN(NOTA[TANGGAL]))&amp;":"&amp;ADDRESS(ROW(),COLUMN(NOTA[TANGGAL]))),-1)))</f>
        <v>44897</v>
      </c>
      <c r="AG828" s="49" t="str">
        <f ca="1">IF(NOTA[[#This Row],[NAMA BARANG]]="","",INDEX(NOTA[SUPPLIER],MATCH(,INDIRECT(ADDRESS(ROW(NOTA[ID]),COLUMN(NOTA[ID]))&amp;":"&amp;ADDRESS(ROW(),COLUMN(NOTA[ID]))),-1)))</f>
        <v>ATALI MAKMUR</v>
      </c>
      <c r="AH828" s="38">
        <f ca="1">IF(NOTA[[#This Row],[ID]]="","",COUNTIF(NOTA[ID_H],NOTA[[#This Row],[ID_H]]))</f>
        <v>6</v>
      </c>
      <c r="AI828" s="38">
        <f>IF(NOTA[[#This Row],[TGL.NOTA]]="",IF(NOTA[[#This Row],[SUPPLIER_H]]="","",AI827),MONTH(NOTA[[#This Row],[TGL.NOTA]]))</f>
        <v>11</v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>
        <f ca="1">IF(NOTA[[#This Row],[NAMA BARANG]]="","",INDEX(NOTA[ID],MATCH(,INDIRECT(ADDRESS(ROW(NOTA[ID]),COLUMN(NOTA[ID]))&amp;":"&amp;ADDRESS(ROW(),COLUMN(NOTA[ID]))),-1)))</f>
        <v>147</v>
      </c>
      <c r="E829" s="23"/>
      <c r="F829" s="26"/>
      <c r="G829" s="26"/>
      <c r="H829" s="31"/>
      <c r="I829" s="26"/>
      <c r="J829" s="51"/>
      <c r="K829" s="26"/>
      <c r="L829" s="26" t="s">
        <v>507</v>
      </c>
      <c r="M829" s="39">
        <v>2</v>
      </c>
      <c r="N829" s="26">
        <v>576</v>
      </c>
      <c r="O829" s="26" t="s">
        <v>235</v>
      </c>
      <c r="P829" s="49">
        <v>6700</v>
      </c>
      <c r="Q829" s="52"/>
      <c r="R829" s="39" t="s">
        <v>322</v>
      </c>
      <c r="S829" s="53">
        <v>0.125</v>
      </c>
      <c r="T829" s="53">
        <v>0.05</v>
      </c>
      <c r="U829" s="54"/>
      <c r="V829" s="37"/>
      <c r="W829" s="54">
        <f>IF(NOTA[[#This Row],[HARGA/ CTN]]="",NOTA[[#This Row],[JUMLAH_H]],NOTA[[#This Row],[HARGA/ CTN]]*NOTA[[#This Row],[C]])</f>
        <v>3859200</v>
      </c>
      <c r="X829" s="54">
        <f>IF(NOTA[[#This Row],[JUMLAH]]="","",NOTA[[#This Row],[JUMLAH]]*NOTA[[#This Row],[DISC 1]])</f>
        <v>482400</v>
      </c>
      <c r="Y829" s="54">
        <f>IF(NOTA[[#This Row],[JUMLAH]]="","",(NOTA[[#This Row],[JUMLAH]]-NOTA[[#This Row],[DISC 1-]])*NOTA[[#This Row],[DISC 2]])</f>
        <v>168840</v>
      </c>
      <c r="Z829" s="54">
        <f>IF(NOTA[[#This Row],[JUMLAH]]="","",NOTA[[#This Row],[DISC 1-]]+NOTA[[#This Row],[DISC 2-]])</f>
        <v>651240</v>
      </c>
      <c r="AA829" s="54">
        <f>IF(NOTA[[#This Row],[JUMLAH]]="","",NOTA[[#This Row],[JUMLAH]]-NOTA[[#This Row],[DISC]])</f>
        <v>3207960</v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29" s="54">
        <f>IF(OR(NOTA[[#This Row],[QTY]]="",NOTA[[#This Row],[HARGA SATUAN]]="",),"",NOTA[[#This Row],[QTY]]*NOTA[[#This Row],[HARGA SATUAN]])</f>
        <v>3859200</v>
      </c>
      <c r="AF829" s="51">
        <f ca="1">IF(NOTA[ID_H]="","",INDEX(NOTA[TANGGAL],MATCH(,INDIRECT(ADDRESS(ROW(NOTA[TANGGAL]),COLUMN(NOTA[TANGGAL]))&amp;":"&amp;ADDRESS(ROW(),COLUMN(NOTA[TANGGAL]))),-1)))</f>
        <v>44897</v>
      </c>
      <c r="AG829" s="49" t="str">
        <f ca="1">IF(NOTA[[#This Row],[NAMA BARANG]]="","",INDEX(NOTA[SUPPLIER],MATCH(,INDIRECT(ADDRESS(ROW(NOTA[ID]),COLUMN(NOTA[ID]))&amp;":"&amp;ADDRESS(ROW(),COLUMN(NOTA[ID]))),-1)))</f>
        <v>ATALI MAKMUR</v>
      </c>
      <c r="AH829" s="38" t="str">
        <f ca="1">IF(NOTA[[#This Row],[ID]]="","",COUNTIF(NOTA[ID_H],NOTA[[#This Row],[ID_H]]))</f>
        <v/>
      </c>
      <c r="AI829" s="38">
        <f ca="1">IF(NOTA[[#This Row],[TGL.NOTA]]="",IF(NOTA[[#This Row],[SUPPLIER_H]]="","",AI828),MONTH(NOTA[[#This Row],[TGL.NOTA]]))</f>
        <v>11</v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>
        <f ca="1">IF(NOTA[[#This Row],[NAMA BARANG]]="","",INDEX(NOTA[ID],MATCH(,INDIRECT(ADDRESS(ROW(NOTA[ID]),COLUMN(NOTA[ID]))&amp;":"&amp;ADDRESS(ROW(),COLUMN(NOTA[ID]))),-1)))</f>
        <v>147</v>
      </c>
      <c r="E830" s="23"/>
      <c r="F830" s="26"/>
      <c r="G830" s="26"/>
      <c r="H830" s="31"/>
      <c r="I830" s="26"/>
      <c r="J830" s="51"/>
      <c r="K830" s="26"/>
      <c r="L830" s="26" t="s">
        <v>898</v>
      </c>
      <c r="M830" s="39"/>
      <c r="N830" s="26">
        <v>36</v>
      </c>
      <c r="O830" s="26" t="s">
        <v>87</v>
      </c>
      <c r="P830" s="49">
        <v>15800</v>
      </c>
      <c r="Q830" s="52"/>
      <c r="R830" s="39" t="s">
        <v>225</v>
      </c>
      <c r="S830" s="53">
        <v>0.125</v>
      </c>
      <c r="T830" s="53">
        <v>0.05</v>
      </c>
      <c r="U830" s="54"/>
      <c r="V830" s="37"/>
      <c r="W830" s="54">
        <f>IF(NOTA[[#This Row],[HARGA/ CTN]]="",NOTA[[#This Row],[JUMLAH_H]],NOTA[[#This Row],[HARGA/ CTN]]*NOTA[[#This Row],[C]])</f>
        <v>568800</v>
      </c>
      <c r="X830" s="54">
        <f>IF(NOTA[[#This Row],[JUMLAH]]="","",NOTA[[#This Row],[JUMLAH]]*NOTA[[#This Row],[DISC 1]])</f>
        <v>71100</v>
      </c>
      <c r="Y830" s="54">
        <f>IF(NOTA[[#This Row],[JUMLAH]]="","",(NOTA[[#This Row],[JUMLAH]]-NOTA[[#This Row],[DISC 1-]])*NOTA[[#This Row],[DISC 2]])</f>
        <v>24885</v>
      </c>
      <c r="Z830" s="54">
        <f>IF(NOTA[[#This Row],[JUMLAH]]="","",NOTA[[#This Row],[DISC 1-]]+NOTA[[#This Row],[DISC 2-]])</f>
        <v>95985</v>
      </c>
      <c r="AA830" s="54">
        <f>IF(NOTA[[#This Row],[JUMLAH]]="","",NOTA[[#This Row],[JUMLAH]]-NOTA[[#This Row],[DISC]])</f>
        <v>472815</v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0" s="54">
        <f>IF(OR(NOTA[[#This Row],[QTY]]="",NOTA[[#This Row],[HARGA SATUAN]]="",),"",NOTA[[#This Row],[QTY]]*NOTA[[#This Row],[HARGA SATUAN]])</f>
        <v>568800</v>
      </c>
      <c r="AF830" s="51">
        <f ca="1">IF(NOTA[ID_H]="","",INDEX(NOTA[TANGGAL],MATCH(,INDIRECT(ADDRESS(ROW(NOTA[TANGGAL]),COLUMN(NOTA[TANGGAL]))&amp;":"&amp;ADDRESS(ROW(),COLUMN(NOTA[TANGGAL]))),-1)))</f>
        <v>44897</v>
      </c>
      <c r="AG830" s="49" t="str">
        <f ca="1">IF(NOTA[[#This Row],[NAMA BARANG]]="","",INDEX(NOTA[SUPPLIER],MATCH(,INDIRECT(ADDRESS(ROW(NOTA[ID]),COLUMN(NOTA[ID]))&amp;":"&amp;ADDRESS(ROW(),COLUMN(NOTA[ID]))),-1)))</f>
        <v>ATALI MAKMUR</v>
      </c>
      <c r="AH830" s="38" t="str">
        <f ca="1">IF(NOTA[[#This Row],[ID]]="","",COUNTIF(NOTA[ID_H],NOTA[[#This Row],[ID_H]]))</f>
        <v/>
      </c>
      <c r="AI830" s="38">
        <f ca="1">IF(NOTA[[#This Row],[TGL.NOTA]]="",IF(NOTA[[#This Row],[SUPPLIER_H]]="","",AI829),MONTH(NOTA[[#This Row],[TGL.NOTA]]))</f>
        <v>11</v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>
        <f ca="1">IF(NOTA[[#This Row],[NAMA BARANG]]="","",INDEX(NOTA[ID],MATCH(,INDIRECT(ADDRESS(ROW(NOTA[ID]),COLUMN(NOTA[ID]))&amp;":"&amp;ADDRESS(ROW(),COLUMN(NOTA[ID]))),-1)))</f>
        <v>147</v>
      </c>
      <c r="E831" s="23"/>
      <c r="F831" s="26"/>
      <c r="G831" s="26"/>
      <c r="H831" s="31"/>
      <c r="I831" s="26"/>
      <c r="J831" s="51"/>
      <c r="K831" s="26"/>
      <c r="L831" s="26" t="s">
        <v>912</v>
      </c>
      <c r="M831" s="39"/>
      <c r="N831" s="26">
        <v>36</v>
      </c>
      <c r="O831" s="26" t="s">
        <v>87</v>
      </c>
      <c r="P831" s="49">
        <v>15800</v>
      </c>
      <c r="Q831" s="52"/>
      <c r="R831" s="39" t="s">
        <v>225</v>
      </c>
      <c r="S831" s="53">
        <v>0.125</v>
      </c>
      <c r="T831" s="53">
        <v>0.05</v>
      </c>
      <c r="U831" s="54"/>
      <c r="V831" s="37"/>
      <c r="W831" s="54">
        <f>IF(NOTA[[#This Row],[HARGA/ CTN]]="",NOTA[[#This Row],[JUMLAH_H]],NOTA[[#This Row],[HARGA/ CTN]]*NOTA[[#This Row],[C]])</f>
        <v>568800</v>
      </c>
      <c r="X831" s="54">
        <f>IF(NOTA[[#This Row],[JUMLAH]]="","",NOTA[[#This Row],[JUMLAH]]*NOTA[[#This Row],[DISC 1]])</f>
        <v>71100</v>
      </c>
      <c r="Y831" s="54">
        <f>IF(NOTA[[#This Row],[JUMLAH]]="","",(NOTA[[#This Row],[JUMLAH]]-NOTA[[#This Row],[DISC 1-]])*NOTA[[#This Row],[DISC 2]])</f>
        <v>24885</v>
      </c>
      <c r="Z831" s="54">
        <f>IF(NOTA[[#This Row],[JUMLAH]]="","",NOTA[[#This Row],[DISC 1-]]+NOTA[[#This Row],[DISC 2-]])</f>
        <v>95985</v>
      </c>
      <c r="AA831" s="54">
        <f>IF(NOTA[[#This Row],[JUMLAH]]="","",NOTA[[#This Row],[JUMLAH]]-NOTA[[#This Row],[DISC]])</f>
        <v>472815</v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1" s="54">
        <f>IF(OR(NOTA[[#This Row],[QTY]]="",NOTA[[#This Row],[HARGA SATUAN]]="",),"",NOTA[[#This Row],[QTY]]*NOTA[[#This Row],[HARGA SATUAN]])</f>
        <v>568800</v>
      </c>
      <c r="AF831" s="51">
        <f ca="1">IF(NOTA[ID_H]="","",INDEX(NOTA[TANGGAL],MATCH(,INDIRECT(ADDRESS(ROW(NOTA[TANGGAL]),COLUMN(NOTA[TANGGAL]))&amp;":"&amp;ADDRESS(ROW(),COLUMN(NOTA[TANGGAL]))),-1)))</f>
        <v>44897</v>
      </c>
      <c r="AG831" s="49" t="str">
        <f ca="1">IF(NOTA[[#This Row],[NAMA BARANG]]="","",INDEX(NOTA[SUPPLIER],MATCH(,INDIRECT(ADDRESS(ROW(NOTA[ID]),COLUMN(NOTA[ID]))&amp;":"&amp;ADDRESS(ROW(),COLUMN(NOTA[ID]))),-1)))</f>
        <v>ATALI MAKMUR</v>
      </c>
      <c r="AH831" s="38" t="str">
        <f ca="1">IF(NOTA[[#This Row],[ID]]="","",COUNTIF(NOTA[ID_H],NOTA[[#This Row],[ID_H]]))</f>
        <v/>
      </c>
      <c r="AI831" s="38">
        <f ca="1">IF(NOTA[[#This Row],[TGL.NOTA]]="",IF(NOTA[[#This Row],[SUPPLIER_H]]="","",AI830),MONTH(NOTA[[#This Row],[TGL.NOTA]]))</f>
        <v>11</v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>
        <f ca="1">IF(NOTA[[#This Row],[NAMA BARANG]]="","",INDEX(NOTA[ID],MATCH(,INDIRECT(ADDRESS(ROW(NOTA[ID]),COLUMN(NOTA[ID]))&amp;":"&amp;ADDRESS(ROW(),COLUMN(NOTA[ID]))),-1)))</f>
        <v>147</v>
      </c>
      <c r="E832" s="23"/>
      <c r="F832" s="26"/>
      <c r="G832" s="26"/>
      <c r="H832" s="31"/>
      <c r="I832" s="26"/>
      <c r="J832" s="51"/>
      <c r="K832" s="26"/>
      <c r="L832" s="26" t="s">
        <v>608</v>
      </c>
      <c r="M832" s="39"/>
      <c r="N832" s="26">
        <v>36</v>
      </c>
      <c r="O832" s="26" t="s">
        <v>87</v>
      </c>
      <c r="P832" s="49">
        <v>15800</v>
      </c>
      <c r="Q832" s="52"/>
      <c r="R832" s="39" t="s">
        <v>225</v>
      </c>
      <c r="S832" s="53">
        <v>0.125</v>
      </c>
      <c r="T832" s="53">
        <v>0.05</v>
      </c>
      <c r="U832" s="54"/>
      <c r="V832" s="37"/>
      <c r="W832" s="54">
        <f>IF(NOTA[[#This Row],[HARGA/ CTN]]="",NOTA[[#This Row],[JUMLAH_H]],NOTA[[#This Row],[HARGA/ CTN]]*NOTA[[#This Row],[C]])</f>
        <v>568800</v>
      </c>
      <c r="X832" s="54">
        <f>IF(NOTA[[#This Row],[JUMLAH]]="","",NOTA[[#This Row],[JUMLAH]]*NOTA[[#This Row],[DISC 1]])</f>
        <v>71100</v>
      </c>
      <c r="Y832" s="54">
        <f>IF(NOTA[[#This Row],[JUMLAH]]="","",(NOTA[[#This Row],[JUMLAH]]-NOTA[[#This Row],[DISC 1-]])*NOTA[[#This Row],[DISC 2]])</f>
        <v>24885</v>
      </c>
      <c r="Z832" s="54">
        <f>IF(NOTA[[#This Row],[JUMLAH]]="","",NOTA[[#This Row],[DISC 1-]]+NOTA[[#This Row],[DISC 2-]])</f>
        <v>95985</v>
      </c>
      <c r="AA832" s="54">
        <f>IF(NOTA[[#This Row],[JUMLAH]]="","",NOTA[[#This Row],[JUMLAH]]-NOTA[[#This Row],[DISC]])</f>
        <v>472815</v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2" s="54">
        <f>IF(OR(NOTA[[#This Row],[QTY]]="",NOTA[[#This Row],[HARGA SATUAN]]="",),"",NOTA[[#This Row],[QTY]]*NOTA[[#This Row],[HARGA SATUAN]])</f>
        <v>568800</v>
      </c>
      <c r="AF832" s="51">
        <f ca="1">IF(NOTA[ID_H]="","",INDEX(NOTA[TANGGAL],MATCH(,INDIRECT(ADDRESS(ROW(NOTA[TANGGAL]),COLUMN(NOTA[TANGGAL]))&amp;":"&amp;ADDRESS(ROW(),COLUMN(NOTA[TANGGAL]))),-1)))</f>
        <v>44897</v>
      </c>
      <c r="AG832" s="49" t="str">
        <f ca="1">IF(NOTA[[#This Row],[NAMA BARANG]]="","",INDEX(NOTA[SUPPLIER],MATCH(,INDIRECT(ADDRESS(ROW(NOTA[ID]),COLUMN(NOTA[ID]))&amp;":"&amp;ADDRESS(ROW(),COLUMN(NOTA[ID]))),-1)))</f>
        <v>ATALI MAKMUR</v>
      </c>
      <c r="AH832" s="38" t="str">
        <f ca="1">IF(NOTA[[#This Row],[ID]]="","",COUNTIF(NOTA[ID_H],NOTA[[#This Row],[ID_H]]))</f>
        <v/>
      </c>
      <c r="AI832" s="38">
        <f ca="1">IF(NOTA[[#This Row],[TGL.NOTA]]="",IF(NOTA[[#This Row],[SUPPLIER_H]]="","",AI831),MONTH(NOTA[[#This Row],[TGL.NOTA]]))</f>
        <v>11</v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>
        <f ca="1">IF(NOTA[[#This Row],[NAMA BARANG]]="","",INDEX(NOTA[ID],MATCH(,INDIRECT(ADDRESS(ROW(NOTA[ID]),COLUMN(NOTA[ID]))&amp;":"&amp;ADDRESS(ROW(),COLUMN(NOTA[ID]))),-1)))</f>
        <v>147</v>
      </c>
      <c r="E833" s="23"/>
      <c r="F833" s="26"/>
      <c r="G833" s="26"/>
      <c r="H833" s="31"/>
      <c r="I833" s="26"/>
      <c r="J833" s="51"/>
      <c r="K833" s="26"/>
      <c r="L833" s="26" t="s">
        <v>911</v>
      </c>
      <c r="M833" s="39"/>
      <c r="N833" s="26">
        <v>36</v>
      </c>
      <c r="O833" s="26" t="s">
        <v>87</v>
      </c>
      <c r="P833" s="49">
        <v>15800</v>
      </c>
      <c r="Q833" s="52"/>
      <c r="R833" s="39" t="s">
        <v>225</v>
      </c>
      <c r="S833" s="53">
        <v>0.125</v>
      </c>
      <c r="T833" s="53">
        <v>0.05</v>
      </c>
      <c r="U833" s="54"/>
      <c r="V833" s="37"/>
      <c r="W833" s="54">
        <f>IF(NOTA[[#This Row],[HARGA/ CTN]]="",NOTA[[#This Row],[JUMLAH_H]],NOTA[[#This Row],[HARGA/ CTN]]*NOTA[[#This Row],[C]])</f>
        <v>568800</v>
      </c>
      <c r="X833" s="54">
        <f>IF(NOTA[[#This Row],[JUMLAH]]="","",NOTA[[#This Row],[JUMLAH]]*NOTA[[#This Row],[DISC 1]])</f>
        <v>71100</v>
      </c>
      <c r="Y833" s="54">
        <f>IF(NOTA[[#This Row],[JUMLAH]]="","",(NOTA[[#This Row],[JUMLAH]]-NOTA[[#This Row],[DISC 1-]])*NOTA[[#This Row],[DISC 2]])</f>
        <v>24885</v>
      </c>
      <c r="Z833" s="54">
        <f>IF(NOTA[[#This Row],[JUMLAH]]="","",NOTA[[#This Row],[DISC 1-]]+NOTA[[#This Row],[DISC 2-]])</f>
        <v>95985</v>
      </c>
      <c r="AA833" s="54">
        <f>IF(NOTA[[#This Row],[JUMLAH]]="","",NOTA[[#This Row],[JUMLAH]]-NOTA[[#This Row],[DISC]])</f>
        <v>472815</v>
      </c>
      <c r="AB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1705860</v>
      </c>
      <c r="AC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8402940</v>
      </c>
      <c r="AD83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3" s="54">
        <f>IF(OR(NOTA[[#This Row],[QTY]]="",NOTA[[#This Row],[HARGA SATUAN]]="",),"",NOTA[[#This Row],[QTY]]*NOTA[[#This Row],[HARGA SATUAN]])</f>
        <v>568800</v>
      </c>
      <c r="AF833" s="51">
        <f ca="1">IF(NOTA[ID_H]="","",INDEX(NOTA[TANGGAL],MATCH(,INDIRECT(ADDRESS(ROW(NOTA[TANGGAL]),COLUMN(NOTA[TANGGAL]))&amp;":"&amp;ADDRESS(ROW(),COLUMN(NOTA[TANGGAL]))),-1)))</f>
        <v>44897</v>
      </c>
      <c r="AG833" s="49" t="str">
        <f ca="1">IF(NOTA[[#This Row],[NAMA BARANG]]="","",INDEX(NOTA[SUPPLIER],MATCH(,INDIRECT(ADDRESS(ROW(NOTA[ID]),COLUMN(NOTA[ID]))&amp;":"&amp;ADDRESS(ROW(),COLUMN(NOTA[ID]))),-1)))</f>
        <v>ATALI MAKMUR</v>
      </c>
      <c r="AH833" s="38" t="str">
        <f ca="1">IF(NOTA[[#This Row],[ID]]="","",COUNTIF(NOTA[ID_H],NOTA[[#This Row],[ID_H]]))</f>
        <v/>
      </c>
      <c r="AI833" s="38">
        <f ca="1">IF(NOTA[[#This Row],[TGL.NOTA]]="",IF(NOTA[[#This Row],[SUPPLIER_H]]="","",AI832),MONTH(NOTA[[#This Row],[TGL.NOTA]]))</f>
        <v>11</v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BIN_0212_137-1</v>
      </c>
      <c r="C835" s="50" t="e">
        <f ca="1">IF(NOTA[[#This Row],[ID_P]]="","",MATCH(NOTA[[#This Row],[ID_P]],[1]!B_MSK[N_ID],0))</f>
        <v>#REF!</v>
      </c>
      <c r="D835" s="50">
        <f ca="1">IF(NOTA[[#This Row],[NAMA BARANG]]="","",INDEX(NOTA[ID],MATCH(,INDIRECT(ADDRESS(ROW(NOTA[ID]),COLUMN(NOTA[ID]))&amp;":"&amp;ADDRESS(ROW(),COLUMN(NOTA[ID]))),-1)))</f>
        <v>148</v>
      </c>
      <c r="E835" s="23"/>
      <c r="F835" s="26" t="s">
        <v>113</v>
      </c>
      <c r="G835" s="26" t="s">
        <v>86</v>
      </c>
      <c r="H835" s="31" t="s">
        <v>900</v>
      </c>
      <c r="I835" s="26"/>
      <c r="J835" s="51">
        <v>44894</v>
      </c>
      <c r="K835" s="26"/>
      <c r="L835" s="26" t="s">
        <v>901</v>
      </c>
      <c r="M835" s="39">
        <v>2</v>
      </c>
      <c r="N835" s="26">
        <v>72</v>
      </c>
      <c r="O835" s="26" t="s">
        <v>87</v>
      </c>
      <c r="P835" s="49">
        <v>25000</v>
      </c>
      <c r="Q835" s="52"/>
      <c r="R835" s="39" t="s">
        <v>586</v>
      </c>
      <c r="S835" s="53"/>
      <c r="T835" s="53"/>
      <c r="U835" s="54"/>
      <c r="V835" s="37"/>
      <c r="W835" s="54">
        <f>IF(NOTA[[#This Row],[HARGA/ CTN]]="",NOTA[[#This Row],[JUMLAH_H]],NOTA[[#This Row],[HARGA/ CTN]]*NOTA[[#This Row],[C]])</f>
        <v>1800000</v>
      </c>
      <c r="X835" s="54">
        <f>IF(NOTA[[#This Row],[JUMLAH]]="","",NOTA[[#This Row],[JUMLAH]]*NOTA[[#This Row],[DISC 1]])</f>
        <v>0</v>
      </c>
      <c r="Y835" s="54">
        <f>IF(NOTA[[#This Row],[JUMLAH]]="","",(NOTA[[#This Row],[JUMLAH]]-NOTA[[#This Row],[DISC 1-]])*NOTA[[#This Row],[DISC 2]])</f>
        <v>0</v>
      </c>
      <c r="Z835" s="54">
        <f>IF(NOTA[[#This Row],[JUMLAH]]="","",NOTA[[#This Row],[DISC 1-]]+NOTA[[#This Row],[DISC 2-]])</f>
        <v>0</v>
      </c>
      <c r="AA835" s="54">
        <f>IF(NOTA[[#This Row],[JUMLAH]]="","",NOTA[[#This Row],[JUMLAH]]-NOTA[[#This Row],[DISC]])</f>
        <v>1800000</v>
      </c>
      <c r="AB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83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35" s="54">
        <f>IF(OR(NOTA[[#This Row],[QTY]]="",NOTA[[#This Row],[HARGA SATUAN]]="",),"",NOTA[[#This Row],[QTY]]*NOTA[[#This Row],[HARGA SATUAN]])</f>
        <v>1800000</v>
      </c>
      <c r="AF835" s="51">
        <f ca="1">IF(NOTA[ID_H]="","",INDEX(NOTA[TANGGAL],MATCH(,INDIRECT(ADDRESS(ROW(NOTA[TANGGAL]),COLUMN(NOTA[TANGGAL]))&amp;":"&amp;ADDRESS(ROW(),COLUMN(NOTA[TANGGAL]))),-1)))</f>
        <v>44897</v>
      </c>
      <c r="AG835" s="49" t="str">
        <f ca="1">IF(NOTA[[#This Row],[NAMA BARANG]]="","",INDEX(NOTA[SUPPLIER],MATCH(,INDIRECT(ADDRESS(ROW(NOTA[ID]),COLUMN(NOTA[ID]))&amp;":"&amp;ADDRESS(ROW(),COLUMN(NOTA[ID]))),-1)))</f>
        <v>BINTANG SAUDARA</v>
      </c>
      <c r="AH835" s="38">
        <f ca="1">IF(NOTA[[#This Row],[ID]]="","",COUNTIF(NOTA[ID_H],NOTA[[#This Row],[ID_H]]))</f>
        <v>1</v>
      </c>
      <c r="AI835" s="38">
        <f>IF(NOTA[[#This Row],[TGL.NOTA]]="",IF(NOTA[[#This Row],[SUPPLIER_H]]="","",#REF!),MONTH(NOTA[[#This Row],[TGL.NOTA]]))</f>
        <v>11</v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BIN_0212_115-1</v>
      </c>
      <c r="C837" s="50" t="e">
        <f ca="1">IF(NOTA[[#This Row],[ID_P]]="","",MATCH(NOTA[[#This Row],[ID_P]],[1]!B_MSK[N_ID],0))</f>
        <v>#REF!</v>
      </c>
      <c r="D837" s="50">
        <f ca="1">IF(NOTA[[#This Row],[NAMA BARANG]]="","",INDEX(NOTA[ID],MATCH(,INDIRECT(ADDRESS(ROW(NOTA[ID]),COLUMN(NOTA[ID]))&amp;":"&amp;ADDRESS(ROW(),COLUMN(NOTA[ID]))),-1)))</f>
        <v>149</v>
      </c>
      <c r="E837" s="23"/>
      <c r="F837" s="26" t="s">
        <v>113</v>
      </c>
      <c r="G837" s="26" t="s">
        <v>86</v>
      </c>
      <c r="H837" s="31" t="s">
        <v>902</v>
      </c>
      <c r="I837" s="26"/>
      <c r="J837" s="51">
        <v>44894</v>
      </c>
      <c r="K837" s="26"/>
      <c r="L837" s="26" t="s">
        <v>903</v>
      </c>
      <c r="M837" s="39">
        <v>3</v>
      </c>
      <c r="N837" s="26">
        <v>120</v>
      </c>
      <c r="O837" s="26" t="s">
        <v>87</v>
      </c>
      <c r="P837" s="49">
        <v>43500</v>
      </c>
      <c r="Q837" s="52"/>
      <c r="R837" s="39" t="s">
        <v>445</v>
      </c>
      <c r="S837" s="53"/>
      <c r="T837" s="53"/>
      <c r="U837" s="54"/>
      <c r="V837" s="37"/>
      <c r="W837" s="54">
        <f>IF(NOTA[[#This Row],[HARGA/ CTN]]="",NOTA[[#This Row],[JUMLAH_H]],NOTA[[#This Row],[HARGA/ CTN]]*NOTA[[#This Row],[C]])</f>
        <v>5220000</v>
      </c>
      <c r="X837" s="54">
        <f>IF(NOTA[[#This Row],[JUMLAH]]="","",NOTA[[#This Row],[JUMLAH]]*NOTA[[#This Row],[DISC 1]])</f>
        <v>0</v>
      </c>
      <c r="Y837" s="54">
        <f>IF(NOTA[[#This Row],[JUMLAH]]="","",(NOTA[[#This Row],[JUMLAH]]-NOTA[[#This Row],[DISC 1-]])*NOTA[[#This Row],[DISC 2]])</f>
        <v>0</v>
      </c>
      <c r="Z837" s="54">
        <f>IF(NOTA[[#This Row],[JUMLAH]]="","",NOTA[[#This Row],[DISC 1-]]+NOTA[[#This Row],[DISC 2-]])</f>
        <v>0</v>
      </c>
      <c r="AA837" s="54">
        <f>IF(NOTA[[#This Row],[JUMLAH]]="","",NOTA[[#This Row],[JUMLAH]]-NOTA[[#This Row],[DISC]])</f>
        <v>5220000</v>
      </c>
      <c r="AB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5220000</v>
      </c>
      <c r="AD837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837" s="54">
        <f>IF(OR(NOTA[[#This Row],[QTY]]="",NOTA[[#This Row],[HARGA SATUAN]]="",),"",NOTA[[#This Row],[QTY]]*NOTA[[#This Row],[HARGA SATUAN]])</f>
        <v>5220000</v>
      </c>
      <c r="AF837" s="51">
        <f ca="1">IF(NOTA[ID_H]="","",INDEX(NOTA[TANGGAL],MATCH(,INDIRECT(ADDRESS(ROW(NOTA[TANGGAL]),COLUMN(NOTA[TANGGAL]))&amp;":"&amp;ADDRESS(ROW(),COLUMN(NOTA[TANGGAL]))),-1)))</f>
        <v>44897</v>
      </c>
      <c r="AG837" s="49" t="str">
        <f ca="1">IF(NOTA[[#This Row],[NAMA BARANG]]="","",INDEX(NOTA[SUPPLIER],MATCH(,INDIRECT(ADDRESS(ROW(NOTA[ID]),COLUMN(NOTA[ID]))&amp;":"&amp;ADDRESS(ROW(),COLUMN(NOTA[ID]))),-1)))</f>
        <v>BINTANG SAUDARA</v>
      </c>
      <c r="AH837" s="38">
        <f ca="1">IF(NOTA[[#This Row],[ID]]="","",COUNTIF(NOTA[ID_H],NOTA[[#This Row],[ID_H]]))</f>
        <v>1</v>
      </c>
      <c r="AI837" s="38">
        <f>IF(NOTA[[#This Row],[TGL.NOTA]]="",IF(NOTA[[#This Row],[SUPPLIER_H]]="","",AI836),MONTH(NOTA[[#This Row],[TGL.NOTA]]))</f>
        <v>11</v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DUT_0212_22H-3</v>
      </c>
      <c r="C839" s="50" t="e">
        <f ca="1">IF(NOTA[[#This Row],[ID_P]]="","",MATCH(NOTA[[#This Row],[ID_P]],[1]!B_MSK[N_ID],0))</f>
        <v>#REF!</v>
      </c>
      <c r="D839" s="50">
        <f ca="1">IF(NOTA[[#This Row],[NAMA BARANG]]="","",INDEX(NOTA[ID],MATCH(,INDIRECT(ADDRESS(ROW(NOTA[ID]),COLUMN(NOTA[ID]))&amp;":"&amp;ADDRESS(ROW(),COLUMN(NOTA[ID]))),-1)))</f>
        <v>150</v>
      </c>
      <c r="E839" s="23"/>
      <c r="F839" s="26" t="s">
        <v>114</v>
      </c>
      <c r="G839" s="26" t="s">
        <v>86</v>
      </c>
      <c r="H839" s="31" t="s">
        <v>904</v>
      </c>
      <c r="I839" s="26"/>
      <c r="J839" s="51">
        <v>44895</v>
      </c>
      <c r="K839" s="26"/>
      <c r="L839" s="26" t="s">
        <v>905</v>
      </c>
      <c r="M839" s="39">
        <v>10</v>
      </c>
      <c r="N839" s="26">
        <v>2400</v>
      </c>
      <c r="O839" s="26" t="s">
        <v>235</v>
      </c>
      <c r="P839" s="49">
        <v>5700</v>
      </c>
      <c r="Q839" s="52"/>
      <c r="R839" s="39" t="s">
        <v>906</v>
      </c>
      <c r="S839" s="53"/>
      <c r="T839" s="53"/>
      <c r="U839" s="54"/>
      <c r="V839" s="37"/>
      <c r="W839" s="54">
        <f>IF(NOTA[[#This Row],[HARGA/ CTN]]="",NOTA[[#This Row],[JUMLAH_H]],NOTA[[#This Row],[HARGA/ CTN]]*NOTA[[#This Row],[C]])</f>
        <v>13680000</v>
      </c>
      <c r="X839" s="54">
        <f>IF(NOTA[[#This Row],[JUMLAH]]="","",NOTA[[#This Row],[JUMLAH]]*NOTA[[#This Row],[DISC 1]])</f>
        <v>0</v>
      </c>
      <c r="Y839" s="54">
        <f>IF(NOTA[[#This Row],[JUMLAH]]="","",(NOTA[[#This Row],[JUMLAH]]-NOTA[[#This Row],[DISC 1-]])*NOTA[[#This Row],[DISC 2]])</f>
        <v>0</v>
      </c>
      <c r="Z839" s="54">
        <f>IF(NOTA[[#This Row],[JUMLAH]]="","",NOTA[[#This Row],[DISC 1-]]+NOTA[[#This Row],[DISC 2-]])</f>
        <v>0</v>
      </c>
      <c r="AA839" s="54">
        <f>IF(NOTA[[#This Row],[JUMLAH]]="","",NOTA[[#This Row],[JUMLAH]]-NOTA[[#This Row],[DISC]])</f>
        <v>13680000</v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9" s="54">
        <f>IF(OR(NOTA[[#This Row],[QTY]]="",NOTA[[#This Row],[HARGA SATUAN]]="",),"",NOTA[[#This Row],[QTY]]*NOTA[[#This Row],[HARGA SATUAN]])</f>
        <v>13680000</v>
      </c>
      <c r="AF839" s="51">
        <f ca="1">IF(NOTA[ID_H]="","",INDEX(NOTA[TANGGAL],MATCH(,INDIRECT(ADDRESS(ROW(NOTA[TANGGAL]),COLUMN(NOTA[TANGGAL]))&amp;":"&amp;ADDRESS(ROW(),COLUMN(NOTA[TANGGAL]))),-1)))</f>
        <v>44897</v>
      </c>
      <c r="AG839" s="49" t="str">
        <f ca="1">IF(NOTA[[#This Row],[NAMA BARANG]]="","",INDEX(NOTA[SUPPLIER],MATCH(,INDIRECT(ADDRESS(ROW(NOTA[ID]),COLUMN(NOTA[ID]))&amp;":"&amp;ADDRESS(ROW(),COLUMN(NOTA[ID]))),-1)))</f>
        <v>DUTA BUANA</v>
      </c>
      <c r="AH839" s="38">
        <f ca="1">IF(NOTA[[#This Row],[ID]]="","",COUNTIF(NOTA[ID_H],NOTA[[#This Row],[ID_H]]))</f>
        <v>3</v>
      </c>
      <c r="AI839" s="38">
        <f>IF(NOTA[[#This Row],[TGL.NOTA]]="",IF(NOTA[[#This Row],[SUPPLIER_H]]="","",AI838),MONTH(NOTA[[#This Row],[TGL.NOTA]]))</f>
        <v>11</v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>
        <f ca="1">IF(NOTA[[#This Row],[NAMA BARANG]]="","",INDEX(NOTA[ID],MATCH(,INDIRECT(ADDRESS(ROW(NOTA[ID]),COLUMN(NOTA[ID]))&amp;":"&amp;ADDRESS(ROW(),COLUMN(NOTA[ID]))),-1)))</f>
        <v>150</v>
      </c>
      <c r="E840" s="23"/>
      <c r="F840" s="26"/>
      <c r="G840" s="26"/>
      <c r="H840" s="31"/>
      <c r="I840" s="26"/>
      <c r="J840" s="51"/>
      <c r="K840" s="26"/>
      <c r="L840" s="26" t="s">
        <v>907</v>
      </c>
      <c r="M840" s="39">
        <v>3</v>
      </c>
      <c r="N840" s="26">
        <v>600</v>
      </c>
      <c r="O840" s="26" t="s">
        <v>88</v>
      </c>
      <c r="P840" s="49">
        <v>10000</v>
      </c>
      <c r="Q840" s="52"/>
      <c r="R840" s="39" t="s">
        <v>908</v>
      </c>
      <c r="S840" s="53"/>
      <c r="T840" s="53"/>
      <c r="U840" s="54"/>
      <c r="V840" s="37"/>
      <c r="W840" s="54">
        <f>IF(NOTA[[#This Row],[HARGA/ CTN]]="",NOTA[[#This Row],[JUMLAH_H]],NOTA[[#This Row],[HARGA/ CTN]]*NOTA[[#This Row],[C]])</f>
        <v>6000000</v>
      </c>
      <c r="X840" s="54">
        <f>IF(NOTA[[#This Row],[JUMLAH]]="","",NOTA[[#This Row],[JUMLAH]]*NOTA[[#This Row],[DISC 1]])</f>
        <v>0</v>
      </c>
      <c r="Y840" s="54">
        <f>IF(NOTA[[#This Row],[JUMLAH]]="","",(NOTA[[#This Row],[JUMLAH]]-NOTA[[#This Row],[DISC 1-]])*NOTA[[#This Row],[DISC 2]])</f>
        <v>0</v>
      </c>
      <c r="Z840" s="54">
        <f>IF(NOTA[[#This Row],[JUMLAH]]="","",NOTA[[#This Row],[DISC 1-]]+NOTA[[#This Row],[DISC 2-]])</f>
        <v>0</v>
      </c>
      <c r="AA840" s="54">
        <f>IF(NOTA[[#This Row],[JUMLAH]]="","",NOTA[[#This Row],[JUMLAH]]-NOTA[[#This Row],[DISC]])</f>
        <v>6000000</v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840" s="54">
        <f>IF(OR(NOTA[[#This Row],[QTY]]="",NOTA[[#This Row],[HARGA SATUAN]]="",),"",NOTA[[#This Row],[QTY]]*NOTA[[#This Row],[HARGA SATUAN]])</f>
        <v>6000000</v>
      </c>
      <c r="AF840" s="51">
        <f ca="1">IF(NOTA[ID_H]="","",INDEX(NOTA[TANGGAL],MATCH(,INDIRECT(ADDRESS(ROW(NOTA[TANGGAL]),COLUMN(NOTA[TANGGAL]))&amp;":"&amp;ADDRESS(ROW(),COLUMN(NOTA[TANGGAL]))),-1)))</f>
        <v>44897</v>
      </c>
      <c r="AG840" s="49" t="str">
        <f ca="1">IF(NOTA[[#This Row],[NAMA BARANG]]="","",INDEX(NOTA[SUPPLIER],MATCH(,INDIRECT(ADDRESS(ROW(NOTA[ID]),COLUMN(NOTA[ID]))&amp;":"&amp;ADDRESS(ROW(),COLUMN(NOTA[ID]))),-1)))</f>
        <v>DUTA BUANA</v>
      </c>
      <c r="AH840" s="38" t="str">
        <f ca="1">IF(NOTA[[#This Row],[ID]]="","",COUNTIF(NOTA[ID_H],NOTA[[#This Row],[ID_H]]))</f>
        <v/>
      </c>
      <c r="AI840" s="38">
        <f ca="1">IF(NOTA[[#This Row],[TGL.NOTA]]="",IF(NOTA[[#This Row],[SUPPLIER_H]]="","",AI839),MONTH(NOTA[[#This Row],[TGL.NOTA]]))</f>
        <v>11</v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>
        <f ca="1">IF(NOTA[[#This Row],[NAMA BARANG]]="","",INDEX(NOTA[ID],MATCH(,INDIRECT(ADDRESS(ROW(NOTA[ID]),COLUMN(NOTA[ID]))&amp;":"&amp;ADDRESS(ROW(),COLUMN(NOTA[ID]))),-1)))</f>
        <v>150</v>
      </c>
      <c r="E841" s="23"/>
      <c r="F841" s="26"/>
      <c r="G841" s="26"/>
      <c r="H841" s="31"/>
      <c r="I841" s="26"/>
      <c r="J841" s="51"/>
      <c r="K841" s="26"/>
      <c r="L841" s="26" t="s">
        <v>937</v>
      </c>
      <c r="M841" s="39">
        <v>5</v>
      </c>
      <c r="N841" s="26">
        <v>250</v>
      </c>
      <c r="O841" s="26" t="s">
        <v>88</v>
      </c>
      <c r="P841" s="49">
        <v>44000</v>
      </c>
      <c r="Q841" s="52"/>
      <c r="R841" s="39" t="s">
        <v>460</v>
      </c>
      <c r="S841" s="53"/>
      <c r="T841" s="53"/>
      <c r="U841" s="54"/>
      <c r="V841" s="37"/>
      <c r="W841" s="54">
        <f>IF(NOTA[[#This Row],[HARGA/ CTN]]="",NOTA[[#This Row],[JUMLAH_H]],NOTA[[#This Row],[HARGA/ CTN]]*NOTA[[#This Row],[C]])</f>
        <v>11000000</v>
      </c>
      <c r="X841" s="54">
        <f>IF(NOTA[[#This Row],[JUMLAH]]="","",NOTA[[#This Row],[JUMLAH]]*NOTA[[#This Row],[DISC 1]])</f>
        <v>0</v>
      </c>
      <c r="Y841" s="54">
        <f>IF(NOTA[[#This Row],[JUMLAH]]="","",(NOTA[[#This Row],[JUMLAH]]-NOTA[[#This Row],[DISC 1-]])*NOTA[[#This Row],[DISC 2]])</f>
        <v>0</v>
      </c>
      <c r="Z841" s="54">
        <f>IF(NOTA[[#This Row],[JUMLAH]]="","",NOTA[[#This Row],[DISC 1-]]+NOTA[[#This Row],[DISC 2-]])</f>
        <v>0</v>
      </c>
      <c r="AA841" s="54">
        <f>IF(NOTA[[#This Row],[JUMLAH]]="","",NOTA[[#This Row],[JUMLAH]]-NOTA[[#This Row],[DISC]])</f>
        <v>11000000</v>
      </c>
      <c r="AB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30680000</v>
      </c>
      <c r="AD841" s="49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841" s="54">
        <f>IF(OR(NOTA[[#This Row],[QTY]]="",NOTA[[#This Row],[HARGA SATUAN]]="",),"",NOTA[[#This Row],[QTY]]*NOTA[[#This Row],[HARGA SATUAN]])</f>
        <v>11000000</v>
      </c>
      <c r="AF841" s="51">
        <f ca="1">IF(NOTA[ID_H]="","",INDEX(NOTA[TANGGAL],MATCH(,INDIRECT(ADDRESS(ROW(NOTA[TANGGAL]),COLUMN(NOTA[TANGGAL]))&amp;":"&amp;ADDRESS(ROW(),COLUMN(NOTA[TANGGAL]))),-1)))</f>
        <v>44897</v>
      </c>
      <c r="AG841" s="49" t="str">
        <f ca="1">IF(NOTA[[#This Row],[NAMA BARANG]]="","",INDEX(NOTA[SUPPLIER],MATCH(,INDIRECT(ADDRESS(ROW(NOTA[ID]),COLUMN(NOTA[ID]))&amp;":"&amp;ADDRESS(ROW(),COLUMN(NOTA[ID]))),-1)))</f>
        <v>DUTA BUANA</v>
      </c>
      <c r="AH841" s="38" t="str">
        <f ca="1">IF(NOTA[[#This Row],[ID]]="","",COUNTIF(NOTA[ID_H],NOTA[[#This Row],[ID_H]]))</f>
        <v/>
      </c>
      <c r="AI841" s="38">
        <f ca="1">IF(NOTA[[#This Row],[TGL.NOTA]]="",IF(NOTA[[#This Row],[SUPPLIER_H]]="","",AI840),MONTH(NOTA[[#This Row],[TGL.NOTA]]))</f>
        <v>11</v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>
        <f ca="1">IF(INDIRECT(ADDRESS(ROW()-1,COLUMN(NOTA[[#Headers],[ID]])))="ID",1,IF(NOTA[[#This Row],[FAKTUR]]="","",COUNT(INDIRECT(ADDRESS(ROW(NOTA[ID]),COLUMN(NOTA[ID]))&amp;":"&amp;ADDRESS(ROW()-1,COLUMN(NOTA[ID]))))+1))</f>
        <v>151</v>
      </c>
      <c r="B8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DUT_0212_22H-1</v>
      </c>
      <c r="C843" s="50" t="e">
        <f ca="1">IF(NOTA[[#This Row],[ID_P]]="","",MATCH(NOTA[[#This Row],[ID_P]],[1]!B_MSK[N_ID],0))</f>
        <v>#REF!</v>
      </c>
      <c r="D843" s="50">
        <f ca="1">IF(NOTA[[#This Row],[NAMA BARANG]]="","",INDEX(NOTA[ID],MATCH(,INDIRECT(ADDRESS(ROW(NOTA[ID]),COLUMN(NOTA[ID]))&amp;":"&amp;ADDRESS(ROW(),COLUMN(NOTA[ID]))),-1)))</f>
        <v>151</v>
      </c>
      <c r="E843" s="23"/>
      <c r="F843" s="26" t="s">
        <v>114</v>
      </c>
      <c r="G843" s="26" t="s">
        <v>86</v>
      </c>
      <c r="H843" s="31" t="s">
        <v>909</v>
      </c>
      <c r="I843" s="26"/>
      <c r="J843" s="51">
        <v>44895</v>
      </c>
      <c r="K843" s="26"/>
      <c r="L843" s="26" t="s">
        <v>910</v>
      </c>
      <c r="M843" s="39">
        <v>10</v>
      </c>
      <c r="N843" s="26">
        <v>960</v>
      </c>
      <c r="O843" s="26" t="s">
        <v>88</v>
      </c>
      <c r="P843" s="49">
        <v>30500</v>
      </c>
      <c r="Q843" s="52"/>
      <c r="R843" s="39" t="s">
        <v>570</v>
      </c>
      <c r="S843" s="53"/>
      <c r="T843" s="53"/>
      <c r="U843" s="54"/>
      <c r="V843" s="37"/>
      <c r="W843" s="54">
        <f>IF(NOTA[[#This Row],[HARGA/ CTN]]="",NOTA[[#This Row],[JUMLAH_H]],NOTA[[#This Row],[HARGA/ CTN]]*NOTA[[#This Row],[C]])</f>
        <v>29280000</v>
      </c>
      <c r="X843" s="54">
        <f>IF(NOTA[[#This Row],[JUMLAH]]="","",NOTA[[#This Row],[JUMLAH]]*NOTA[[#This Row],[DISC 1]])</f>
        <v>0</v>
      </c>
      <c r="Y843" s="54">
        <f>IF(NOTA[[#This Row],[JUMLAH]]="","",(NOTA[[#This Row],[JUMLAH]]-NOTA[[#This Row],[DISC 1-]])*NOTA[[#This Row],[DISC 2]])</f>
        <v>0</v>
      </c>
      <c r="Z843" s="54">
        <f>IF(NOTA[[#This Row],[JUMLAH]]="","",NOTA[[#This Row],[DISC 1-]]+NOTA[[#This Row],[DISC 2-]])</f>
        <v>0</v>
      </c>
      <c r="AA843" s="54">
        <f>IF(NOTA[[#This Row],[JUMLAH]]="","",NOTA[[#This Row],[JUMLAH]]-NOTA[[#This Row],[DISC]])</f>
        <v>29280000</v>
      </c>
      <c r="AB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29280000</v>
      </c>
      <c r="AD843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843" s="54">
        <f>IF(OR(NOTA[[#This Row],[QTY]]="",NOTA[[#This Row],[HARGA SATUAN]]="",),"",NOTA[[#This Row],[QTY]]*NOTA[[#This Row],[HARGA SATUAN]])</f>
        <v>29280000</v>
      </c>
      <c r="AF843" s="51">
        <f ca="1">IF(NOTA[ID_H]="","",INDEX(NOTA[TANGGAL],MATCH(,INDIRECT(ADDRESS(ROW(NOTA[TANGGAL]),COLUMN(NOTA[TANGGAL]))&amp;":"&amp;ADDRESS(ROW(),COLUMN(NOTA[TANGGAL]))),-1)))</f>
        <v>44897</v>
      </c>
      <c r="AG843" s="49" t="str">
        <f ca="1">IF(NOTA[[#This Row],[NAMA BARANG]]="","",INDEX(NOTA[SUPPLIER],MATCH(,INDIRECT(ADDRESS(ROW(NOTA[ID]),COLUMN(NOTA[ID]))&amp;":"&amp;ADDRESS(ROW(),COLUMN(NOTA[ID]))),-1)))</f>
        <v>DUTA BUANA</v>
      </c>
      <c r="AH843" s="38">
        <f ca="1">IF(NOTA[[#This Row],[ID]]="","",COUNTIF(NOTA[ID_H],NOTA[[#This Row],[ID_H]]))</f>
        <v>1</v>
      </c>
      <c r="AI843" s="38">
        <f>IF(NOTA[[#This Row],[TGL.NOTA]]="",IF(NOTA[[#This Row],[SUPPLIER_H]]="","",AI842),MONTH(NOTA[[#This Row],[TGL.NOTA]]))</f>
        <v>11</v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DBS_0512_822-2</v>
      </c>
      <c r="C845" s="50" t="e">
        <f ca="1">IF(NOTA[[#This Row],[ID_P]]="","",MATCH(NOTA[[#This Row],[ID_P]],[1]!B_MSK[N_ID],0))</f>
        <v>#REF!</v>
      </c>
      <c r="D845" s="50">
        <f ca="1">IF(NOTA[[#This Row],[NAMA BARANG]]="","",INDEX(NOTA[ID],MATCH(,INDIRECT(ADDRESS(ROW(NOTA[ID]),COLUMN(NOTA[ID]))&amp;":"&amp;ADDRESS(ROW(),COLUMN(NOTA[ID]))),-1)))</f>
        <v>152</v>
      </c>
      <c r="E845" s="23">
        <v>44900</v>
      </c>
      <c r="F845" s="26" t="s">
        <v>369</v>
      </c>
      <c r="G845" s="26" t="s">
        <v>86</v>
      </c>
      <c r="H845" s="31" t="s">
        <v>950</v>
      </c>
      <c r="I845" s="26"/>
      <c r="J845" s="51">
        <v>44894</v>
      </c>
      <c r="K845" s="26"/>
      <c r="L845" s="26" t="s">
        <v>949</v>
      </c>
      <c r="M845" s="39">
        <v>2</v>
      </c>
      <c r="N845" s="26">
        <v>192</v>
      </c>
      <c r="O845" s="26" t="s">
        <v>88</v>
      </c>
      <c r="P845" s="49">
        <v>29000</v>
      </c>
      <c r="Q845" s="52"/>
      <c r="R845" s="39" t="s">
        <v>570</v>
      </c>
      <c r="S845" s="53"/>
      <c r="T845" s="53"/>
      <c r="U845" s="54"/>
      <c r="V845" s="37"/>
      <c r="W845" s="54">
        <f>IF(NOTA[[#This Row],[HARGA/ CTN]]="",NOTA[[#This Row],[JUMLAH_H]],NOTA[[#This Row],[HARGA/ CTN]]*NOTA[[#This Row],[C]])</f>
        <v>5568000</v>
      </c>
      <c r="X845" s="54">
        <f>IF(NOTA[[#This Row],[JUMLAH]]="","",NOTA[[#This Row],[JUMLAH]]*NOTA[[#This Row],[DISC 1]])</f>
        <v>0</v>
      </c>
      <c r="Y845" s="54">
        <f>IF(NOTA[[#This Row],[JUMLAH]]="","",(NOTA[[#This Row],[JUMLAH]]-NOTA[[#This Row],[DISC 1-]])*NOTA[[#This Row],[DISC 2]])</f>
        <v>0</v>
      </c>
      <c r="Z845" s="54">
        <f>IF(NOTA[[#This Row],[JUMLAH]]="","",NOTA[[#This Row],[DISC 1-]]+NOTA[[#This Row],[DISC 2-]])</f>
        <v>0</v>
      </c>
      <c r="AA845" s="54">
        <f>IF(NOTA[[#This Row],[JUMLAH]]="","",NOTA[[#This Row],[JUMLAH]]-NOTA[[#This Row],[DISC]])</f>
        <v>5568000</v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45" s="54">
        <f>IF(OR(NOTA[[#This Row],[QTY]]="",NOTA[[#This Row],[HARGA SATUAN]]="",),"",NOTA[[#This Row],[QTY]]*NOTA[[#This Row],[HARGA SATUAN]])</f>
        <v>5568000</v>
      </c>
      <c r="AF845" s="51">
        <f ca="1">IF(NOTA[ID_H]="","",INDEX(NOTA[TANGGAL],MATCH(,INDIRECT(ADDRESS(ROW(NOTA[TANGGAL]),COLUMN(NOTA[TANGGAL]))&amp;":"&amp;ADDRESS(ROW(),COLUMN(NOTA[TANGGAL]))),-1)))</f>
        <v>44900</v>
      </c>
      <c r="AG845" s="49" t="str">
        <f ca="1">IF(NOTA[[#This Row],[NAMA BARANG]]="","",INDEX(NOTA[SUPPLIER],MATCH(,INDIRECT(ADDRESS(ROW(NOTA[ID]),COLUMN(NOTA[ID]))&amp;":"&amp;ADDRESS(ROW(),COLUMN(NOTA[ID]))),-1)))</f>
        <v>DB STATIONERY</v>
      </c>
      <c r="AH845" s="38">
        <f ca="1">IF(NOTA[[#This Row],[ID]]="","",COUNTIF(NOTA[ID_H],NOTA[[#This Row],[ID_H]]))</f>
        <v>2</v>
      </c>
      <c r="AI845" s="38">
        <f>IF(NOTA[[#This Row],[TGL.NOTA]]="",IF(NOTA[[#This Row],[SUPPLIER_H]]="","",AI844),MONTH(NOTA[[#This Row],[TGL.NOTA]]))</f>
        <v>11</v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>
        <f ca="1">IF(NOTA[[#This Row],[NAMA BARANG]]="","",INDEX(NOTA[ID],MATCH(,INDIRECT(ADDRESS(ROW(NOTA[ID]),COLUMN(NOTA[ID]))&amp;":"&amp;ADDRESS(ROW(),COLUMN(NOTA[ID]))),-1)))</f>
        <v>152</v>
      </c>
      <c r="E846" s="23"/>
      <c r="F846" s="26"/>
      <c r="G846" s="26"/>
      <c r="H846" s="31"/>
      <c r="I846" s="26"/>
      <c r="J846" s="51"/>
      <c r="K846" s="26"/>
      <c r="L846" s="26" t="s">
        <v>948</v>
      </c>
      <c r="M846" s="39">
        <v>2</v>
      </c>
      <c r="N846" s="26">
        <v>288</v>
      </c>
      <c r="O846" s="26" t="s">
        <v>88</v>
      </c>
      <c r="P846" s="49">
        <v>33000</v>
      </c>
      <c r="Q846" s="52"/>
      <c r="R846" s="39" t="s">
        <v>383</v>
      </c>
      <c r="S846" s="53"/>
      <c r="T846" s="53"/>
      <c r="U846" s="54"/>
      <c r="V846" s="37"/>
      <c r="W846" s="54">
        <f>IF(NOTA[[#This Row],[HARGA/ CTN]]="",NOTA[[#This Row],[JUMLAH_H]],NOTA[[#This Row],[HARGA/ CTN]]*NOTA[[#This Row],[C]])</f>
        <v>9504000</v>
      </c>
      <c r="X846" s="54">
        <f>IF(NOTA[[#This Row],[JUMLAH]]="","",NOTA[[#This Row],[JUMLAH]]*NOTA[[#This Row],[DISC 1]])</f>
        <v>0</v>
      </c>
      <c r="Y846" s="54">
        <f>IF(NOTA[[#This Row],[JUMLAH]]="","",(NOTA[[#This Row],[JUMLAH]]-NOTA[[#This Row],[DISC 1-]])*NOTA[[#This Row],[DISC 2]])</f>
        <v>0</v>
      </c>
      <c r="Z846" s="54">
        <f>IF(NOTA[[#This Row],[JUMLAH]]="","",NOTA[[#This Row],[DISC 1-]]+NOTA[[#This Row],[DISC 2-]])</f>
        <v>0</v>
      </c>
      <c r="AA846" s="54">
        <f>IF(NOTA[[#This Row],[JUMLAH]]="","",NOTA[[#This Row],[JUMLAH]]-NOTA[[#This Row],[DISC]])</f>
        <v>9504000</v>
      </c>
      <c r="AB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15072000</v>
      </c>
      <c r="AD846" s="49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846" s="54">
        <f>IF(OR(NOTA[[#This Row],[QTY]]="",NOTA[[#This Row],[HARGA SATUAN]]="",),"",NOTA[[#This Row],[QTY]]*NOTA[[#This Row],[HARGA SATUAN]])</f>
        <v>9504000</v>
      </c>
      <c r="AF846" s="51">
        <f ca="1">IF(NOTA[ID_H]="","",INDEX(NOTA[TANGGAL],MATCH(,INDIRECT(ADDRESS(ROW(NOTA[TANGGAL]),COLUMN(NOTA[TANGGAL]))&amp;":"&amp;ADDRESS(ROW(),COLUMN(NOTA[TANGGAL]))),-1)))</f>
        <v>44900</v>
      </c>
      <c r="AG846" s="49" t="str">
        <f ca="1">IF(NOTA[[#This Row],[NAMA BARANG]]="","",INDEX(NOTA[SUPPLIER],MATCH(,INDIRECT(ADDRESS(ROW(NOTA[ID]),COLUMN(NOTA[ID]))&amp;":"&amp;ADDRESS(ROW(),COLUMN(NOTA[ID]))),-1)))</f>
        <v>DB STATIONERY</v>
      </c>
      <c r="AH846" s="38" t="str">
        <f ca="1">IF(NOTA[[#This Row],[ID]]="","",COUNTIF(NOTA[ID_H],NOTA[[#This Row],[ID_H]]))</f>
        <v/>
      </c>
      <c r="AI846" s="38">
        <f ca="1">IF(NOTA[[#This Row],[TGL.NOTA]]="",IF(NOTA[[#This Row],[SUPPLIER_H]]="","",AI845),MONTH(NOTA[[#This Row],[TGL.NOTA]]))</f>
        <v>11</v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MSI_0512_568-1</v>
      </c>
      <c r="C848" s="50" t="e">
        <f ca="1">IF(NOTA[[#This Row],[ID_P]]="","",MATCH(NOTA[[#This Row],[ID_P]],[1]!B_MSK[N_ID],0))</f>
        <v>#REF!</v>
      </c>
      <c r="D848" s="50">
        <f ca="1">IF(NOTA[[#This Row],[NAMA BARANG]]="","",INDEX(NOTA[ID],MATCH(,INDIRECT(ADDRESS(ROW(NOTA[ID]),COLUMN(NOTA[ID]))&amp;":"&amp;ADDRESS(ROW(),COLUMN(NOTA[ID]))),-1)))</f>
        <v>153</v>
      </c>
      <c r="E848" s="23"/>
      <c r="F848" s="26" t="s">
        <v>947</v>
      </c>
      <c r="G848" s="26" t="s">
        <v>86</v>
      </c>
      <c r="H848" s="31" t="s">
        <v>946</v>
      </c>
      <c r="I848" s="26"/>
      <c r="J848" s="51">
        <v>44895</v>
      </c>
      <c r="K848" s="26"/>
      <c r="L848" s="26" t="s">
        <v>945</v>
      </c>
      <c r="M848" s="39">
        <v>60</v>
      </c>
      <c r="N848" s="26">
        <v>3000</v>
      </c>
      <c r="O848" s="26" t="s">
        <v>88</v>
      </c>
      <c r="P848" s="49">
        <v>15750</v>
      </c>
      <c r="Q848" s="52"/>
      <c r="R848" s="39" t="s">
        <v>460</v>
      </c>
      <c r="S848" s="53"/>
      <c r="T848" s="53"/>
      <c r="U848" s="54"/>
      <c r="V848" s="37"/>
      <c r="W848" s="54">
        <f>IF(NOTA[[#This Row],[HARGA/ CTN]]="",NOTA[[#This Row],[JUMLAH_H]],NOTA[[#This Row],[HARGA/ CTN]]*NOTA[[#This Row],[C]])</f>
        <v>47250000</v>
      </c>
      <c r="X848" s="54">
        <f>IF(NOTA[[#This Row],[JUMLAH]]="","",NOTA[[#This Row],[JUMLAH]]*NOTA[[#This Row],[DISC 1]])</f>
        <v>0</v>
      </c>
      <c r="Y848" s="54">
        <f>IF(NOTA[[#This Row],[JUMLAH]]="","",(NOTA[[#This Row],[JUMLAH]]-NOTA[[#This Row],[DISC 1-]])*NOTA[[#This Row],[DISC 2]])</f>
        <v>0</v>
      </c>
      <c r="Z848" s="54">
        <f>IF(NOTA[[#This Row],[JUMLAH]]="","",NOTA[[#This Row],[DISC 1-]]+NOTA[[#This Row],[DISC 2-]])</f>
        <v>0</v>
      </c>
      <c r="AA848" s="54">
        <f>IF(NOTA[[#This Row],[JUMLAH]]="","",NOTA[[#This Row],[JUMLAH]]-NOTA[[#This Row],[DISC]])</f>
        <v>47250000</v>
      </c>
      <c r="AB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47250000</v>
      </c>
      <c r="AD848" s="49">
        <f>IF(NOTA[[#This Row],[NAMA BARANG]]="","",IF(NOTA[[#This Row],[JUMLAH_H]]="",NOTA[[#This Row],[HARGA/ CTN]],NOTA[[#This Row],[QTY]]*NOTA[[#This Row],[HARGA SATUAN]]/IF(ISNUMBER(NOTA[[#This Row],[C]]),NOTA[[#This Row],[C]],1)))</f>
        <v>787500</v>
      </c>
      <c r="AE848" s="54">
        <f>IF(OR(NOTA[[#This Row],[QTY]]="",NOTA[[#This Row],[HARGA SATUAN]]="",),"",NOTA[[#This Row],[QTY]]*NOTA[[#This Row],[HARGA SATUAN]])</f>
        <v>47250000</v>
      </c>
      <c r="AF848" s="51">
        <f ca="1">IF(NOTA[ID_H]="","",INDEX(NOTA[TANGGAL],MATCH(,INDIRECT(ADDRESS(ROW(NOTA[TANGGAL]),COLUMN(NOTA[TANGGAL]))&amp;":"&amp;ADDRESS(ROW(),COLUMN(NOTA[TANGGAL]))),-1)))</f>
        <v>44900</v>
      </c>
      <c r="AG848" s="49" t="str">
        <f ca="1">IF(NOTA[[#This Row],[NAMA BARANG]]="","",INDEX(NOTA[SUPPLIER],MATCH(,INDIRECT(ADDRESS(ROW(NOTA[ID]),COLUMN(NOTA[ID]))&amp;":"&amp;ADDRESS(ROW(),COLUMN(NOTA[ID]))),-1)))</f>
        <v>MSI</v>
      </c>
      <c r="AH848" s="38">
        <f ca="1">IF(NOTA[[#This Row],[ID]]="","",COUNTIF(NOTA[ID_H],NOTA[[#This Row],[ID_H]]))</f>
        <v>1</v>
      </c>
      <c r="AI848" s="38">
        <f>IF(NOTA[[#This Row],[TGL.NOTA]]="",IF(NOTA[[#This Row],[SUPPLIER_H]]="","",AI847),MONTH(NOTA[[#This Row],[TGL.NOTA]]))</f>
        <v>11</v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Row],[SUPPLIER_H]]="","",#REF!),MONTH(NOTA[[#This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72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121"/>
      <c r="J882" s="122"/>
      <c r="K882" s="121"/>
      <c r="L882" s="26"/>
      <c r="M882" s="123"/>
      <c r="N882" s="121"/>
      <c r="O882" s="26"/>
      <c r="P882" s="124"/>
      <c r="Q882" s="125"/>
      <c r="R882" s="39"/>
      <c r="S882" s="126"/>
      <c r="T882" s="126"/>
      <c r="U882" s="127"/>
      <c r="V882" s="128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121"/>
      <c r="G883" s="121"/>
      <c r="H883" s="129"/>
      <c r="I883" s="121"/>
      <c r="J883" s="122"/>
      <c r="K883" s="121"/>
      <c r="L883" s="26"/>
      <c r="M883" s="123"/>
      <c r="N883" s="121"/>
      <c r="O883" s="26"/>
      <c r="P883" s="124"/>
      <c r="Q883" s="125"/>
      <c r="R883" s="39"/>
      <c r="S883" s="126"/>
      <c r="T883" s="126"/>
      <c r="U883" s="127"/>
      <c r="V883" s="128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121"/>
      <c r="G884" s="121"/>
      <c r="H884" s="129"/>
      <c r="I884" s="121"/>
      <c r="J884" s="122"/>
      <c r="K884" s="121"/>
      <c r="L884" s="26"/>
      <c r="M884" s="123"/>
      <c r="N884" s="121"/>
      <c r="O884" s="26"/>
      <c r="P884" s="124"/>
      <c r="Q884" s="125"/>
      <c r="R884" s="39"/>
      <c r="S884" s="126"/>
      <c r="T884" s="126"/>
      <c r="U884" s="127"/>
      <c r="V884" s="128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130"/>
      <c r="F910" s="131"/>
      <c r="G910" s="131"/>
      <c r="H910" s="132"/>
      <c r="I910" s="133"/>
      <c r="J910" s="133"/>
      <c r="K910" s="131"/>
      <c r="L910" s="131"/>
      <c r="M910" s="134"/>
      <c r="N910" s="131"/>
      <c r="O910" s="131"/>
      <c r="P910" s="135"/>
      <c r="Q910" s="136"/>
      <c r="R910" s="134"/>
      <c r="S910" s="137"/>
      <c r="T910" s="137"/>
      <c r="U910" s="138"/>
      <c r="V910" s="139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130"/>
      <c r="F911" s="131"/>
      <c r="G911" s="131"/>
      <c r="H911" s="132"/>
      <c r="I911" s="131"/>
      <c r="J911" s="133"/>
      <c r="K911" s="131"/>
      <c r="L911" s="131"/>
      <c r="M911" s="134"/>
      <c r="N911" s="131"/>
      <c r="O911" s="131"/>
      <c r="P911" s="135"/>
      <c r="Q911" s="136"/>
      <c r="R911" s="134"/>
      <c r="S911" s="137"/>
      <c r="T911" s="137"/>
      <c r="U911" s="138"/>
      <c r="V911" s="139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130"/>
      <c r="F912" s="131"/>
      <c r="G912" s="131"/>
      <c r="H912" s="132"/>
      <c r="I912" s="131"/>
      <c r="J912" s="133"/>
      <c r="K912" s="131"/>
      <c r="L912" s="131"/>
      <c r="M912" s="134"/>
      <c r="N912" s="131"/>
      <c r="O912" s="131"/>
      <c r="P912" s="135"/>
      <c r="Q912" s="136"/>
      <c r="R912" s="134"/>
      <c r="S912" s="137"/>
      <c r="T912" s="137"/>
      <c r="U912" s="138"/>
      <c r="V912" s="139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130"/>
      <c r="F913" s="131"/>
      <c r="G913" s="131"/>
      <c r="H913" s="132"/>
      <c r="I913" s="131"/>
      <c r="J913" s="133"/>
      <c r="K913" s="131"/>
      <c r="L913" s="131"/>
      <c r="M913" s="134"/>
      <c r="N913" s="131"/>
      <c r="O913" s="131"/>
      <c r="P913" s="135"/>
      <c r="Q913" s="136"/>
      <c r="R913" s="134"/>
      <c r="S913" s="137"/>
      <c r="T913" s="137"/>
      <c r="U913" s="138"/>
      <c r="V913" s="139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130"/>
      <c r="F914" s="131"/>
      <c r="G914" s="131"/>
      <c r="H914" s="132"/>
      <c r="I914" s="131"/>
      <c r="J914" s="133"/>
      <c r="K914" s="131"/>
      <c r="L914" s="131"/>
      <c r="M914" s="134"/>
      <c r="N914" s="131"/>
      <c r="O914" s="131"/>
      <c r="P914" s="135"/>
      <c r="Q914" s="136"/>
      <c r="R914" s="134"/>
      <c r="S914" s="137"/>
      <c r="T914" s="137"/>
      <c r="U914" s="138"/>
      <c r="V914" s="139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130"/>
      <c r="F915" s="131"/>
      <c r="G915" s="131"/>
      <c r="H915" s="132"/>
      <c r="I915" s="131"/>
      <c r="J915" s="133"/>
      <c r="K915" s="131"/>
      <c r="L915" s="131"/>
      <c r="M915" s="134"/>
      <c r="N915" s="131"/>
      <c r="O915" s="131"/>
      <c r="P915" s="135"/>
      <c r="Q915" s="136"/>
      <c r="R915" s="134"/>
      <c r="S915" s="137"/>
      <c r="T915" s="137"/>
      <c r="U915" s="138"/>
      <c r="V915" s="139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30"/>
      <c r="F916" s="131"/>
      <c r="G916" s="131"/>
      <c r="H916" s="132"/>
      <c r="I916" s="131"/>
      <c r="J916" s="133"/>
      <c r="K916" s="131"/>
      <c r="L916" s="131"/>
      <c r="M916" s="134"/>
      <c r="N916" s="131"/>
      <c r="O916" s="131"/>
      <c r="P916" s="135"/>
      <c r="Q916" s="136"/>
      <c r="R916" s="134"/>
      <c r="S916" s="137"/>
      <c r="T916" s="137"/>
      <c r="U916" s="138"/>
      <c r="V916" s="139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1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30"/>
      <c r="F919" s="131"/>
      <c r="G919" s="131"/>
      <c r="H919" s="132"/>
      <c r="I919" s="131"/>
      <c r="J919" s="133"/>
      <c r="K919" s="131"/>
      <c r="L919" s="131"/>
      <c r="M919" s="134"/>
      <c r="N919" s="131"/>
      <c r="O919" s="131"/>
      <c r="P919" s="135"/>
      <c r="Q919" s="136"/>
      <c r="R919" s="134"/>
      <c r="S919" s="137"/>
      <c r="T919" s="137"/>
      <c r="U919" s="138"/>
      <c r="V919" s="139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1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0"/>
      <c r="F939" s="131"/>
      <c r="G939" s="131"/>
      <c r="H939" s="132"/>
      <c r="I939" s="131"/>
      <c r="J939" s="133"/>
      <c r="K939" s="131"/>
      <c r="L939" s="131"/>
      <c r="M939" s="134"/>
      <c r="N939" s="131"/>
      <c r="O939" s="131"/>
      <c r="P939" s="135"/>
      <c r="Q939" s="136"/>
      <c r="R939" s="134"/>
      <c r="S939" s="137"/>
      <c r="T939" s="137"/>
      <c r="U939" s="138"/>
      <c r="V939" s="139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130"/>
      <c r="F952" s="131"/>
      <c r="G952" s="131"/>
      <c r="H952" s="132"/>
      <c r="I952" s="131"/>
      <c r="J952" s="133"/>
      <c r="K952" s="131"/>
      <c r="L952" s="131"/>
      <c r="M952" s="134"/>
      <c r="N952" s="131"/>
      <c r="O952" s="131"/>
      <c r="P952" s="135"/>
      <c r="Q952" s="136"/>
      <c r="R952" s="134"/>
      <c r="S952" s="137"/>
      <c r="T952" s="137"/>
      <c r="U952" s="138"/>
      <c r="V952" s="139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130"/>
      <c r="F953" s="131"/>
      <c r="G953" s="131"/>
      <c r="H953" s="132"/>
      <c r="I953" s="131"/>
      <c r="J953" s="133"/>
      <c r="K953" s="131"/>
      <c r="L953" s="131"/>
      <c r="M953" s="134"/>
      <c r="N953" s="131"/>
      <c r="O953" s="131"/>
      <c r="P953" s="135"/>
      <c r="Q953" s="136"/>
      <c r="R953" s="134"/>
      <c r="S953" s="137"/>
      <c r="T953" s="137"/>
      <c r="U953" s="138"/>
      <c r="V953" s="139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130"/>
      <c r="F954" s="131"/>
      <c r="G954" s="131"/>
      <c r="H954" s="132"/>
      <c r="I954" s="131"/>
      <c r="J954" s="133"/>
      <c r="K954" s="131"/>
      <c r="L954" s="131"/>
      <c r="M954" s="134"/>
      <c r="N954" s="131"/>
      <c r="O954" s="131"/>
      <c r="P954" s="135"/>
      <c r="Q954" s="136"/>
      <c r="R954" s="134"/>
      <c r="S954" s="137"/>
      <c r="T954" s="137"/>
      <c r="U954" s="138"/>
      <c r="V954" s="139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130"/>
      <c r="F955" s="131"/>
      <c r="G955" s="131"/>
      <c r="H955" s="132"/>
      <c r="I955" s="131"/>
      <c r="J955" s="133"/>
      <c r="K955" s="131"/>
      <c r="L955" s="131"/>
      <c r="M955" s="134"/>
      <c r="N955" s="131"/>
      <c r="O955" s="131"/>
      <c r="P955" s="135"/>
      <c r="Q955" s="136"/>
      <c r="R955" s="134"/>
      <c r="S955" s="137"/>
      <c r="T955" s="137"/>
      <c r="U955" s="138"/>
      <c r="V955" s="139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130"/>
      <c r="F956" s="131"/>
      <c r="G956" s="131"/>
      <c r="H956" s="132"/>
      <c r="I956" s="131"/>
      <c r="J956" s="133"/>
      <c r="K956" s="131"/>
      <c r="L956" s="131"/>
      <c r="M956" s="134"/>
      <c r="N956" s="131"/>
      <c r="O956" s="131"/>
      <c r="P956" s="135"/>
      <c r="Q956" s="136"/>
      <c r="R956" s="134"/>
      <c r="S956" s="137"/>
      <c r="T956" s="137"/>
      <c r="U956" s="138"/>
      <c r="V956" s="139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0"/>
      <c r="F957" s="131"/>
      <c r="G957" s="131"/>
      <c r="H957" s="132"/>
      <c r="I957" s="131"/>
      <c r="J957" s="133"/>
      <c r="K957" s="131"/>
      <c r="L957" s="131"/>
      <c r="M957" s="134"/>
      <c r="N957" s="131"/>
      <c r="O957" s="131"/>
      <c r="P957" s="135"/>
      <c r="Q957" s="136"/>
      <c r="R957" s="134"/>
      <c r="S957" s="137"/>
      <c r="T957" s="137"/>
      <c r="U957" s="138"/>
      <c r="V957" s="139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141" t="str">
        <f>IF(NOTA[[#This Row],[ID_P]]="","",MATCH(NOTA[[#This Row],[ID_P]],[1]!B_MSK[N_ID],0))</f>
        <v/>
      </c>
      <c r="D966" s="141" t="str">
        <f ca="1">IF(NOTA[[#This Row],[NAMA BARANG]]="","",INDEX(NOTA[ID],MATCH(,INDIRECT(ADDRESS(ROW(NOTA[ID]),COLUMN(NOTA[ID]))&amp;":"&amp;ADDRESS(ROW(),COLUMN(NOTA[ID]))),-1)))</f>
        <v/>
      </c>
      <c r="E966" s="142"/>
      <c r="F966" s="143"/>
      <c r="G966" s="143"/>
      <c r="H966" s="144"/>
      <c r="I966" s="143"/>
      <c r="J966" s="145"/>
      <c r="K966" s="143"/>
      <c r="L966" s="143"/>
      <c r="M966" s="146"/>
      <c r="N966" s="143"/>
      <c r="O966" s="143"/>
      <c r="P966" s="140"/>
      <c r="Q966" s="147"/>
      <c r="R966" s="146"/>
      <c r="S966" s="148"/>
      <c r="T966" s="148"/>
      <c r="U966" s="149"/>
      <c r="V966" s="37"/>
      <c r="W966" s="149" t="str">
        <f>IF(NOTA[[#This Row],[HARGA/ CTN]]="",NOTA[[#This Row],[JUMLAH_H]],NOTA[[#This Row],[HARGA/ CTN]]*NOTA[[#This Row],[C]])</f>
        <v/>
      </c>
      <c r="X966" s="149" t="str">
        <f>IF(NOTA[[#This Row],[JUMLAH]]="","",NOTA[[#This Row],[JUMLAH]]*NOTA[[#This Row],[DISC 1]])</f>
        <v/>
      </c>
      <c r="Y966" s="149" t="str">
        <f>IF(NOTA[[#This Row],[JUMLAH]]="","",(NOTA[[#This Row],[JUMLAH]]-NOTA[[#This Row],[DISC 1-]])*NOTA[[#This Row],[DISC 2]])</f>
        <v/>
      </c>
      <c r="Z966" s="149" t="str">
        <f>IF(NOTA[[#This Row],[JUMLAH]]="","",NOTA[[#This Row],[DISC 1-]]+NOTA[[#This Row],[DISC 2-]])</f>
        <v/>
      </c>
      <c r="AA966" s="149" t="str">
        <f>IF(NOTA[[#This Row],[JUMLAH]]="","",NOTA[[#This Row],[JUMLAH]]-NOTA[[#This Row],[DISC]])</f>
        <v/>
      </c>
      <c r="AB96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149" t="str">
        <f>IF(OR(NOTA[[#This Row],[QTY]]="",NOTA[[#This Row],[HARGA SATUAN]]="",),"",NOTA[[#This Row],[QTY]]*NOTA[[#This Row],[HARGA SATUAN]])</f>
        <v/>
      </c>
      <c r="AF966" s="145" t="str">
        <f ca="1">IF(NOTA[ID_H]="","",INDEX(NOTA[TANGGAL],MATCH(,INDIRECT(ADDRESS(ROW(NOTA[TANGGAL]),COLUMN(NOTA[TANGGAL]))&amp;":"&amp;ADDRESS(ROW(),COLUMN(NOTA[TANGGAL]))),-1)))</f>
        <v/>
      </c>
      <c r="AG966" s="140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141" t="str">
        <f>IF(NOTA[[#This Row],[ID_P]]="","",MATCH(NOTA[[#This Row],[ID_P]],[1]!B_MSK[N_ID],0))</f>
        <v/>
      </c>
      <c r="D967" s="141" t="str">
        <f ca="1">IF(NOTA[[#This Row],[NAMA BARANG]]="","",INDEX(NOTA[ID],MATCH(,INDIRECT(ADDRESS(ROW(NOTA[ID]),COLUMN(NOTA[ID]))&amp;":"&amp;ADDRESS(ROW(),COLUMN(NOTA[ID]))),-1)))</f>
        <v/>
      </c>
      <c r="E967" s="142"/>
      <c r="F967" s="143"/>
      <c r="G967" s="143"/>
      <c r="H967" s="144"/>
      <c r="I967" s="143"/>
      <c r="J967" s="145"/>
      <c r="K967" s="143"/>
      <c r="L967" s="143"/>
      <c r="M967" s="146"/>
      <c r="N967" s="143"/>
      <c r="O967" s="143"/>
      <c r="P967" s="140"/>
      <c r="Q967" s="147"/>
      <c r="R967" s="146"/>
      <c r="S967" s="148"/>
      <c r="T967" s="148"/>
      <c r="U967" s="149"/>
      <c r="V967" s="37"/>
      <c r="W967" s="149" t="str">
        <f>IF(NOTA[[#This Row],[HARGA/ CTN]]="",NOTA[[#This Row],[JUMLAH_H]],NOTA[[#This Row],[HARGA/ CTN]]*NOTA[[#This Row],[C]])</f>
        <v/>
      </c>
      <c r="X967" s="149" t="str">
        <f>IF(NOTA[[#This Row],[JUMLAH]]="","",NOTA[[#This Row],[JUMLAH]]*NOTA[[#This Row],[DISC 1]])</f>
        <v/>
      </c>
      <c r="Y967" s="149" t="str">
        <f>IF(NOTA[[#This Row],[JUMLAH]]="","",(NOTA[[#This Row],[JUMLAH]]-NOTA[[#This Row],[DISC 1-]])*NOTA[[#This Row],[DISC 2]])</f>
        <v/>
      </c>
      <c r="Z967" s="149" t="str">
        <f>IF(NOTA[[#This Row],[JUMLAH]]="","",NOTA[[#This Row],[DISC 1-]]+NOTA[[#This Row],[DISC 2-]])</f>
        <v/>
      </c>
      <c r="AA967" s="149" t="str">
        <f>IF(NOTA[[#This Row],[JUMLAH]]="","",NOTA[[#This Row],[JUMLAH]]-NOTA[[#This Row],[DISC]])</f>
        <v/>
      </c>
      <c r="AB96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149" t="str">
        <f>IF(OR(NOTA[[#This Row],[QTY]]="",NOTA[[#This Row],[HARGA SATUAN]]="",),"",NOTA[[#This Row],[QTY]]*NOTA[[#This Row],[HARGA SATUAN]])</f>
        <v/>
      </c>
      <c r="AF967" s="145" t="str">
        <f ca="1">IF(NOTA[ID_H]="","",INDEX(NOTA[TANGGAL],MATCH(,INDIRECT(ADDRESS(ROW(NOTA[TANGGAL]),COLUMN(NOTA[TANGGAL]))&amp;":"&amp;ADDRESS(ROW(),COLUMN(NOTA[TANGGAL]))),-1)))</f>
        <v/>
      </c>
      <c r="AG967" s="140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141" t="str">
        <f>IF(NOTA[[#This Row],[ID_P]]="","",MATCH(NOTA[[#This Row],[ID_P]],[1]!B_MSK[N_ID],0))</f>
        <v/>
      </c>
      <c r="D968" s="141" t="str">
        <f ca="1">IF(NOTA[[#This Row],[NAMA BARANG]]="","",INDEX(NOTA[ID],MATCH(,INDIRECT(ADDRESS(ROW(NOTA[ID]),COLUMN(NOTA[ID]))&amp;":"&amp;ADDRESS(ROW(),COLUMN(NOTA[ID]))),-1)))</f>
        <v/>
      </c>
      <c r="E968" s="142"/>
      <c r="F968" s="143"/>
      <c r="G968" s="143"/>
      <c r="H968" s="144"/>
      <c r="I968" s="143"/>
      <c r="J968" s="145"/>
      <c r="K968" s="143"/>
      <c r="L968" s="143"/>
      <c r="M968" s="146"/>
      <c r="N968" s="143"/>
      <c r="O968" s="143"/>
      <c r="P968" s="140"/>
      <c r="Q968" s="147"/>
      <c r="R968" s="146"/>
      <c r="S968" s="148"/>
      <c r="T968" s="148"/>
      <c r="U968" s="149"/>
      <c r="V968" s="37"/>
      <c r="W968" s="149" t="str">
        <f>IF(NOTA[[#This Row],[HARGA/ CTN]]="",NOTA[[#This Row],[JUMLAH_H]],NOTA[[#This Row],[HARGA/ CTN]]*NOTA[[#This Row],[C]])</f>
        <v/>
      </c>
      <c r="X968" s="149" t="str">
        <f>IF(NOTA[[#This Row],[JUMLAH]]="","",NOTA[[#This Row],[JUMLAH]]*NOTA[[#This Row],[DISC 1]])</f>
        <v/>
      </c>
      <c r="Y968" s="149" t="str">
        <f>IF(NOTA[[#This Row],[JUMLAH]]="","",(NOTA[[#This Row],[JUMLAH]]-NOTA[[#This Row],[DISC 1-]])*NOTA[[#This Row],[DISC 2]])</f>
        <v/>
      </c>
      <c r="Z968" s="149" t="str">
        <f>IF(NOTA[[#This Row],[JUMLAH]]="","",NOTA[[#This Row],[DISC 1-]]+NOTA[[#This Row],[DISC 2-]])</f>
        <v/>
      </c>
      <c r="AA968" s="149" t="str">
        <f>IF(NOTA[[#This Row],[JUMLAH]]="","",NOTA[[#This Row],[JUMLAH]]-NOTA[[#This Row],[DISC]])</f>
        <v/>
      </c>
      <c r="AB96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149" t="str">
        <f>IF(OR(NOTA[[#This Row],[QTY]]="",NOTA[[#This Row],[HARGA SATUAN]]="",),"",NOTA[[#This Row],[QTY]]*NOTA[[#This Row],[HARGA SATUAN]])</f>
        <v/>
      </c>
      <c r="AF968" s="145" t="str">
        <f ca="1">IF(NOTA[ID_H]="","",INDEX(NOTA[TANGGAL],MATCH(,INDIRECT(ADDRESS(ROW(NOTA[TANGGAL]),COLUMN(NOTA[TANGGAL]))&amp;":"&amp;ADDRESS(ROW(),COLUMN(NOTA[TANGGAL]))),-1)))</f>
        <v/>
      </c>
      <c r="AG968" s="140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141" t="str">
        <f>IF(NOTA[[#This Row],[ID_P]]="","",MATCH(NOTA[[#This Row],[ID_P]],[1]!B_MSK[N_ID],0))</f>
        <v/>
      </c>
      <c r="D969" s="141" t="str">
        <f ca="1">IF(NOTA[[#This Row],[NAMA BARANG]]="","",INDEX(NOTA[ID],MATCH(,INDIRECT(ADDRESS(ROW(NOTA[ID]),COLUMN(NOTA[ID]))&amp;":"&amp;ADDRESS(ROW(),COLUMN(NOTA[ID]))),-1)))</f>
        <v/>
      </c>
      <c r="E969" s="142"/>
      <c r="F969" s="143"/>
      <c r="G969" s="143"/>
      <c r="H969" s="144"/>
      <c r="I969" s="143"/>
      <c r="J969" s="145"/>
      <c r="K969" s="143"/>
      <c r="L969" s="143"/>
      <c r="M969" s="146"/>
      <c r="N969" s="143"/>
      <c r="O969" s="143"/>
      <c r="P969" s="140"/>
      <c r="Q969" s="147"/>
      <c r="R969" s="146"/>
      <c r="S969" s="148"/>
      <c r="T969" s="148"/>
      <c r="U969" s="149"/>
      <c r="V969" s="37"/>
      <c r="W969" s="149" t="str">
        <f>IF(NOTA[[#This Row],[HARGA/ CTN]]="",NOTA[[#This Row],[JUMLAH_H]],NOTA[[#This Row],[HARGA/ CTN]]*NOTA[[#This Row],[C]])</f>
        <v/>
      </c>
      <c r="X969" s="149" t="str">
        <f>IF(NOTA[[#This Row],[JUMLAH]]="","",NOTA[[#This Row],[JUMLAH]]*NOTA[[#This Row],[DISC 1]])</f>
        <v/>
      </c>
      <c r="Y969" s="149" t="str">
        <f>IF(NOTA[[#This Row],[JUMLAH]]="","",(NOTA[[#This Row],[JUMLAH]]-NOTA[[#This Row],[DISC 1-]])*NOTA[[#This Row],[DISC 2]])</f>
        <v/>
      </c>
      <c r="Z969" s="149" t="str">
        <f>IF(NOTA[[#This Row],[JUMLAH]]="","",NOTA[[#This Row],[DISC 1-]]+NOTA[[#This Row],[DISC 2-]])</f>
        <v/>
      </c>
      <c r="AA969" s="149" t="str">
        <f>IF(NOTA[[#This Row],[JUMLAH]]="","",NOTA[[#This Row],[JUMLAH]]-NOTA[[#This Row],[DISC]])</f>
        <v/>
      </c>
      <c r="AB96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149" t="str">
        <f>IF(OR(NOTA[[#This Row],[QTY]]="",NOTA[[#This Row],[HARGA SATUAN]]="",),"",NOTA[[#This Row],[QTY]]*NOTA[[#This Row],[HARGA SATUAN]])</f>
        <v/>
      </c>
      <c r="AF969" s="145" t="str">
        <f ca="1">IF(NOTA[ID_H]="","",INDEX(NOTA[TANGGAL],MATCH(,INDIRECT(ADDRESS(ROW(NOTA[TANGGAL]),COLUMN(NOTA[TANGGAL]))&amp;":"&amp;ADDRESS(ROW(),COLUMN(NOTA[TANGGAL]))),-1)))</f>
        <v/>
      </c>
      <c r="AG969" s="140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141" t="str">
        <f>IF(NOTA[[#This Row],[ID_P]]="","",MATCH(NOTA[[#This Row],[ID_P]],[1]!B_MSK[N_ID],0))</f>
        <v/>
      </c>
      <c r="D970" s="141" t="str">
        <f ca="1">IF(NOTA[[#This Row],[NAMA BARANG]]="","",INDEX(NOTA[ID],MATCH(,INDIRECT(ADDRESS(ROW(NOTA[ID]),COLUMN(NOTA[ID]))&amp;":"&amp;ADDRESS(ROW(),COLUMN(NOTA[ID]))),-1)))</f>
        <v/>
      </c>
      <c r="E970" s="142"/>
      <c r="F970" s="143"/>
      <c r="G970" s="143"/>
      <c r="H970" s="144"/>
      <c r="I970" s="143"/>
      <c r="J970" s="145"/>
      <c r="K970" s="143"/>
      <c r="L970" s="143"/>
      <c r="M970" s="146"/>
      <c r="N970" s="143"/>
      <c r="O970" s="143"/>
      <c r="P970" s="140"/>
      <c r="Q970" s="147"/>
      <c r="R970" s="146"/>
      <c r="S970" s="148"/>
      <c r="T970" s="148"/>
      <c r="U970" s="149"/>
      <c r="V970" s="37"/>
      <c r="W970" s="149" t="str">
        <f>IF(NOTA[[#This Row],[HARGA/ CTN]]="",NOTA[[#This Row],[JUMLAH_H]],NOTA[[#This Row],[HARGA/ CTN]]*NOTA[[#This Row],[C]])</f>
        <v/>
      </c>
      <c r="X970" s="149" t="str">
        <f>IF(NOTA[[#This Row],[JUMLAH]]="","",NOTA[[#This Row],[JUMLAH]]*NOTA[[#This Row],[DISC 1]])</f>
        <v/>
      </c>
      <c r="Y970" s="149" t="str">
        <f>IF(NOTA[[#This Row],[JUMLAH]]="","",(NOTA[[#This Row],[JUMLAH]]-NOTA[[#This Row],[DISC 1-]])*NOTA[[#This Row],[DISC 2]])</f>
        <v/>
      </c>
      <c r="Z970" s="149" t="str">
        <f>IF(NOTA[[#This Row],[JUMLAH]]="","",NOTA[[#This Row],[DISC 1-]]+NOTA[[#This Row],[DISC 2-]])</f>
        <v/>
      </c>
      <c r="AA970" s="149" t="str">
        <f>IF(NOTA[[#This Row],[JUMLAH]]="","",NOTA[[#This Row],[JUMLAH]]-NOTA[[#This Row],[DISC]])</f>
        <v/>
      </c>
      <c r="AB97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149" t="str">
        <f>IF(OR(NOTA[[#This Row],[QTY]]="",NOTA[[#This Row],[HARGA SATUAN]]="",),"",NOTA[[#This Row],[QTY]]*NOTA[[#This Row],[HARGA SATUAN]])</f>
        <v/>
      </c>
      <c r="AF970" s="145" t="str">
        <f ca="1">IF(NOTA[ID_H]="","",INDEX(NOTA[TANGGAL],MATCH(,INDIRECT(ADDRESS(ROW(NOTA[TANGGAL]),COLUMN(NOTA[TANGGAL]))&amp;":"&amp;ADDRESS(ROW(),COLUMN(NOTA[TANGGAL]))),-1)))</f>
        <v/>
      </c>
      <c r="AG970" s="140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141" t="str">
        <f>IF(NOTA[[#This Row],[ID_P]]="","",MATCH(NOTA[[#This Row],[ID_P]],[1]!B_MSK[N_ID],0))</f>
        <v/>
      </c>
      <c r="D971" s="141" t="str">
        <f ca="1">IF(NOTA[[#This Row],[NAMA BARANG]]="","",INDEX(NOTA[ID],MATCH(,INDIRECT(ADDRESS(ROW(NOTA[ID]),COLUMN(NOTA[ID]))&amp;":"&amp;ADDRESS(ROW(),COLUMN(NOTA[ID]))),-1)))</f>
        <v/>
      </c>
      <c r="E971" s="142"/>
      <c r="F971" s="143"/>
      <c r="G971" s="143"/>
      <c r="H971" s="144"/>
      <c r="I971" s="143"/>
      <c r="J971" s="145"/>
      <c r="K971" s="143"/>
      <c r="L971" s="143"/>
      <c r="M971" s="146"/>
      <c r="N971" s="143"/>
      <c r="O971" s="143"/>
      <c r="P971" s="140"/>
      <c r="Q971" s="147"/>
      <c r="R971" s="146"/>
      <c r="S971" s="148"/>
      <c r="T971" s="148"/>
      <c r="U971" s="149"/>
      <c r="V971" s="37"/>
      <c r="W971" s="149" t="str">
        <f>IF(NOTA[[#This Row],[HARGA/ CTN]]="",NOTA[[#This Row],[JUMLAH_H]],NOTA[[#This Row],[HARGA/ CTN]]*NOTA[[#This Row],[C]])</f>
        <v/>
      </c>
      <c r="X971" s="149" t="str">
        <f>IF(NOTA[[#This Row],[JUMLAH]]="","",NOTA[[#This Row],[JUMLAH]]*NOTA[[#This Row],[DISC 1]])</f>
        <v/>
      </c>
      <c r="Y971" s="149" t="str">
        <f>IF(NOTA[[#This Row],[JUMLAH]]="","",(NOTA[[#This Row],[JUMLAH]]-NOTA[[#This Row],[DISC 1-]])*NOTA[[#This Row],[DISC 2]])</f>
        <v/>
      </c>
      <c r="Z971" s="149" t="str">
        <f>IF(NOTA[[#This Row],[JUMLAH]]="","",NOTA[[#This Row],[DISC 1-]]+NOTA[[#This Row],[DISC 2-]])</f>
        <v/>
      </c>
      <c r="AA971" s="149" t="str">
        <f>IF(NOTA[[#This Row],[JUMLAH]]="","",NOTA[[#This Row],[JUMLAH]]-NOTA[[#This Row],[DISC]])</f>
        <v/>
      </c>
      <c r="AB97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149" t="str">
        <f>IF(OR(NOTA[[#This Row],[QTY]]="",NOTA[[#This Row],[HARGA SATUAN]]="",),"",NOTA[[#This Row],[QTY]]*NOTA[[#This Row],[HARGA SATUAN]])</f>
        <v/>
      </c>
      <c r="AF971" s="145" t="str">
        <f ca="1">IF(NOTA[ID_H]="","",INDEX(NOTA[TANGGAL],MATCH(,INDIRECT(ADDRESS(ROW(NOTA[TANGGAL]),COLUMN(NOTA[TANGGAL]))&amp;":"&amp;ADDRESS(ROW(),COLUMN(NOTA[TANGGAL]))),-1)))</f>
        <v/>
      </c>
      <c r="AG971" s="140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1" t="str">
        <f>IF(NOTA[[#This Row],[ID_P]]="","",MATCH(NOTA[[#This Row],[ID_P]],[1]!B_MSK[N_ID],0))</f>
        <v/>
      </c>
      <c r="D972" s="141" t="str">
        <f ca="1">IF(NOTA[[#This Row],[NAMA BARANG]]="","",INDEX(NOTA[ID],MATCH(,INDIRECT(ADDRESS(ROW(NOTA[ID]),COLUMN(NOTA[ID]))&amp;":"&amp;ADDRESS(ROW(),COLUMN(NOTA[ID]))),-1)))</f>
        <v/>
      </c>
      <c r="E972" s="142"/>
      <c r="F972" s="143"/>
      <c r="G972" s="143"/>
      <c r="H972" s="144"/>
      <c r="I972" s="143"/>
      <c r="J972" s="145"/>
      <c r="K972" s="143"/>
      <c r="L972" s="143"/>
      <c r="M972" s="146"/>
      <c r="N972" s="143"/>
      <c r="O972" s="143"/>
      <c r="P972" s="140"/>
      <c r="Q972" s="147"/>
      <c r="R972" s="146"/>
      <c r="S972" s="148"/>
      <c r="T972" s="148"/>
      <c r="U972" s="149"/>
      <c r="V972" s="37"/>
      <c r="W972" s="149" t="str">
        <f>IF(NOTA[[#This Row],[HARGA/ CTN]]="",NOTA[[#This Row],[JUMLAH_H]],NOTA[[#This Row],[HARGA/ CTN]]*NOTA[[#This Row],[C]])</f>
        <v/>
      </c>
      <c r="X972" s="149" t="str">
        <f>IF(NOTA[[#This Row],[JUMLAH]]="","",NOTA[[#This Row],[JUMLAH]]*NOTA[[#This Row],[DISC 1]])</f>
        <v/>
      </c>
      <c r="Y972" s="149" t="str">
        <f>IF(NOTA[[#This Row],[JUMLAH]]="","",(NOTA[[#This Row],[JUMLAH]]-NOTA[[#This Row],[DISC 1-]])*NOTA[[#This Row],[DISC 2]])</f>
        <v/>
      </c>
      <c r="Z972" s="149" t="str">
        <f>IF(NOTA[[#This Row],[JUMLAH]]="","",NOTA[[#This Row],[DISC 1-]]+NOTA[[#This Row],[DISC 2-]])</f>
        <v/>
      </c>
      <c r="AA972" s="149" t="str">
        <f>IF(NOTA[[#This Row],[JUMLAH]]="","",NOTA[[#This Row],[JUMLAH]]-NOTA[[#This Row],[DISC]])</f>
        <v/>
      </c>
      <c r="AB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49" t="str">
        <f>IF(OR(NOTA[[#This Row],[QTY]]="",NOTA[[#This Row],[HARGA SATUAN]]="",),"",NOTA[[#This Row],[QTY]]*NOTA[[#This Row],[HARGA SATUAN]])</f>
        <v/>
      </c>
      <c r="AF972" s="145" t="str">
        <f ca="1">IF(NOTA[ID_H]="","",INDEX(NOTA[TANGGAL],MATCH(,INDIRECT(ADDRESS(ROW(NOTA[TANGGAL]),COLUMN(NOTA[TANGGAL]))&amp;":"&amp;ADDRESS(ROW(),COLUMN(NOTA[TANGGAL]))),-1)))</f>
        <v/>
      </c>
      <c r="AG972" s="140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CTN]]*NOTA[[#This Row],[C]])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CTN]]*NOTA[[#This Row],[C]])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CTN]]*NOTA[[#This Row],[C]])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26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93" t="str">
        <f>IF(NOTA[[#This Row],[ID_P]]="","",MATCH(NOTA[[#This Row],[ID_P]],[1]!B_MSK[N_ID],0))</f>
        <v/>
      </c>
      <c r="D987" s="93" t="str">
        <f ca="1">IF(NOTA[[#This Row],[NAMA BARANG]]="","",INDEX(NOTA[ID],MATCH(,INDIRECT(ADDRESS(ROW(NOTA[ID]),COLUMN(NOTA[ID]))&amp;":"&amp;ADDRESS(ROW(),COLUMN(NOTA[ID]))),-1)))</f>
        <v/>
      </c>
      <c r="E987" s="150"/>
      <c r="F987" s="38"/>
      <c r="G987" s="38"/>
      <c r="H987" s="80"/>
      <c r="I987" s="38"/>
      <c r="J987" s="79"/>
      <c r="K987" s="38"/>
      <c r="L987" s="38"/>
      <c r="M987" s="151"/>
      <c r="N987" s="38"/>
      <c r="O987" s="38"/>
      <c r="P987" s="91"/>
      <c r="Q987" s="106"/>
      <c r="R987" s="151"/>
      <c r="S987" s="152"/>
      <c r="T987" s="152"/>
      <c r="U987" s="66"/>
      <c r="V987" s="104"/>
      <c r="W987" s="66" t="str">
        <f>IF(NOTA[[#This Row],[HARGA/ CTN]]="",NOTA[[#This Row],[JUMLAH_H]],NOTA[[#This Row],[HARGA/ CTN]]*NOTA[[#This Row],[C]])</f>
        <v/>
      </c>
      <c r="X987" s="66" t="str">
        <f>IF(NOTA[[#This Row],[JUMLAH]]="","",NOTA[[#This Row],[JUMLAH]]*NOTA[[#This Row],[DISC 1]])</f>
        <v/>
      </c>
      <c r="Y987" s="66" t="str">
        <f>IF(NOTA[[#This Row],[JUMLAH]]="","",(NOTA[[#This Row],[JUMLAH]]-NOTA[[#This Row],[DISC 1-]])*NOTA[[#This Row],[DISC 2]])</f>
        <v/>
      </c>
      <c r="Z987" s="66" t="str">
        <f>IF(NOTA[[#This Row],[JUMLAH]]="","",NOTA[[#This Row],[DISC 1-]]+NOTA[[#This Row],[DISC 2-]])</f>
        <v/>
      </c>
      <c r="AA987" s="66" t="str">
        <f>IF(NOTA[[#This Row],[JUMLAH]]="","",NOTA[[#This Row],[JUMLAH]]-NOTA[[#This Row],[DISC]])</f>
        <v/>
      </c>
      <c r="AB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66" t="str">
        <f>IF(OR(NOTA[[#This Row],[QTY]]="",NOTA[[#This Row],[HARGA SATUAN]]="",),"",NOTA[[#This Row],[QTY]]*NOTA[[#This Row],[HARGA SATUAN]])</f>
        <v/>
      </c>
      <c r="AF987" s="79" t="str">
        <f ca="1">IF(NOTA[ID_H]="","",INDEX(NOTA[TANGGAL],MATCH(,INDIRECT(ADDRESS(ROW(NOTA[TANGGAL]),COLUMN(NOTA[TANGGAL]))&amp;":"&amp;ADDRESS(ROW(),COLUMN(NOTA[TANGGAL]))),-1)))</f>
        <v/>
      </c>
      <c r="AG987" s="91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93" t="str">
        <f>IF(NOTA[[#This Row],[ID_P]]="","",MATCH(NOTA[[#This Row],[ID_P]],[1]!B_MSK[N_ID],0))</f>
        <v/>
      </c>
      <c r="D988" s="93" t="str">
        <f ca="1">IF(NOTA[[#This Row],[NAMA BARANG]]="","",INDEX(NOTA[ID],MATCH(,INDIRECT(ADDRESS(ROW(NOTA[ID]),COLUMN(NOTA[ID]))&amp;":"&amp;ADDRESS(ROW(),COLUMN(NOTA[ID]))),-1)))</f>
        <v/>
      </c>
      <c r="E988" s="150"/>
      <c r="F988" s="38"/>
      <c r="G988" s="38"/>
      <c r="H988" s="80"/>
      <c r="I988" s="38"/>
      <c r="J988" s="79"/>
      <c r="K988" s="38"/>
      <c r="L988" s="38"/>
      <c r="M988" s="151"/>
      <c r="N988" s="38"/>
      <c r="O988" s="38"/>
      <c r="P988" s="91"/>
      <c r="Q988" s="106"/>
      <c r="R988" s="151"/>
      <c r="S988" s="152"/>
      <c r="T988" s="152"/>
      <c r="U988" s="66"/>
      <c r="V988" s="104"/>
      <c r="W988" s="66" t="str">
        <f>IF(NOTA[[#This Row],[HARGA/ CTN]]="",NOTA[[#This Row],[JUMLAH_H]],NOTA[[#This Row],[HARGA/ CTN]]*NOTA[[#This Row],[C]])</f>
        <v/>
      </c>
      <c r="X988" s="66" t="str">
        <f>IF(NOTA[[#This Row],[JUMLAH]]="","",NOTA[[#This Row],[JUMLAH]]*NOTA[[#This Row],[DISC 1]])</f>
        <v/>
      </c>
      <c r="Y988" s="66" t="str">
        <f>IF(NOTA[[#This Row],[JUMLAH]]="","",(NOTA[[#This Row],[JUMLAH]]-NOTA[[#This Row],[DISC 1-]])*NOTA[[#This Row],[DISC 2]])</f>
        <v/>
      </c>
      <c r="Z988" s="66" t="str">
        <f>IF(NOTA[[#This Row],[JUMLAH]]="","",NOTA[[#This Row],[DISC 1-]]+NOTA[[#This Row],[DISC 2-]])</f>
        <v/>
      </c>
      <c r="AA988" s="66" t="str">
        <f>IF(NOTA[[#This Row],[JUMLAH]]="","",NOTA[[#This Row],[JUMLAH]]-NOTA[[#This Row],[DISC]])</f>
        <v/>
      </c>
      <c r="AB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66" t="str">
        <f>IF(OR(NOTA[[#This Row],[QTY]]="",NOTA[[#This Row],[HARGA SATUAN]]="",),"",NOTA[[#This Row],[QTY]]*NOTA[[#This Row],[HARGA SATUAN]])</f>
        <v/>
      </c>
      <c r="AF988" s="79" t="str">
        <f ca="1">IF(NOTA[ID_H]="","",INDEX(NOTA[TANGGAL],MATCH(,INDIRECT(ADDRESS(ROW(NOTA[TANGGAL]),COLUMN(NOTA[TANGGAL]))&amp;":"&amp;ADDRESS(ROW(),COLUMN(NOTA[TANGGAL]))),-1)))</f>
        <v/>
      </c>
      <c r="AG988" s="91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93" t="str">
        <f>IF(NOTA[[#This Row],[ID_P]]="","",MATCH(NOTA[[#This Row],[ID_P]],[1]!B_MSK[N_ID],0))</f>
        <v/>
      </c>
      <c r="D989" s="93" t="str">
        <f ca="1">IF(NOTA[[#This Row],[NAMA BARANG]]="","",INDEX(NOTA[ID],MATCH(,INDIRECT(ADDRESS(ROW(NOTA[ID]),COLUMN(NOTA[ID]))&amp;":"&amp;ADDRESS(ROW(),COLUMN(NOTA[ID]))),-1)))</f>
        <v/>
      </c>
      <c r="E989" s="150"/>
      <c r="F989" s="38"/>
      <c r="G989" s="38"/>
      <c r="H989" s="80"/>
      <c r="I989" s="38"/>
      <c r="J989" s="79"/>
      <c r="K989" s="38"/>
      <c r="L989" s="38"/>
      <c r="M989" s="151"/>
      <c r="N989" s="38"/>
      <c r="O989" s="38"/>
      <c r="P989" s="91"/>
      <c r="Q989" s="106"/>
      <c r="R989" s="151"/>
      <c r="S989" s="152"/>
      <c r="T989" s="152"/>
      <c r="U989" s="66"/>
      <c r="V989" s="104"/>
      <c r="W989" s="66" t="str">
        <f>IF(NOTA[[#This Row],[HARGA/ CTN]]="",NOTA[[#This Row],[JUMLAH_H]],NOTA[[#This Row],[HARGA/ CTN]]*NOTA[[#This Row],[C]])</f>
        <v/>
      </c>
      <c r="X989" s="66" t="str">
        <f>IF(NOTA[[#This Row],[JUMLAH]]="","",NOTA[[#This Row],[JUMLAH]]*NOTA[[#This Row],[DISC 1]])</f>
        <v/>
      </c>
      <c r="Y989" s="66" t="str">
        <f>IF(NOTA[[#This Row],[JUMLAH]]="","",(NOTA[[#This Row],[JUMLAH]]-NOTA[[#This Row],[DISC 1-]])*NOTA[[#This Row],[DISC 2]])</f>
        <v/>
      </c>
      <c r="Z989" s="66" t="str">
        <f>IF(NOTA[[#This Row],[JUMLAH]]="","",NOTA[[#This Row],[DISC 1-]]+NOTA[[#This Row],[DISC 2-]])</f>
        <v/>
      </c>
      <c r="AA989" s="66" t="str">
        <f>IF(NOTA[[#This Row],[JUMLAH]]="","",NOTA[[#This Row],[JUMLAH]]-NOTA[[#This Row],[DISC]])</f>
        <v/>
      </c>
      <c r="AB9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66" t="str">
        <f>IF(OR(NOTA[[#This Row],[QTY]]="",NOTA[[#This Row],[HARGA SATUAN]]="",),"",NOTA[[#This Row],[QTY]]*NOTA[[#This Row],[HARGA SATUAN]])</f>
        <v/>
      </c>
      <c r="AF989" s="79" t="str">
        <f ca="1">IF(NOTA[ID_H]="","",INDEX(NOTA[TANGGAL],MATCH(,INDIRECT(ADDRESS(ROW(NOTA[TANGGAL]),COLUMN(NOTA[TANGGAL]))&amp;":"&amp;ADDRESS(ROW(),COLUMN(NOTA[TANGGAL]))),-1)))</f>
        <v/>
      </c>
      <c r="AG989" s="91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93" t="str">
        <f>IF(NOTA[[#This Row],[ID_P]]="","",MATCH(NOTA[[#This Row],[ID_P]],[1]!B_MSK[N_ID],0))</f>
        <v/>
      </c>
      <c r="D990" s="93" t="str">
        <f ca="1">IF(NOTA[[#This Row],[NAMA BARANG]]="","",INDEX(NOTA[ID],MATCH(,INDIRECT(ADDRESS(ROW(NOTA[ID]),COLUMN(NOTA[ID]))&amp;":"&amp;ADDRESS(ROW(),COLUMN(NOTA[ID]))),-1)))</f>
        <v/>
      </c>
      <c r="E990" s="150"/>
      <c r="F990" s="38"/>
      <c r="G990" s="38"/>
      <c r="H990" s="80"/>
      <c r="I990" s="38"/>
      <c r="J990" s="79"/>
      <c r="K990" s="38"/>
      <c r="L990" s="38"/>
      <c r="M990" s="151"/>
      <c r="N990" s="38"/>
      <c r="O990" s="38"/>
      <c r="P990" s="91"/>
      <c r="Q990" s="106"/>
      <c r="R990" s="151"/>
      <c r="S990" s="152"/>
      <c r="T990" s="152"/>
      <c r="U990" s="66"/>
      <c r="V990" s="104"/>
      <c r="W990" s="66" t="str">
        <f>IF(NOTA[[#This Row],[HARGA/ CTN]]="",NOTA[[#This Row],[JUMLAH_H]],NOTA[[#This Row],[HARGA/ CTN]]*NOTA[[#This Row],[C]])</f>
        <v/>
      </c>
      <c r="X990" s="66" t="str">
        <f>IF(NOTA[[#This Row],[JUMLAH]]="","",NOTA[[#This Row],[JUMLAH]]*NOTA[[#This Row],[DISC 1]])</f>
        <v/>
      </c>
      <c r="Y990" s="66" t="str">
        <f>IF(NOTA[[#This Row],[JUMLAH]]="","",(NOTA[[#This Row],[JUMLAH]]-NOTA[[#This Row],[DISC 1-]])*NOTA[[#This Row],[DISC 2]])</f>
        <v/>
      </c>
      <c r="Z990" s="66" t="str">
        <f>IF(NOTA[[#This Row],[JUMLAH]]="","",NOTA[[#This Row],[DISC 1-]]+NOTA[[#This Row],[DISC 2-]])</f>
        <v/>
      </c>
      <c r="AA990" s="66" t="str">
        <f>IF(NOTA[[#This Row],[JUMLAH]]="","",NOTA[[#This Row],[JUMLAH]]-NOTA[[#This Row],[DISC]])</f>
        <v/>
      </c>
      <c r="AB9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66" t="str">
        <f>IF(OR(NOTA[[#This Row],[QTY]]="",NOTA[[#This Row],[HARGA SATUAN]]="",),"",NOTA[[#This Row],[QTY]]*NOTA[[#This Row],[HARGA SATUAN]])</f>
        <v/>
      </c>
      <c r="AF990" s="79" t="str">
        <f ca="1">IF(NOTA[ID_H]="","",INDEX(NOTA[TANGGAL],MATCH(,INDIRECT(ADDRESS(ROW(NOTA[TANGGAL]),COLUMN(NOTA[TANGGAL]))&amp;":"&amp;ADDRESS(ROW(),COLUMN(NOTA[TANGGAL]))),-1)))</f>
        <v/>
      </c>
      <c r="AG990" s="91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93" t="str">
        <f>IF(NOTA[[#This Row],[ID_P]]="","",MATCH(NOTA[[#This Row],[ID_P]],[1]!B_MSK[N_ID],0))</f>
        <v/>
      </c>
      <c r="D991" s="93" t="str">
        <f ca="1">IF(NOTA[[#This Row],[NAMA BARANG]]="","",INDEX(NOTA[ID],MATCH(,INDIRECT(ADDRESS(ROW(NOTA[ID]),COLUMN(NOTA[ID]))&amp;":"&amp;ADDRESS(ROW(),COLUMN(NOTA[ID]))),-1)))</f>
        <v/>
      </c>
      <c r="E991" s="150"/>
      <c r="F991" s="38"/>
      <c r="G991" s="38"/>
      <c r="H991" s="80"/>
      <c r="I991" s="38"/>
      <c r="J991" s="79"/>
      <c r="K991" s="38"/>
      <c r="L991" s="38"/>
      <c r="M991" s="151"/>
      <c r="N991" s="38"/>
      <c r="O991" s="38"/>
      <c r="P991" s="91"/>
      <c r="Q991" s="106"/>
      <c r="R991" s="151"/>
      <c r="S991" s="152"/>
      <c r="T991" s="152"/>
      <c r="U991" s="66"/>
      <c r="V991" s="104"/>
      <c r="W991" s="66" t="str">
        <f>IF(NOTA[[#This Row],[HARGA/ CTN]]="",NOTA[[#This Row],[JUMLAH_H]],NOTA[[#This Row],[HARGA/ CTN]]*NOTA[[#This Row],[C]])</f>
        <v/>
      </c>
      <c r="X991" s="66" t="str">
        <f>IF(NOTA[[#This Row],[JUMLAH]]="","",NOTA[[#This Row],[JUMLAH]]*NOTA[[#This Row],[DISC 1]])</f>
        <v/>
      </c>
      <c r="Y991" s="66" t="str">
        <f>IF(NOTA[[#This Row],[JUMLAH]]="","",(NOTA[[#This Row],[JUMLAH]]-NOTA[[#This Row],[DISC 1-]])*NOTA[[#This Row],[DISC 2]])</f>
        <v/>
      </c>
      <c r="Z991" s="66" t="str">
        <f>IF(NOTA[[#This Row],[JUMLAH]]="","",NOTA[[#This Row],[DISC 1-]]+NOTA[[#This Row],[DISC 2-]])</f>
        <v/>
      </c>
      <c r="AA991" s="66" t="str">
        <f>IF(NOTA[[#This Row],[JUMLAH]]="","",NOTA[[#This Row],[JUMLAH]]-NOTA[[#This Row],[DISC]])</f>
        <v/>
      </c>
      <c r="AB9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66" t="str">
        <f>IF(OR(NOTA[[#This Row],[QTY]]="",NOTA[[#This Row],[HARGA SATUAN]]="",),"",NOTA[[#This Row],[QTY]]*NOTA[[#This Row],[HARGA SATUAN]])</f>
        <v/>
      </c>
      <c r="AF991" s="79" t="str">
        <f ca="1">IF(NOTA[ID_H]="","",INDEX(NOTA[TANGGAL],MATCH(,INDIRECT(ADDRESS(ROW(NOTA[TANGGAL]),COLUMN(NOTA[TANGGAL]))&amp;":"&amp;ADDRESS(ROW(),COLUMN(NOTA[TANGGAL]))),-1)))</f>
        <v/>
      </c>
      <c r="AG991" s="91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93" t="str">
        <f>IF(NOTA[[#This Row],[ID_P]]="","",MATCH(NOTA[[#This Row],[ID_P]],[1]!B_MSK[N_ID],0))</f>
        <v/>
      </c>
      <c r="D992" s="93" t="str">
        <f ca="1">IF(NOTA[[#This Row],[NAMA BARANG]]="","",INDEX(NOTA[ID],MATCH(,INDIRECT(ADDRESS(ROW(NOTA[ID]),COLUMN(NOTA[ID]))&amp;":"&amp;ADDRESS(ROW(),COLUMN(NOTA[ID]))),-1)))</f>
        <v/>
      </c>
      <c r="E992" s="150"/>
      <c r="F992" s="38"/>
      <c r="G992" s="38"/>
      <c r="H992" s="80"/>
      <c r="I992" s="38"/>
      <c r="J992" s="79"/>
      <c r="K992" s="38"/>
      <c r="L992" s="38"/>
      <c r="M992" s="151"/>
      <c r="N992" s="38"/>
      <c r="O992" s="38"/>
      <c r="P992" s="91"/>
      <c r="Q992" s="106"/>
      <c r="R992" s="151"/>
      <c r="S992" s="152"/>
      <c r="T992" s="152"/>
      <c r="U992" s="66"/>
      <c r="V992" s="104"/>
      <c r="W992" s="66" t="str">
        <f>IF(NOTA[[#This Row],[HARGA/ CTN]]="",NOTA[[#This Row],[JUMLAH_H]],NOTA[[#This Row],[HARGA/ CTN]]*NOTA[[#This Row],[C]])</f>
        <v/>
      </c>
      <c r="X992" s="66" t="str">
        <f>IF(NOTA[[#This Row],[JUMLAH]]="","",NOTA[[#This Row],[JUMLAH]]*NOTA[[#This Row],[DISC 1]])</f>
        <v/>
      </c>
      <c r="Y992" s="66" t="str">
        <f>IF(NOTA[[#This Row],[JUMLAH]]="","",(NOTA[[#This Row],[JUMLAH]]-NOTA[[#This Row],[DISC 1-]])*NOTA[[#This Row],[DISC 2]])</f>
        <v/>
      </c>
      <c r="Z992" s="66" t="str">
        <f>IF(NOTA[[#This Row],[JUMLAH]]="","",NOTA[[#This Row],[DISC 1-]]+NOTA[[#This Row],[DISC 2-]])</f>
        <v/>
      </c>
      <c r="AA992" s="66" t="str">
        <f>IF(NOTA[[#This Row],[JUMLAH]]="","",NOTA[[#This Row],[JUMLAH]]-NOTA[[#This Row],[DISC]])</f>
        <v/>
      </c>
      <c r="AB9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66" t="str">
        <f>IF(OR(NOTA[[#This Row],[QTY]]="",NOTA[[#This Row],[HARGA SATUAN]]="",),"",NOTA[[#This Row],[QTY]]*NOTA[[#This Row],[HARGA SATUAN]])</f>
        <v/>
      </c>
      <c r="AF992" s="79" t="str">
        <f ca="1">IF(NOTA[ID_H]="","",INDEX(NOTA[TANGGAL],MATCH(,INDIRECT(ADDRESS(ROW(NOTA[TANGGAL]),COLUMN(NOTA[TANGGAL]))&amp;":"&amp;ADDRESS(ROW(),COLUMN(NOTA[TANGGAL]))),-1)))</f>
        <v/>
      </c>
      <c r="AG992" s="91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93" t="str">
        <f>IF(NOTA[[#This Row],[ID_P]]="","",MATCH(NOTA[[#This Row],[ID_P]],[1]!B_MSK[N_ID],0))</f>
        <v/>
      </c>
      <c r="D993" s="93" t="str">
        <f ca="1">IF(NOTA[[#This Row],[NAMA BARANG]]="","",INDEX(NOTA[ID],MATCH(,INDIRECT(ADDRESS(ROW(NOTA[ID]),COLUMN(NOTA[ID]))&amp;":"&amp;ADDRESS(ROW(),COLUMN(NOTA[ID]))),-1)))</f>
        <v/>
      </c>
      <c r="E993" s="150"/>
      <c r="F993" s="38"/>
      <c r="G993" s="38"/>
      <c r="H993" s="80"/>
      <c r="I993" s="38"/>
      <c r="J993" s="79"/>
      <c r="K993" s="38"/>
      <c r="L993" s="38"/>
      <c r="M993" s="151"/>
      <c r="N993" s="38"/>
      <c r="O993" s="38"/>
      <c r="P993" s="91"/>
      <c r="Q993" s="106"/>
      <c r="R993" s="151"/>
      <c r="S993" s="152"/>
      <c r="T993" s="152"/>
      <c r="U993" s="66"/>
      <c r="V993" s="104"/>
      <c r="W993" s="66" t="str">
        <f>IF(NOTA[[#This Row],[HARGA/ CTN]]="",NOTA[[#This Row],[JUMLAH_H]],NOTA[[#This Row],[HARGA/ CTN]]*NOTA[[#This Row],[C]])</f>
        <v/>
      </c>
      <c r="X993" s="66" t="str">
        <f>IF(NOTA[[#This Row],[JUMLAH]]="","",NOTA[[#This Row],[JUMLAH]]*NOTA[[#This Row],[DISC 1]])</f>
        <v/>
      </c>
      <c r="Y993" s="66" t="str">
        <f>IF(NOTA[[#This Row],[JUMLAH]]="","",(NOTA[[#This Row],[JUMLAH]]-NOTA[[#This Row],[DISC 1-]])*NOTA[[#This Row],[DISC 2]])</f>
        <v/>
      </c>
      <c r="Z993" s="66" t="str">
        <f>IF(NOTA[[#This Row],[JUMLAH]]="","",NOTA[[#This Row],[DISC 1-]]+NOTA[[#This Row],[DISC 2-]])</f>
        <v/>
      </c>
      <c r="AA993" s="66" t="str">
        <f>IF(NOTA[[#This Row],[JUMLAH]]="","",NOTA[[#This Row],[JUMLAH]]-NOTA[[#This Row],[DISC]])</f>
        <v/>
      </c>
      <c r="AB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66" t="str">
        <f>IF(OR(NOTA[[#This Row],[QTY]]="",NOTA[[#This Row],[HARGA SATUAN]]="",),"",NOTA[[#This Row],[QTY]]*NOTA[[#This Row],[HARGA SATUAN]])</f>
        <v/>
      </c>
      <c r="AF993" s="79" t="str">
        <f ca="1">IF(NOTA[ID_H]="","",INDEX(NOTA[TANGGAL],MATCH(,INDIRECT(ADDRESS(ROW(NOTA[TANGGAL]),COLUMN(NOTA[TANGGAL]))&amp;":"&amp;ADDRESS(ROW(),COLUMN(NOTA[TANGGAL]))),-1)))</f>
        <v/>
      </c>
      <c r="AG993" s="9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CTN]]*NOTA[[#This Row],[C]])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CTN]]*NOTA[[#This Row],[C]])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CTN]]*NOTA[[#This Row],[C]])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154" t="str">
        <f>IF(NOTA[[#This Row],[ID_P]]="","",MATCH(NOTA[[#This Row],[ID_P]],[1]!B_MSK[N_ID],0))</f>
        <v/>
      </c>
      <c r="D1019" s="154" t="str">
        <f ca="1">IF(NOTA[[#This Row],[NAMA BARANG]]="","",INDEX(NOTA[ID],MATCH(,INDIRECT(ADDRESS(ROW(NOTA[ID]),COLUMN(NOTA[ID]))&amp;":"&amp;ADDRESS(ROW(),COLUMN(NOTA[ID]))),-1)))</f>
        <v/>
      </c>
      <c r="E1019" s="155"/>
      <c r="F1019" s="156"/>
      <c r="G1019" s="156"/>
      <c r="H1019" s="157"/>
      <c r="I1019" s="156"/>
      <c r="J1019" s="158"/>
      <c r="K1019" s="156"/>
      <c r="L1019" s="156"/>
      <c r="M1019" s="159"/>
      <c r="N1019" s="156"/>
      <c r="O1019" s="156"/>
      <c r="P1019" s="153"/>
      <c r="Q1019" s="160"/>
      <c r="R1019" s="159"/>
      <c r="S1019" s="161"/>
      <c r="T1019" s="161"/>
      <c r="U1019" s="162"/>
      <c r="V1019" s="104"/>
      <c r="W1019" s="162" t="str">
        <f>IF(NOTA[[#This Row],[HARGA/ CTN]]="",NOTA[[#This Row],[JUMLAH_H]],NOTA[[#This Row],[HARGA/ CTN]]*NOTA[[#This Row],[C]])</f>
        <v/>
      </c>
      <c r="X1019" s="162" t="str">
        <f>IF(NOTA[[#This Row],[JUMLAH]]="","",NOTA[[#This Row],[JUMLAH]]*NOTA[[#This Row],[DISC 1]])</f>
        <v/>
      </c>
      <c r="Y1019" s="162" t="str">
        <f>IF(NOTA[[#This Row],[JUMLAH]]="","",(NOTA[[#This Row],[JUMLAH]]-NOTA[[#This Row],[DISC 1-]])*NOTA[[#This Row],[DISC 2]])</f>
        <v/>
      </c>
      <c r="Z1019" s="162" t="str">
        <f>IF(NOTA[[#This Row],[JUMLAH]]="","",NOTA[[#This Row],[DISC 1-]]+NOTA[[#This Row],[DISC 2-]])</f>
        <v/>
      </c>
      <c r="AA1019" s="162" t="str">
        <f>IF(NOTA[[#This Row],[JUMLAH]]="","",NOTA[[#This Row],[JUMLAH]]-NOTA[[#This Row],[DISC]])</f>
        <v/>
      </c>
      <c r="AB101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162" t="str">
        <f>IF(OR(NOTA[[#This Row],[QTY]]="",NOTA[[#This Row],[HARGA SATUAN]]="",),"",NOTA[[#This Row],[QTY]]*NOTA[[#This Row],[HARGA SATUAN]])</f>
        <v/>
      </c>
      <c r="AF1019" s="158" t="str">
        <f ca="1">IF(NOTA[ID_H]="","",INDEX(NOTA[TANGGAL],MATCH(,INDIRECT(ADDRESS(ROW(NOTA[TANGGAL]),COLUMN(NOTA[TANGGAL]))&amp;":"&amp;ADDRESS(ROW(),COLUMN(NOTA[TANGGAL]))),-1)))</f>
        <v/>
      </c>
      <c r="AG1019" s="153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154" t="str">
        <f>IF(NOTA[[#This Row],[ID_P]]="","",MATCH(NOTA[[#This Row],[ID_P]],[1]!B_MSK[N_ID],0))</f>
        <v/>
      </c>
      <c r="D1020" s="154" t="str">
        <f ca="1">IF(NOTA[[#This Row],[NAMA BARANG]]="","",INDEX(NOTA[ID],MATCH(,INDIRECT(ADDRESS(ROW(NOTA[ID]),COLUMN(NOTA[ID]))&amp;":"&amp;ADDRESS(ROW(),COLUMN(NOTA[ID]))),-1)))</f>
        <v/>
      </c>
      <c r="E1020" s="155"/>
      <c r="F1020" s="156"/>
      <c r="G1020" s="156"/>
      <c r="H1020" s="157"/>
      <c r="I1020" s="156"/>
      <c r="J1020" s="158"/>
      <c r="K1020" s="156"/>
      <c r="L1020" s="156"/>
      <c r="M1020" s="159"/>
      <c r="N1020" s="156"/>
      <c r="O1020" s="156"/>
      <c r="P1020" s="153"/>
      <c r="Q1020" s="160"/>
      <c r="R1020" s="159"/>
      <c r="S1020" s="161"/>
      <c r="T1020" s="161"/>
      <c r="U1020" s="162"/>
      <c r="V1020" s="104"/>
      <c r="W1020" s="162" t="str">
        <f>IF(NOTA[[#This Row],[HARGA/ CTN]]="",NOTA[[#This Row],[JUMLAH_H]],NOTA[[#This Row],[HARGA/ CTN]]*NOTA[[#This Row],[C]])</f>
        <v/>
      </c>
      <c r="X1020" s="162" t="str">
        <f>IF(NOTA[[#This Row],[JUMLAH]]="","",NOTA[[#This Row],[JUMLAH]]*NOTA[[#This Row],[DISC 1]])</f>
        <v/>
      </c>
      <c r="Y1020" s="162" t="str">
        <f>IF(NOTA[[#This Row],[JUMLAH]]="","",(NOTA[[#This Row],[JUMLAH]]-NOTA[[#This Row],[DISC 1-]])*NOTA[[#This Row],[DISC 2]])</f>
        <v/>
      </c>
      <c r="Z1020" s="162" t="str">
        <f>IF(NOTA[[#This Row],[JUMLAH]]="","",NOTA[[#This Row],[DISC 1-]]+NOTA[[#This Row],[DISC 2-]])</f>
        <v/>
      </c>
      <c r="AA1020" s="162" t="str">
        <f>IF(NOTA[[#This Row],[JUMLAH]]="","",NOTA[[#This Row],[JUMLAH]]-NOTA[[#This Row],[DISC]])</f>
        <v/>
      </c>
      <c r="AB102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162" t="str">
        <f>IF(OR(NOTA[[#This Row],[QTY]]="",NOTA[[#This Row],[HARGA SATUAN]]="",),"",NOTA[[#This Row],[QTY]]*NOTA[[#This Row],[HARGA SATUAN]])</f>
        <v/>
      </c>
      <c r="AF1020" s="158" t="str">
        <f ca="1">IF(NOTA[ID_H]="","",INDEX(NOTA[TANGGAL],MATCH(,INDIRECT(ADDRESS(ROW(NOTA[TANGGAL]),COLUMN(NOTA[TANGGAL]))&amp;":"&amp;ADDRESS(ROW(),COLUMN(NOTA[TANGGAL]))),-1)))</f>
        <v/>
      </c>
      <c r="AG1020" s="153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154" t="str">
        <f>IF(NOTA[[#This Row],[ID_P]]="","",MATCH(NOTA[[#This Row],[ID_P]],[1]!B_MSK[N_ID],0))</f>
        <v/>
      </c>
      <c r="D1021" s="154" t="str">
        <f ca="1">IF(NOTA[[#This Row],[NAMA BARANG]]="","",INDEX(NOTA[ID],MATCH(,INDIRECT(ADDRESS(ROW(NOTA[ID]),COLUMN(NOTA[ID]))&amp;":"&amp;ADDRESS(ROW(),COLUMN(NOTA[ID]))),-1)))</f>
        <v/>
      </c>
      <c r="E1021" s="155"/>
      <c r="F1021" s="156"/>
      <c r="G1021" s="156"/>
      <c r="H1021" s="157"/>
      <c r="I1021" s="156"/>
      <c r="J1021" s="158"/>
      <c r="K1021" s="156"/>
      <c r="L1021" s="156"/>
      <c r="M1021" s="159"/>
      <c r="N1021" s="156"/>
      <c r="O1021" s="156"/>
      <c r="P1021" s="153"/>
      <c r="Q1021" s="160"/>
      <c r="R1021" s="159"/>
      <c r="S1021" s="161"/>
      <c r="T1021" s="161"/>
      <c r="U1021" s="162"/>
      <c r="V1021" s="104"/>
      <c r="W1021" s="162" t="str">
        <f>IF(NOTA[[#This Row],[HARGA/ CTN]]="",NOTA[[#This Row],[JUMLAH_H]],NOTA[[#This Row],[HARGA/ CTN]]*NOTA[[#This Row],[C]])</f>
        <v/>
      </c>
      <c r="X1021" s="162" t="str">
        <f>IF(NOTA[[#This Row],[JUMLAH]]="","",NOTA[[#This Row],[JUMLAH]]*NOTA[[#This Row],[DISC 1]])</f>
        <v/>
      </c>
      <c r="Y1021" s="162" t="str">
        <f>IF(NOTA[[#This Row],[JUMLAH]]="","",(NOTA[[#This Row],[JUMLAH]]-NOTA[[#This Row],[DISC 1-]])*NOTA[[#This Row],[DISC 2]])</f>
        <v/>
      </c>
      <c r="Z1021" s="162" t="str">
        <f>IF(NOTA[[#This Row],[JUMLAH]]="","",NOTA[[#This Row],[DISC 1-]]+NOTA[[#This Row],[DISC 2-]])</f>
        <v/>
      </c>
      <c r="AA1021" s="162" t="str">
        <f>IF(NOTA[[#This Row],[JUMLAH]]="","",NOTA[[#This Row],[JUMLAH]]-NOTA[[#This Row],[DISC]])</f>
        <v/>
      </c>
      <c r="AB102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162" t="str">
        <f>IF(OR(NOTA[[#This Row],[QTY]]="",NOTA[[#This Row],[HARGA SATUAN]]="",),"",NOTA[[#This Row],[QTY]]*NOTA[[#This Row],[HARGA SATUAN]])</f>
        <v/>
      </c>
      <c r="AF1021" s="158" t="str">
        <f ca="1">IF(NOTA[ID_H]="","",INDEX(NOTA[TANGGAL],MATCH(,INDIRECT(ADDRESS(ROW(NOTA[TANGGAL]),COLUMN(NOTA[TANGGAL]))&amp;":"&amp;ADDRESS(ROW(),COLUMN(NOTA[TANGGAL]))),-1)))</f>
        <v/>
      </c>
      <c r="AG1021" s="153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154" t="str">
        <f>IF(NOTA[[#This Row],[ID_P]]="","",MATCH(NOTA[[#This Row],[ID_P]],[1]!B_MSK[N_ID],0))</f>
        <v/>
      </c>
      <c r="D1022" s="154" t="str">
        <f ca="1">IF(NOTA[[#This Row],[NAMA BARANG]]="","",INDEX(NOTA[ID],MATCH(,INDIRECT(ADDRESS(ROW(NOTA[ID]),COLUMN(NOTA[ID]))&amp;":"&amp;ADDRESS(ROW(),COLUMN(NOTA[ID]))),-1)))</f>
        <v/>
      </c>
      <c r="E1022" s="155"/>
      <c r="F1022" s="156"/>
      <c r="G1022" s="156"/>
      <c r="H1022" s="157"/>
      <c r="I1022" s="156"/>
      <c r="J1022" s="158"/>
      <c r="K1022" s="156"/>
      <c r="L1022" s="156"/>
      <c r="M1022" s="159"/>
      <c r="N1022" s="156"/>
      <c r="O1022" s="156"/>
      <c r="P1022" s="153"/>
      <c r="Q1022" s="160"/>
      <c r="R1022" s="159"/>
      <c r="S1022" s="161"/>
      <c r="T1022" s="161"/>
      <c r="U1022" s="162"/>
      <c r="V1022" s="104"/>
      <c r="W1022" s="162" t="str">
        <f>IF(NOTA[[#This Row],[HARGA/ CTN]]="",NOTA[[#This Row],[JUMLAH_H]],NOTA[[#This Row],[HARGA/ CTN]]*NOTA[[#This Row],[C]])</f>
        <v/>
      </c>
      <c r="X1022" s="162" t="str">
        <f>IF(NOTA[[#This Row],[JUMLAH]]="","",NOTA[[#This Row],[JUMLAH]]*NOTA[[#This Row],[DISC 1]])</f>
        <v/>
      </c>
      <c r="Y1022" s="162" t="str">
        <f>IF(NOTA[[#This Row],[JUMLAH]]="","",(NOTA[[#This Row],[JUMLAH]]-NOTA[[#This Row],[DISC 1-]])*NOTA[[#This Row],[DISC 2]])</f>
        <v/>
      </c>
      <c r="Z1022" s="162" t="str">
        <f>IF(NOTA[[#This Row],[JUMLAH]]="","",NOTA[[#This Row],[DISC 1-]]+NOTA[[#This Row],[DISC 2-]])</f>
        <v/>
      </c>
      <c r="AA1022" s="162" t="str">
        <f>IF(NOTA[[#This Row],[JUMLAH]]="","",NOTA[[#This Row],[JUMLAH]]-NOTA[[#This Row],[DISC]])</f>
        <v/>
      </c>
      <c r="AB102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162" t="str">
        <f>IF(OR(NOTA[[#This Row],[QTY]]="",NOTA[[#This Row],[HARGA SATUAN]]="",),"",NOTA[[#This Row],[QTY]]*NOTA[[#This Row],[HARGA SATUAN]])</f>
        <v/>
      </c>
      <c r="AF1022" s="158" t="str">
        <f ca="1">IF(NOTA[ID_H]="","",INDEX(NOTA[TANGGAL],MATCH(,INDIRECT(ADDRESS(ROW(NOTA[TANGGAL]),COLUMN(NOTA[TANGGAL]))&amp;":"&amp;ADDRESS(ROW(),COLUMN(NOTA[TANGGAL]))),-1)))</f>
        <v/>
      </c>
      <c r="AG1022" s="153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154" t="str">
        <f>IF(NOTA[[#This Row],[ID_P]]="","",MATCH(NOTA[[#This Row],[ID_P]],[1]!B_MSK[N_ID],0))</f>
        <v/>
      </c>
      <c r="D1023" s="154" t="str">
        <f ca="1">IF(NOTA[[#This Row],[NAMA BARANG]]="","",INDEX(NOTA[ID],MATCH(,INDIRECT(ADDRESS(ROW(NOTA[ID]),COLUMN(NOTA[ID]))&amp;":"&amp;ADDRESS(ROW(),COLUMN(NOTA[ID]))),-1)))</f>
        <v/>
      </c>
      <c r="E1023" s="155"/>
      <c r="F1023" s="156"/>
      <c r="G1023" s="156"/>
      <c r="H1023" s="157"/>
      <c r="I1023" s="156"/>
      <c r="J1023" s="158"/>
      <c r="K1023" s="156"/>
      <c r="L1023" s="156"/>
      <c r="M1023" s="159"/>
      <c r="N1023" s="156"/>
      <c r="O1023" s="156"/>
      <c r="P1023" s="153"/>
      <c r="Q1023" s="160"/>
      <c r="R1023" s="159"/>
      <c r="S1023" s="161"/>
      <c r="T1023" s="161"/>
      <c r="U1023" s="162"/>
      <c r="V1023" s="104"/>
      <c r="W1023" s="162" t="str">
        <f>IF(NOTA[[#This Row],[HARGA/ CTN]]="",NOTA[[#This Row],[JUMLAH_H]],NOTA[[#This Row],[HARGA/ CTN]]*NOTA[[#This Row],[C]])</f>
        <v/>
      </c>
      <c r="X1023" s="162" t="str">
        <f>IF(NOTA[[#This Row],[JUMLAH]]="","",NOTA[[#This Row],[JUMLAH]]*NOTA[[#This Row],[DISC 1]])</f>
        <v/>
      </c>
      <c r="Y1023" s="162" t="str">
        <f>IF(NOTA[[#This Row],[JUMLAH]]="","",(NOTA[[#This Row],[JUMLAH]]-NOTA[[#This Row],[DISC 1-]])*NOTA[[#This Row],[DISC 2]])</f>
        <v/>
      </c>
      <c r="Z1023" s="162" t="str">
        <f>IF(NOTA[[#This Row],[JUMLAH]]="","",NOTA[[#This Row],[DISC 1-]]+NOTA[[#This Row],[DISC 2-]])</f>
        <v/>
      </c>
      <c r="AA1023" s="162" t="str">
        <f>IF(NOTA[[#This Row],[JUMLAH]]="","",NOTA[[#This Row],[JUMLAH]]-NOTA[[#This Row],[DISC]])</f>
        <v/>
      </c>
      <c r="AB102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162" t="str">
        <f>IF(OR(NOTA[[#This Row],[QTY]]="",NOTA[[#This Row],[HARGA SATUAN]]="",),"",NOTA[[#This Row],[QTY]]*NOTA[[#This Row],[HARGA SATUAN]])</f>
        <v/>
      </c>
      <c r="AF1023" s="158" t="str">
        <f ca="1">IF(NOTA[ID_H]="","",INDEX(NOTA[TANGGAL],MATCH(,INDIRECT(ADDRESS(ROW(NOTA[TANGGAL]),COLUMN(NOTA[TANGGAL]))&amp;":"&amp;ADDRESS(ROW(),COLUMN(NOTA[TANGGAL]))),-1)))</f>
        <v/>
      </c>
      <c r="AG1023" s="153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154" t="str">
        <f>IF(NOTA[[#This Row],[ID_P]]="","",MATCH(NOTA[[#This Row],[ID_P]],[1]!B_MSK[N_ID],0))</f>
        <v/>
      </c>
      <c r="D1024" s="154" t="str">
        <f ca="1">IF(NOTA[[#This Row],[NAMA BARANG]]="","",INDEX(NOTA[ID],MATCH(,INDIRECT(ADDRESS(ROW(NOTA[ID]),COLUMN(NOTA[ID]))&amp;":"&amp;ADDRESS(ROW(),COLUMN(NOTA[ID]))),-1)))</f>
        <v/>
      </c>
      <c r="E1024" s="155"/>
      <c r="F1024" s="156"/>
      <c r="G1024" s="156"/>
      <c r="H1024" s="157"/>
      <c r="I1024" s="156"/>
      <c r="J1024" s="158"/>
      <c r="K1024" s="156"/>
      <c r="L1024" s="156"/>
      <c r="M1024" s="159"/>
      <c r="N1024" s="156"/>
      <c r="O1024" s="156"/>
      <c r="P1024" s="153"/>
      <c r="Q1024" s="160"/>
      <c r="R1024" s="159"/>
      <c r="S1024" s="161"/>
      <c r="T1024" s="161"/>
      <c r="U1024" s="162"/>
      <c r="V1024" s="104"/>
      <c r="W1024" s="162" t="str">
        <f>IF(NOTA[[#This Row],[HARGA/ CTN]]="",NOTA[[#This Row],[JUMLAH_H]],NOTA[[#This Row],[HARGA/ CTN]]*NOTA[[#This Row],[C]])</f>
        <v/>
      </c>
      <c r="X1024" s="162" t="str">
        <f>IF(NOTA[[#This Row],[JUMLAH]]="","",NOTA[[#This Row],[JUMLAH]]*NOTA[[#This Row],[DISC 1]])</f>
        <v/>
      </c>
      <c r="Y1024" s="162" t="str">
        <f>IF(NOTA[[#This Row],[JUMLAH]]="","",(NOTA[[#This Row],[JUMLAH]]-NOTA[[#This Row],[DISC 1-]])*NOTA[[#This Row],[DISC 2]])</f>
        <v/>
      </c>
      <c r="Z1024" s="162" t="str">
        <f>IF(NOTA[[#This Row],[JUMLAH]]="","",NOTA[[#This Row],[DISC 1-]]+NOTA[[#This Row],[DISC 2-]])</f>
        <v/>
      </c>
      <c r="AA1024" s="162" t="str">
        <f>IF(NOTA[[#This Row],[JUMLAH]]="","",NOTA[[#This Row],[JUMLAH]]-NOTA[[#This Row],[DISC]])</f>
        <v/>
      </c>
      <c r="AB102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162" t="str">
        <f>IF(OR(NOTA[[#This Row],[QTY]]="",NOTA[[#This Row],[HARGA SATUAN]]="",),"",NOTA[[#This Row],[QTY]]*NOTA[[#This Row],[HARGA SATUAN]])</f>
        <v/>
      </c>
      <c r="AF1024" s="158" t="str">
        <f ca="1">IF(NOTA[ID_H]="","",INDEX(NOTA[TANGGAL],MATCH(,INDIRECT(ADDRESS(ROW(NOTA[TANGGAL]),COLUMN(NOTA[TANGGAL]))&amp;":"&amp;ADDRESS(ROW(),COLUMN(NOTA[TANGGAL]))),-1)))</f>
        <v/>
      </c>
      <c r="AG1024" s="153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154" t="str">
        <f>IF(NOTA[[#This Row],[ID_P]]="","",MATCH(NOTA[[#This Row],[ID_P]],[1]!B_MSK[N_ID],0))</f>
        <v/>
      </c>
      <c r="D1025" s="154" t="str">
        <f ca="1">IF(NOTA[[#This Row],[NAMA BARANG]]="","",INDEX(NOTA[ID],MATCH(,INDIRECT(ADDRESS(ROW(NOTA[ID]),COLUMN(NOTA[ID]))&amp;":"&amp;ADDRESS(ROW(),COLUMN(NOTA[ID]))),-1)))</f>
        <v/>
      </c>
      <c r="E1025" s="155"/>
      <c r="F1025" s="156"/>
      <c r="G1025" s="156"/>
      <c r="H1025" s="157"/>
      <c r="I1025" s="156"/>
      <c r="J1025" s="158"/>
      <c r="K1025" s="156"/>
      <c r="L1025" s="156"/>
      <c r="M1025" s="159"/>
      <c r="N1025" s="156"/>
      <c r="O1025" s="156"/>
      <c r="P1025" s="153"/>
      <c r="Q1025" s="160"/>
      <c r="R1025" s="159"/>
      <c r="S1025" s="161"/>
      <c r="T1025" s="161"/>
      <c r="U1025" s="162"/>
      <c r="V1025" s="104"/>
      <c r="W1025" s="162" t="str">
        <f>IF(NOTA[[#This Row],[HARGA/ CTN]]="",NOTA[[#This Row],[JUMLAH_H]],NOTA[[#This Row],[HARGA/ CTN]]*NOTA[[#This Row],[C]])</f>
        <v/>
      </c>
      <c r="X1025" s="162" t="str">
        <f>IF(NOTA[[#This Row],[JUMLAH]]="","",NOTA[[#This Row],[JUMLAH]]*NOTA[[#This Row],[DISC 1]])</f>
        <v/>
      </c>
      <c r="Y1025" s="162" t="str">
        <f>IF(NOTA[[#This Row],[JUMLAH]]="","",(NOTA[[#This Row],[JUMLAH]]-NOTA[[#This Row],[DISC 1-]])*NOTA[[#This Row],[DISC 2]])</f>
        <v/>
      </c>
      <c r="Z1025" s="162" t="str">
        <f>IF(NOTA[[#This Row],[JUMLAH]]="","",NOTA[[#This Row],[DISC 1-]]+NOTA[[#This Row],[DISC 2-]])</f>
        <v/>
      </c>
      <c r="AA1025" s="162" t="str">
        <f>IF(NOTA[[#This Row],[JUMLAH]]="","",NOTA[[#This Row],[JUMLAH]]-NOTA[[#This Row],[DISC]])</f>
        <v/>
      </c>
      <c r="AB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162" t="str">
        <f>IF(OR(NOTA[[#This Row],[QTY]]="",NOTA[[#This Row],[HARGA SATUAN]]="",),"",NOTA[[#This Row],[QTY]]*NOTA[[#This Row],[HARGA SATUAN]])</f>
        <v/>
      </c>
      <c r="AF1025" s="158" t="str">
        <f ca="1">IF(NOTA[ID_H]="","",INDEX(NOTA[TANGGAL],MATCH(,INDIRECT(ADDRESS(ROW(NOTA[TANGGAL]),COLUMN(NOTA[TANGGAL]))&amp;":"&amp;ADDRESS(ROW(),COLUMN(NOTA[TANGGAL]))),-1)))</f>
        <v/>
      </c>
      <c r="AG1025" s="153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156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CTN]]*NOTA[[#This Row],[C]])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CTN]]*NOTA[[#This Row],[C]])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156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CTN]]*NOTA[[#This Row],[C]])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38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38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0"/>
      <c r="F1037" s="38"/>
      <c r="G1037" s="38"/>
      <c r="H1037" s="80"/>
      <c r="I1037" s="38"/>
      <c r="J1037" s="79"/>
      <c r="K1037" s="38"/>
      <c r="L1037" s="38"/>
      <c r="M1037" s="151"/>
      <c r="N1037" s="38"/>
      <c r="O1037" s="38"/>
      <c r="P1037" s="91"/>
      <c r="Q1037" s="106"/>
      <c r="R1037" s="151"/>
      <c r="S1037" s="152"/>
      <c r="T1037" s="152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93" t="str">
        <f>IF(NOTA[[#This Row],[ID_P]]="","",MATCH(NOTA[[#This Row],[ID_P]],[1]!B_MSK[N_ID],0))</f>
        <v/>
      </c>
      <c r="D1038" s="93" t="str">
        <f ca="1">IF(NOTA[[#This Row],[NAMA BARANG]]="","",INDEX(NOTA[ID],MATCH(,INDIRECT(ADDRESS(ROW(NOTA[ID]),COLUMN(NOTA[ID]))&amp;":"&amp;ADDRESS(ROW(),COLUMN(NOTA[ID]))),-1)))</f>
        <v/>
      </c>
      <c r="E1038" s="150"/>
      <c r="F1038" s="38"/>
      <c r="G1038" s="38"/>
      <c r="H1038" s="80"/>
      <c r="I1038" s="38"/>
      <c r="J1038" s="79"/>
      <c r="K1038" s="38"/>
      <c r="L1038" s="38"/>
      <c r="M1038" s="151"/>
      <c r="N1038" s="38"/>
      <c r="O1038" s="38"/>
      <c r="P1038" s="91"/>
      <c r="Q1038" s="106"/>
      <c r="R1038" s="151"/>
      <c r="S1038" s="152"/>
      <c r="T1038" s="152"/>
      <c r="U1038" s="66"/>
      <c r="V1038" s="104"/>
      <c r="W1038" s="66" t="str">
        <f>IF(NOTA[[#This Row],[HARGA/ CTN]]="",NOTA[[#This Row],[JUMLAH_H]],NOTA[[#This Row],[HARGA/ CTN]]*NOTA[[#This Row],[C]])</f>
        <v/>
      </c>
      <c r="X1038" s="66" t="str">
        <f>IF(NOTA[[#This Row],[JUMLAH]]="","",NOTA[[#This Row],[JUMLAH]]*NOTA[[#This Row],[DISC 1]])</f>
        <v/>
      </c>
      <c r="Y1038" s="66" t="str">
        <f>IF(NOTA[[#This Row],[JUMLAH]]="","",(NOTA[[#This Row],[JUMLAH]]-NOTA[[#This Row],[DISC 1-]])*NOTA[[#This Row],[DISC 2]])</f>
        <v/>
      </c>
      <c r="Z1038" s="66" t="str">
        <f>IF(NOTA[[#This Row],[JUMLAH]]="","",NOTA[[#This Row],[DISC 1-]]+NOTA[[#This Row],[DISC 2-]])</f>
        <v/>
      </c>
      <c r="AA1038" s="66" t="str">
        <f>IF(NOTA[[#This Row],[JUMLAH]]="","",NOTA[[#This Row],[JUMLAH]]-NOTA[[#This Row],[DISC]])</f>
        <v/>
      </c>
      <c r="AB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66" t="str">
        <f>IF(OR(NOTA[[#This Row],[QTY]]="",NOTA[[#This Row],[HARGA SATUAN]]="",),"",NOTA[[#This Row],[QTY]]*NOTA[[#This Row],[HARGA SATUAN]])</f>
        <v/>
      </c>
      <c r="AF1038" s="79" t="str">
        <f ca="1">IF(NOTA[ID_H]="","",INDEX(NOTA[TANGGAL],MATCH(,INDIRECT(ADDRESS(ROW(NOTA[TANGGAL]),COLUMN(NOTA[TANGGAL]))&amp;":"&amp;ADDRESS(ROW(),COLUMN(NOTA[TANGGAL]))),-1)))</f>
        <v/>
      </c>
      <c r="AG1038" s="91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93" t="str">
        <f>IF(NOTA[[#This Row],[ID_P]]="","",MATCH(NOTA[[#This Row],[ID_P]],[1]!B_MSK[N_ID],0))</f>
        <v/>
      </c>
      <c r="D1039" s="93" t="str">
        <f ca="1">IF(NOTA[[#This Row],[NAMA BARANG]]="","",INDEX(NOTA[ID],MATCH(,INDIRECT(ADDRESS(ROW(NOTA[ID]),COLUMN(NOTA[ID]))&amp;":"&amp;ADDRESS(ROW(),COLUMN(NOTA[ID]))),-1)))</f>
        <v/>
      </c>
      <c r="E1039" s="150"/>
      <c r="F1039" s="38"/>
      <c r="G1039" s="38"/>
      <c r="H1039" s="80"/>
      <c r="I1039" s="38"/>
      <c r="J1039" s="79"/>
      <c r="K1039" s="38"/>
      <c r="L1039" s="38"/>
      <c r="M1039" s="151"/>
      <c r="N1039" s="38"/>
      <c r="O1039" s="38"/>
      <c r="P1039" s="91"/>
      <c r="Q1039" s="106"/>
      <c r="R1039" s="151"/>
      <c r="S1039" s="152"/>
      <c r="T1039" s="152"/>
      <c r="U1039" s="66"/>
      <c r="V1039" s="104"/>
      <c r="W1039" s="66" t="str">
        <f>IF(NOTA[[#This Row],[HARGA/ CTN]]="",NOTA[[#This Row],[JUMLAH_H]],NOTA[[#This Row],[HARGA/ CTN]]*NOTA[[#This Row],[C]])</f>
        <v/>
      </c>
      <c r="X1039" s="66" t="str">
        <f>IF(NOTA[[#This Row],[JUMLAH]]="","",NOTA[[#This Row],[JUMLAH]]*NOTA[[#This Row],[DISC 1]])</f>
        <v/>
      </c>
      <c r="Y1039" s="66" t="str">
        <f>IF(NOTA[[#This Row],[JUMLAH]]="","",(NOTA[[#This Row],[JUMLAH]]-NOTA[[#This Row],[DISC 1-]])*NOTA[[#This Row],[DISC 2]])</f>
        <v/>
      </c>
      <c r="Z1039" s="66" t="str">
        <f>IF(NOTA[[#This Row],[JUMLAH]]="","",NOTA[[#This Row],[DISC 1-]]+NOTA[[#This Row],[DISC 2-]])</f>
        <v/>
      </c>
      <c r="AA1039" s="66" t="str">
        <f>IF(NOTA[[#This Row],[JUMLAH]]="","",NOTA[[#This Row],[JUMLAH]]-NOTA[[#This Row],[DISC]])</f>
        <v/>
      </c>
      <c r="AB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66" t="str">
        <f>IF(OR(NOTA[[#This Row],[QTY]]="",NOTA[[#This Row],[HARGA SATUAN]]="",),"",NOTA[[#This Row],[QTY]]*NOTA[[#This Row],[HARGA SATUAN]])</f>
        <v/>
      </c>
      <c r="AF1039" s="79" t="str">
        <f ca="1">IF(NOTA[ID_H]="","",INDEX(NOTA[TANGGAL],MATCH(,INDIRECT(ADDRESS(ROW(NOTA[TANGGAL]),COLUMN(NOTA[TANGGAL]))&amp;":"&amp;ADDRESS(ROW(),COLUMN(NOTA[TANGGAL]))),-1)))</f>
        <v/>
      </c>
      <c r="AG1039" s="91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</sheetData>
  <conditionalFormatting sqref="B1:C1048576">
    <cfRule type="duplicateValues" dxfId="236" priority="19"/>
    <cfRule type="duplicateValues" dxfId="235" priority="20"/>
  </conditionalFormatting>
  <conditionalFormatting sqref="B1:B1048576">
    <cfRule type="duplicateValues" dxfId="234" priority="17"/>
  </conditionalFormatting>
  <conditionalFormatting sqref="H55:H57">
    <cfRule type="duplicateValues" dxfId="233" priority="10"/>
  </conditionalFormatting>
  <conditionalFormatting sqref="H849:H1048576 H736:H740 I126 H1:H2 I238 H516:H524 H452:H479 H58:H62 H64:H125 H742:H810 H21 H26 H39 H43 H45:H54 H239:H302 H304:H450 H526:H578 H127:H237 H580:H621 H812:H844 H625:H734">
    <cfRule type="duplicateValues" dxfId="232" priority="499"/>
  </conditionalFormatting>
  <conditionalFormatting sqref="H3:H20">
    <cfRule type="duplicateValues" dxfId="231" priority="9"/>
  </conditionalFormatting>
  <conditionalFormatting sqref="H22:H25">
    <cfRule type="duplicateValues" dxfId="230" priority="8"/>
  </conditionalFormatting>
  <conditionalFormatting sqref="H27:H29">
    <cfRule type="duplicateValues" dxfId="229" priority="7"/>
  </conditionalFormatting>
  <conditionalFormatting sqref="H40:H42">
    <cfRule type="duplicateValues" dxfId="228" priority="6"/>
  </conditionalFormatting>
  <conditionalFormatting sqref="H44 H30:H31">
    <cfRule type="duplicateValues" dxfId="227" priority="560"/>
  </conditionalFormatting>
  <conditionalFormatting sqref="H32:H38">
    <cfRule type="duplicateValues" dxfId="226" priority="4"/>
  </conditionalFormatting>
  <conditionalFormatting sqref="H845:H848">
    <cfRule type="duplicateValues" dxfId="225" priority="3"/>
  </conditionalFormatting>
  <conditionalFormatting sqref="H811">
    <cfRule type="duplicateValues" dxfId="224" priority="2"/>
  </conditionalFormatting>
  <conditionalFormatting sqref="H622:H624">
    <cfRule type="duplicateValues" dxfId="223" priority="1"/>
  </conditionalFormatting>
  <conditionalFormatting sqref="B3:B1039">
    <cfRule type="duplicateValues" dxfId="222" priority="91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COUNT(NOTA[ID])</f>
        <v>153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848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34</v>
      </c>
    </row>
    <row r="4" spans="1:7" x14ac:dyDescent="0.25">
      <c r="A4" t="s">
        <v>35</v>
      </c>
      <c r="B4">
        <f>COUNTIF(NOTA[FAKTUR],NM_FAKTUR)</f>
        <v>72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3"/>
  <sheetViews>
    <sheetView zoomScale="85" zoomScaleNormal="85" workbookViewId="0">
      <selection activeCell="B36" sqref="B36"/>
    </sheetView>
  </sheetViews>
  <sheetFormatPr defaultRowHeight="15" x14ac:dyDescent="0.25"/>
  <cols>
    <col min="1" max="1" width="5.5703125" style="44" customWidth="1"/>
    <col min="2" max="2" width="14.710937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20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942</v>
      </c>
      <c r="M1" s="43" t="s">
        <v>943</v>
      </c>
      <c r="N1" s="43" t="s">
        <v>944</v>
      </c>
      <c r="O1" s="43" t="s">
        <v>41</v>
      </c>
      <c r="P1" s="43" t="s">
        <v>20</v>
      </c>
      <c r="Q1" s="43" t="s">
        <v>42</v>
      </c>
      <c r="R1" s="43" t="s">
        <v>44</v>
      </c>
      <c r="S1" s="43" t="s">
        <v>22</v>
      </c>
      <c r="T1" s="44" t="s">
        <v>43</v>
      </c>
    </row>
    <row r="2" spans="1:20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 1-]))</f>
        <v>7036980</v>
      </c>
      <c r="M2" s="43">
        <f ca="1">IF(PAJAK[[#This Row],[//]]="","",SUMIF(NOTA[ID_H],PAJAK[[#This Row],[ID]],NOTA[DISC 2-]))</f>
        <v>0</v>
      </c>
      <c r="N2" s="43">
        <f ca="1">IF(PAJAK[[#This Row],[//]]="","",SUMIF(NOTA[ID_H],PAJAK[[#This Row],[ID]],NOTA[DISC]))</f>
        <v>7036980</v>
      </c>
      <c r="O2" s="43">
        <f ca="1">PAJAK[[#This Row],[SUB TOTAL]]-PAJAK[[#This Row],[DISKON TOTAL]]</f>
        <v>34357020</v>
      </c>
      <c r="P2" s="43">
        <f ca="1">IF(PAJAK[[#This Row],[//]]="","",INDEX(INDIRECT("NOTA["&amp;PAJAK[#Headers]&amp;"]"),PAJAK[[#This Row],[//]]-2+PAJAK[[#This Row],[QB]]-1))</f>
        <v>0</v>
      </c>
      <c r="Q2" s="43">
        <f ca="1">(PAJAK[[#This Row],[SUB T-DISC]]-PAJAK[[#This Row],[DISC DLL]])/111%</f>
        <v>30952270.270270269</v>
      </c>
      <c r="R2" s="43">
        <f ca="1">PAJAK[[#This Row],[DPP]]*PAJAK[[#This Row],[PPN]]</f>
        <v>3404749.7297297297</v>
      </c>
      <c r="S2" s="43">
        <f ca="1">PAJAK[[#This Row],[DPP]]+PAJAK[[#This Row],[PPN 11%]]</f>
        <v>34357020</v>
      </c>
      <c r="T2" s="43" t="str">
        <f ca="1">IF(ISNUMBER(PAJAK[[#This Row],[//]]),PPN,"")</f>
        <v>11%</v>
      </c>
    </row>
    <row r="3" spans="1:20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 1-]))</f>
        <v>4526556</v>
      </c>
      <c r="M3" s="43">
        <f ca="1">IF(PAJAK[[#This Row],[//]]="","",SUMIF(NOTA[ID_H],PAJAK[[#This Row],[ID]],NOTA[DISC 2-]))</f>
        <v>0</v>
      </c>
      <c r="N3" s="43">
        <f ca="1">IF(PAJAK[[#This Row],[//]]="","",SUMIF(NOTA[ID_H],PAJAK[[#This Row],[ID]],NOTA[DISC]))</f>
        <v>4526556</v>
      </c>
      <c r="O3" s="43">
        <f ca="1">PAJAK[[#This Row],[SUB TOTAL]]-PAJAK[[#This Row],[DISKON TOTAL]]</f>
        <v>22100244</v>
      </c>
      <c r="P3" s="43">
        <f ca="1">IF(PAJAK[[#This Row],[//]]="","",INDEX(INDIRECT("NOTA["&amp;PAJAK[#Headers]&amp;"]"),PAJAK[[#This Row],[//]]-2+PAJAK[[#This Row],[QB]]-1))</f>
        <v>0</v>
      </c>
      <c r="Q3" s="43">
        <f ca="1">(PAJAK[[#This Row],[SUB T-DISC]]-PAJAK[[#This Row],[DISC DLL]])/111%</f>
        <v>19910129.729729727</v>
      </c>
      <c r="R3" s="43">
        <f ca="1">PAJAK[[#This Row],[DPP]]*PAJAK[[#This Row],[PPN]]</f>
        <v>2190114.2702702698</v>
      </c>
      <c r="S3" s="43">
        <f ca="1">PAJAK[[#This Row],[DPP]]+PAJAK[[#This Row],[PPN 11%]]</f>
        <v>22100243.999999996</v>
      </c>
      <c r="T3" s="43" t="str">
        <f ca="1">IF(ISNUMBER(PAJAK[[#This Row],[//]]),PPN,"")</f>
        <v>11%</v>
      </c>
    </row>
    <row r="4" spans="1:20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 1-]))</f>
        <v>11663700</v>
      </c>
      <c r="M4" s="43">
        <f ca="1">IF(PAJAK[[#This Row],[//]]="","",SUMIF(NOTA[ID_H],PAJAK[[#This Row],[ID]],NOTA[DISC 2-]))</f>
        <v>0</v>
      </c>
      <c r="N4" s="43">
        <f ca="1">IF(PAJAK[[#This Row],[//]]="","",SUMIF(NOTA[ID_H],PAJAK[[#This Row],[ID]],NOTA[DISC]))</f>
        <v>11663700</v>
      </c>
      <c r="O4" s="43">
        <f ca="1">PAJAK[[#This Row],[SUB TOTAL]]-PAJAK[[#This Row],[DISKON TOTAL]]</f>
        <v>56946300</v>
      </c>
      <c r="P4" s="43">
        <f ca="1">IF(PAJAK[[#This Row],[//]]="","",INDEX(INDIRECT("NOTA["&amp;PAJAK[#Headers]&amp;"]"),PAJAK[[#This Row],[//]]-2+PAJAK[[#This Row],[QB]]-1))</f>
        <v>0</v>
      </c>
      <c r="Q4" s="43">
        <f ca="1">(PAJAK[[#This Row],[SUB T-DISC]]-PAJAK[[#This Row],[DISC DLL]])/111%</f>
        <v>51302972.972972967</v>
      </c>
      <c r="R4" s="43">
        <f ca="1">PAJAK[[#This Row],[DPP]]*PAJAK[[#This Row],[PPN]]</f>
        <v>5643327.0270270268</v>
      </c>
      <c r="S4" s="43">
        <f ca="1">PAJAK[[#This Row],[DPP]]+PAJAK[[#This Row],[PPN 11%]]</f>
        <v>56946299.999999993</v>
      </c>
      <c r="T4" s="43" t="str">
        <f ca="1">IF(ISNUMBER(PAJAK[[#This Row],[//]]),PPN,"")</f>
        <v>11%</v>
      </c>
    </row>
    <row r="5" spans="1:20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 1-]))</f>
        <v>2842128</v>
      </c>
      <c r="M5" s="43">
        <f ca="1">IF(PAJAK[[#This Row],[//]]="","",SUMIF(NOTA[ID_H],PAJAK[[#This Row],[ID]],NOTA[DISC 2-]))</f>
        <v>0</v>
      </c>
      <c r="N5" s="43">
        <f ca="1">IF(PAJAK[[#This Row],[//]]="","",SUMIF(NOTA[ID_H],PAJAK[[#This Row],[ID]],NOTA[DISC]))</f>
        <v>2842128</v>
      </c>
      <c r="O5" s="43">
        <f ca="1">PAJAK[[#This Row],[SUB TOTAL]]-PAJAK[[#This Row],[DISKON TOTAL]]</f>
        <v>13876272</v>
      </c>
      <c r="P5" s="43">
        <f ca="1">IF(PAJAK[[#This Row],[//]]="","",INDEX(INDIRECT("NOTA["&amp;PAJAK[#Headers]&amp;"]"),PAJAK[[#This Row],[//]]-2+PAJAK[[#This Row],[QB]]-1))</f>
        <v>0</v>
      </c>
      <c r="Q5" s="43">
        <f ca="1">(PAJAK[[#This Row],[SUB T-DISC]]-PAJAK[[#This Row],[DISC DLL]])/111%</f>
        <v>12501145.945945945</v>
      </c>
      <c r="R5" s="43">
        <f ca="1">PAJAK[[#This Row],[DPP]]*PAJAK[[#This Row],[PPN]]</f>
        <v>1375126.054054054</v>
      </c>
      <c r="S5" s="43">
        <f ca="1">PAJAK[[#This Row],[DPP]]+PAJAK[[#This Row],[PPN 11%]]</f>
        <v>13876271.999999998</v>
      </c>
      <c r="T5" s="43" t="str">
        <f ca="1">IF(ISNUMBER(PAJAK[[#This Row],[//]]),PPN,"")</f>
        <v>11%</v>
      </c>
    </row>
    <row r="6" spans="1:20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 1-]))</f>
        <v>898620</v>
      </c>
      <c r="M6" s="43">
        <f ca="1">IF(PAJAK[[#This Row],[//]]="","",SUMIF(NOTA[ID_H],PAJAK[[#This Row],[ID]],NOTA[DISC 2-]))</f>
        <v>0</v>
      </c>
      <c r="N6" s="43">
        <f ca="1">IF(PAJAK[[#This Row],[//]]="","",SUMIF(NOTA[ID_H],PAJAK[[#This Row],[ID]],NOTA[DISC]))</f>
        <v>898620</v>
      </c>
      <c r="O6" s="43">
        <f ca="1">PAJAK[[#This Row],[SUB TOTAL]]-PAJAK[[#This Row],[DISKON TOTAL]]</f>
        <v>4387380</v>
      </c>
      <c r="P6" s="43">
        <f ca="1">IF(PAJAK[[#This Row],[//]]="","",INDEX(INDIRECT("NOTA["&amp;PAJAK[#Headers]&amp;"]"),PAJAK[[#This Row],[//]]-2+PAJAK[[#This Row],[QB]]-1))</f>
        <v>0</v>
      </c>
      <c r="Q6" s="43">
        <f ca="1">(PAJAK[[#This Row],[SUB T-DISC]]-PAJAK[[#This Row],[DISC DLL]])/111%</f>
        <v>3952594.5945945941</v>
      </c>
      <c r="R6" s="43">
        <f ca="1">PAJAK[[#This Row],[DPP]]*PAJAK[[#This Row],[PPN]]</f>
        <v>434785.40540540533</v>
      </c>
      <c r="S6" s="43">
        <f ca="1">PAJAK[[#This Row],[DPP]]+PAJAK[[#This Row],[PPN 11%]]</f>
        <v>4387379.9999999991</v>
      </c>
      <c r="T6" s="43" t="str">
        <f ca="1">IF(ISNUMBER(PAJAK[[#This Row],[//]]),PPN,"")</f>
        <v>11%</v>
      </c>
    </row>
    <row r="7" spans="1:20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 1-]))</f>
        <v>4996980</v>
      </c>
      <c r="M7" s="43">
        <f ca="1">IF(PAJAK[[#This Row],[//]]="","",SUMIF(NOTA[ID_H],PAJAK[[#This Row],[ID]],NOTA[DISC 2-]))</f>
        <v>0</v>
      </c>
      <c r="N7" s="43">
        <f ca="1">IF(PAJAK[[#This Row],[//]]="","",SUMIF(NOTA[ID_H],PAJAK[[#This Row],[ID]],NOTA[DISC]))</f>
        <v>4996980</v>
      </c>
      <c r="O7" s="43">
        <f ca="1">PAJAK[[#This Row],[SUB TOTAL]]-PAJAK[[#This Row],[DISKON TOTAL]]</f>
        <v>24397020</v>
      </c>
      <c r="P7" s="43">
        <f ca="1">IF(PAJAK[[#This Row],[//]]="","",INDEX(INDIRECT("NOTA["&amp;PAJAK[#Headers]&amp;"]"),PAJAK[[#This Row],[//]]-2+PAJAK[[#This Row],[QB]]-1))</f>
        <v>0</v>
      </c>
      <c r="Q7" s="43">
        <f ca="1">(PAJAK[[#This Row],[SUB T-DISC]]-PAJAK[[#This Row],[DISC DLL]])/111%</f>
        <v>21979297.297297295</v>
      </c>
      <c r="R7" s="43">
        <f ca="1">PAJAK[[#This Row],[DPP]]*PAJAK[[#This Row],[PPN]]</f>
        <v>2417722.7027027025</v>
      </c>
      <c r="S7" s="43">
        <f ca="1">PAJAK[[#This Row],[DPP]]+PAJAK[[#This Row],[PPN 11%]]</f>
        <v>24397019.999999996</v>
      </c>
      <c r="T7" s="43" t="str">
        <f ca="1">IF(ISNUMBER(PAJAK[[#This Row],[//]]),PPN,"")</f>
        <v>11%</v>
      </c>
    </row>
    <row r="8" spans="1:20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 1-]))</f>
        <v>2523888</v>
      </c>
      <c r="M8" s="43">
        <f ca="1">IF(PAJAK[[#This Row],[//]]="","",SUMIF(NOTA[ID_H],PAJAK[[#This Row],[ID]],NOTA[DISC 2-]))</f>
        <v>0</v>
      </c>
      <c r="N8" s="43">
        <f ca="1">IF(PAJAK[[#This Row],[//]]="","",SUMIF(NOTA[ID_H],PAJAK[[#This Row],[ID]],NOTA[DISC]))</f>
        <v>2523888</v>
      </c>
      <c r="O8" s="43">
        <f ca="1">PAJAK[[#This Row],[SUB TOTAL]]-PAJAK[[#This Row],[DISKON TOTAL]]</f>
        <v>12322512</v>
      </c>
      <c r="P8" s="43">
        <f ca="1">IF(PAJAK[[#This Row],[//]]="","",INDEX(INDIRECT("NOTA["&amp;PAJAK[#Headers]&amp;"]"),PAJAK[[#This Row],[//]]-2+PAJAK[[#This Row],[QB]]-1))</f>
        <v>0</v>
      </c>
      <c r="Q8" s="43">
        <f ca="1">(PAJAK[[#This Row],[SUB T-DISC]]-PAJAK[[#This Row],[DISC DLL]])/111%</f>
        <v>11101362.162162161</v>
      </c>
      <c r="R8" s="43">
        <f ca="1">PAJAK[[#This Row],[DPP]]*PAJAK[[#This Row],[PPN]]</f>
        <v>1221149.8378378376</v>
      </c>
      <c r="S8" s="43">
        <f ca="1">PAJAK[[#This Row],[DPP]]+PAJAK[[#This Row],[PPN 11%]]</f>
        <v>12322511.999999998</v>
      </c>
      <c r="T8" s="43" t="str">
        <f ca="1">IF(ISNUMBER(PAJAK[[#This Row],[//]]),PPN,"")</f>
        <v>11%</v>
      </c>
    </row>
    <row r="9" spans="1:20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 1-]))</f>
        <v>4191588</v>
      </c>
      <c r="M9" s="43">
        <f ca="1">IF(PAJAK[[#This Row],[//]]="","",SUMIF(NOTA[ID_H],PAJAK[[#This Row],[ID]],NOTA[DISC 2-]))</f>
        <v>0</v>
      </c>
      <c r="N9" s="43">
        <f ca="1">IF(PAJAK[[#This Row],[//]]="","",SUMIF(NOTA[ID_H],PAJAK[[#This Row],[ID]],NOTA[DISC]))</f>
        <v>4191588</v>
      </c>
      <c r="O9" s="43">
        <f ca="1">PAJAK[[#This Row],[SUB TOTAL]]-PAJAK[[#This Row],[DISKON TOTAL]]</f>
        <v>20464812</v>
      </c>
      <c r="P9" s="43">
        <f ca="1">IF(PAJAK[[#This Row],[//]]="","",INDEX(INDIRECT("NOTA["&amp;PAJAK[#Headers]&amp;"]"),PAJAK[[#This Row],[//]]-2+PAJAK[[#This Row],[QB]]-1))</f>
        <v>0</v>
      </c>
      <c r="Q9" s="43">
        <f ca="1">(PAJAK[[#This Row],[SUB T-DISC]]-PAJAK[[#This Row],[DISC DLL]])/111%</f>
        <v>18436767.567567565</v>
      </c>
      <c r="R9" s="43">
        <f ca="1">PAJAK[[#This Row],[DPP]]*PAJAK[[#This Row],[PPN]]</f>
        <v>2028044.4324324322</v>
      </c>
      <c r="S9" s="43">
        <f ca="1">PAJAK[[#This Row],[DPP]]+PAJAK[[#This Row],[PPN 11%]]</f>
        <v>20464811.999999996</v>
      </c>
      <c r="T9" s="43" t="str">
        <f ca="1">IF(ISNUMBER(PAJAK[[#This Row],[//]]),PPN,"")</f>
        <v>11%</v>
      </c>
    </row>
    <row r="10" spans="1:20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 1-]))</f>
        <v>13553352</v>
      </c>
      <c r="M10" s="43">
        <f ca="1">IF(PAJAK[[#This Row],[//]]="","",SUMIF(NOTA[ID_H],PAJAK[[#This Row],[ID]],NOTA[DISC 2-]))</f>
        <v>0</v>
      </c>
      <c r="N10" s="43">
        <f ca="1">IF(PAJAK[[#This Row],[//]]="","",SUMIF(NOTA[ID_H],PAJAK[[#This Row],[ID]],NOTA[DISC]))</f>
        <v>13553352</v>
      </c>
      <c r="O10" s="43">
        <f ca="1">PAJAK[[#This Row],[SUB TOTAL]]-PAJAK[[#This Row],[DISKON TOTAL]]</f>
        <v>66172248</v>
      </c>
      <c r="P10" s="43">
        <f ca="1">IF(PAJAK[[#This Row],[//]]="","",INDEX(INDIRECT("NOTA["&amp;PAJAK[#Headers]&amp;"]"),PAJAK[[#This Row],[//]]-2+PAJAK[[#This Row],[QB]]-1))</f>
        <v>0</v>
      </c>
      <c r="Q10" s="43">
        <f ca="1">(PAJAK[[#This Row],[SUB T-DISC]]-PAJAK[[#This Row],[DISC DLL]])/111%</f>
        <v>59614637.83783783</v>
      </c>
      <c r="R10" s="43">
        <f ca="1">PAJAK[[#This Row],[DPP]]*PAJAK[[#This Row],[PPN]]</f>
        <v>6557610.1621621614</v>
      </c>
      <c r="S10" s="43">
        <f ca="1">PAJAK[[#This Row],[DPP]]+PAJAK[[#This Row],[PPN 11%]]</f>
        <v>66172247.999999993</v>
      </c>
      <c r="T10" s="43" t="str">
        <f ca="1">IF(ISNUMBER(PAJAK[[#This Row],[//]]),PPN,"")</f>
        <v>11%</v>
      </c>
    </row>
    <row r="11" spans="1:20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 1-]))</f>
        <v>6460374</v>
      </c>
      <c r="M11" s="43">
        <f ca="1">IF(PAJAK[[#This Row],[//]]="","",SUMIF(NOTA[ID_H],PAJAK[[#This Row],[ID]],NOTA[DISC 2-]))</f>
        <v>0</v>
      </c>
      <c r="N11" s="43">
        <f ca="1">IF(PAJAK[[#This Row],[//]]="","",SUMIF(NOTA[ID_H],PAJAK[[#This Row],[ID]],NOTA[DISC]))</f>
        <v>6460374</v>
      </c>
      <c r="O11" s="43">
        <f ca="1">PAJAK[[#This Row],[SUB TOTAL]]-PAJAK[[#This Row],[DISKON TOTAL]]</f>
        <v>31541826</v>
      </c>
      <c r="P11" s="43">
        <f ca="1">IF(PAJAK[[#This Row],[//]]="","",INDEX(INDIRECT("NOTA["&amp;PAJAK[#Headers]&amp;"]"),PAJAK[[#This Row],[//]]-2+PAJAK[[#This Row],[QB]]-1))</f>
        <v>0</v>
      </c>
      <c r="Q11" s="43">
        <f ca="1">(PAJAK[[#This Row],[SUB T-DISC]]-PAJAK[[#This Row],[DISC DLL]])/111%</f>
        <v>28416059.459459458</v>
      </c>
      <c r="R11" s="43">
        <f ca="1">PAJAK[[#This Row],[DPP]]*PAJAK[[#This Row],[PPN]]</f>
        <v>3125766.5405405401</v>
      </c>
      <c r="S11" s="43">
        <f ca="1">PAJAK[[#This Row],[DPP]]+PAJAK[[#This Row],[PPN 11%]]</f>
        <v>31541825.999999996</v>
      </c>
      <c r="T11" s="43" t="str">
        <f ca="1">IF(ISNUMBER(PAJAK[[#This Row],[//]]),PPN,"")</f>
        <v>11%</v>
      </c>
    </row>
    <row r="12" spans="1:20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 1-]))</f>
        <v>3216350</v>
      </c>
      <c r="M12" s="43">
        <f ca="1">IF(PAJAK[[#This Row],[//]]="","",SUMIF(NOTA[ID_H],PAJAK[[#This Row],[ID]],NOTA[DISC 2-]))</f>
        <v>1125722.5</v>
      </c>
      <c r="N12" s="43">
        <f ca="1">IF(PAJAK[[#This Row],[//]]="","",SUMIF(NOTA[ID_H],PAJAK[[#This Row],[ID]],NOTA[DISC]))</f>
        <v>4342072.5</v>
      </c>
      <c r="O12" s="43">
        <f ca="1">PAJAK[[#This Row],[SUB TOTAL]]-PAJAK[[#This Row],[DISKON TOTAL]]</f>
        <v>21388727.5</v>
      </c>
      <c r="P12" s="43">
        <f ca="1">IF(PAJAK[[#This Row],[//]]="","",INDEX(INDIRECT("NOTA["&amp;PAJAK[#Headers]&amp;"]"),PAJAK[[#This Row],[//]]-2+PAJAK[[#This Row],[QB]]-1))</f>
        <v>0</v>
      </c>
      <c r="Q12" s="43">
        <f ca="1">(PAJAK[[#This Row],[SUB T-DISC]]-PAJAK[[#This Row],[DISC DLL]])/111%</f>
        <v>19269123.873873871</v>
      </c>
      <c r="R12" s="43">
        <f ca="1">PAJAK[[#This Row],[DPP]]*PAJAK[[#This Row],[PPN]]</f>
        <v>2119603.6261261259</v>
      </c>
      <c r="S12" s="43">
        <f ca="1">PAJAK[[#This Row],[DPP]]+PAJAK[[#This Row],[PPN 11%]]</f>
        <v>21388727.499999996</v>
      </c>
      <c r="T12" s="43" t="str">
        <f ca="1">IF(ISNUMBER(PAJAK[[#This Row],[//]]),PPN,"")</f>
        <v>11%</v>
      </c>
    </row>
    <row r="13" spans="1:20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 1-]))</f>
        <v>4643100</v>
      </c>
      <c r="M13" s="43">
        <f ca="1">IF(PAJAK[[#This Row],[//]]="","",SUMIF(NOTA[ID_H],PAJAK[[#This Row],[ID]],NOTA[DISC 2-]))</f>
        <v>1625085</v>
      </c>
      <c r="N13" s="43">
        <f ca="1">IF(PAJAK[[#This Row],[//]]="","",SUMIF(NOTA[ID_H],PAJAK[[#This Row],[ID]],NOTA[DISC]))</f>
        <v>6268185</v>
      </c>
      <c r="O13" s="43">
        <f ca="1">PAJAK[[#This Row],[SUB TOTAL]]-PAJAK[[#This Row],[DISKON TOTAL]]</f>
        <v>30876615</v>
      </c>
      <c r="P13" s="43">
        <f ca="1">IF(PAJAK[[#This Row],[//]]="","",INDEX(INDIRECT("NOTA["&amp;PAJAK[#Headers]&amp;"]"),PAJAK[[#This Row],[//]]-2+PAJAK[[#This Row],[QB]]-1))</f>
        <v>0</v>
      </c>
      <c r="Q13" s="43">
        <f ca="1">(PAJAK[[#This Row],[SUB T-DISC]]-PAJAK[[#This Row],[DISC DLL]])/111%</f>
        <v>27816770.270270269</v>
      </c>
      <c r="R13" s="43">
        <f ca="1">PAJAK[[#This Row],[DPP]]*PAJAK[[#This Row],[PPN]]</f>
        <v>3059844.7297297297</v>
      </c>
      <c r="S13" s="43">
        <f ca="1">PAJAK[[#This Row],[DPP]]+PAJAK[[#This Row],[PPN 11%]]</f>
        <v>30876615</v>
      </c>
      <c r="T13" s="43" t="str">
        <f ca="1">IF(ISNUMBER(PAJAK[[#This Row],[//]]),PPN,"")</f>
        <v>11%</v>
      </c>
    </row>
    <row r="14" spans="1:20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 1-]))</f>
        <v>2142970</v>
      </c>
      <c r="M14" s="43">
        <f ca="1">IF(PAJAK[[#This Row],[//]]="","",SUMIF(NOTA[ID_H],PAJAK[[#This Row],[ID]],NOTA[DISC 2-]))</f>
        <v>751731.5</v>
      </c>
      <c r="N14" s="43">
        <f ca="1">IF(PAJAK[[#This Row],[//]]="","",SUMIF(NOTA[ID_H],PAJAK[[#This Row],[ID]],NOTA[DISC]))</f>
        <v>2894701.5</v>
      </c>
      <c r="O14" s="43">
        <f ca="1">PAJAK[[#This Row],[SUB TOTAL]]-PAJAK[[#This Row],[DISKON TOTAL]]</f>
        <v>14282898.5</v>
      </c>
      <c r="P14" s="43">
        <f ca="1">IF(PAJAK[[#This Row],[//]]="","",INDEX(INDIRECT("NOTA["&amp;PAJAK[#Headers]&amp;"]"),PAJAK[[#This Row],[//]]-2+PAJAK[[#This Row],[QB]]-1))</f>
        <v>144666</v>
      </c>
      <c r="Q14" s="43">
        <f ca="1">(PAJAK[[#This Row],[SUB T-DISC]]-PAJAK[[#This Row],[DISC DLL]])/111%</f>
        <v>12737146.396396395</v>
      </c>
      <c r="R14" s="43">
        <f ca="1">PAJAK[[#This Row],[DPP]]*PAJAK[[#This Row],[PPN]]</f>
        <v>1401086.1036036036</v>
      </c>
      <c r="S14" s="43">
        <f ca="1">PAJAK[[#This Row],[DPP]]+PAJAK[[#This Row],[PPN 11%]]</f>
        <v>14138232.499999998</v>
      </c>
      <c r="T14" s="43" t="str">
        <f ca="1">IF(ISNUMBER(PAJAK[[#This Row],[//]]),PPN,"")</f>
        <v>11%</v>
      </c>
    </row>
    <row r="15" spans="1:20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 1-]))</f>
        <v>4050624</v>
      </c>
      <c r="M15" s="43">
        <f ca="1">IF(PAJAK[[#This Row],[//]]="","",SUMIF(NOTA[ID_H],PAJAK[[#This Row],[ID]],NOTA[DISC 2-]))</f>
        <v>0</v>
      </c>
      <c r="N15" s="43">
        <f ca="1">IF(PAJAK[[#This Row],[//]]="","",SUMIF(NOTA[ID_H],PAJAK[[#This Row],[ID]],NOTA[DISC]))</f>
        <v>4050624</v>
      </c>
      <c r="O15" s="43">
        <f ca="1">PAJAK[[#This Row],[SUB TOTAL]]-PAJAK[[#This Row],[DISKON TOTAL]]</f>
        <v>19776576</v>
      </c>
      <c r="P15" s="43">
        <f ca="1">IF(PAJAK[[#This Row],[//]]="","",INDEX(INDIRECT("NOTA["&amp;PAJAK[#Headers]&amp;"]"),PAJAK[[#This Row],[//]]-2+PAJAK[[#This Row],[QB]]-1))</f>
        <v>0</v>
      </c>
      <c r="Q15" s="43">
        <f ca="1">(PAJAK[[#This Row],[SUB T-DISC]]-PAJAK[[#This Row],[DISC DLL]])/111%</f>
        <v>17816735.135135133</v>
      </c>
      <c r="R15" s="43">
        <f ca="1">PAJAK[[#This Row],[DPP]]*PAJAK[[#This Row],[PPN]]</f>
        <v>1959840.8648648646</v>
      </c>
      <c r="S15" s="43">
        <f ca="1">PAJAK[[#This Row],[DPP]]+PAJAK[[#This Row],[PPN 11%]]</f>
        <v>19776575.999999996</v>
      </c>
      <c r="T15" s="43" t="str">
        <f ca="1">IF(ISNUMBER(PAJAK[[#This Row],[//]]),PPN,"")</f>
        <v>11%</v>
      </c>
    </row>
    <row r="16" spans="1:20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 1-]))</f>
        <v>5932830</v>
      </c>
      <c r="M16" s="43">
        <f ca="1">IF(PAJAK[[#This Row],[//]]="","",SUMIF(NOTA[ID_H],PAJAK[[#This Row],[ID]],NOTA[DISC 2-]))</f>
        <v>0</v>
      </c>
      <c r="N16" s="43">
        <f ca="1">IF(PAJAK[[#This Row],[//]]="","",SUMIF(NOTA[ID_H],PAJAK[[#This Row],[ID]],NOTA[DISC]))</f>
        <v>5932830</v>
      </c>
      <c r="O16" s="43">
        <f ca="1">PAJAK[[#This Row],[SUB TOTAL]]-PAJAK[[#This Row],[DISKON TOTAL]]</f>
        <v>28966170</v>
      </c>
      <c r="P16" s="43">
        <f ca="1">IF(PAJAK[[#This Row],[//]]="","",INDEX(INDIRECT("NOTA["&amp;PAJAK[#Headers]&amp;"]"),PAJAK[[#This Row],[//]]-2+PAJAK[[#This Row],[QB]]-1))</f>
        <v>0</v>
      </c>
      <c r="Q16" s="43">
        <f ca="1">(PAJAK[[#This Row],[SUB T-DISC]]-PAJAK[[#This Row],[DISC DLL]])/111%</f>
        <v>26095648.648648646</v>
      </c>
      <c r="R16" s="43">
        <f ca="1">PAJAK[[#This Row],[DPP]]*PAJAK[[#This Row],[PPN]]</f>
        <v>2870521.351351351</v>
      </c>
      <c r="S16" s="43">
        <f ca="1">PAJAK[[#This Row],[DPP]]+PAJAK[[#This Row],[PPN 11%]]</f>
        <v>28966169.999999996</v>
      </c>
      <c r="T16" s="43" t="str">
        <f ca="1">IF(ISNUMBER(PAJAK[[#This Row],[//]]),PPN,"")</f>
        <v>11%</v>
      </c>
    </row>
    <row r="17" spans="1:20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 1-]))</f>
        <v>786780</v>
      </c>
      <c r="M17" s="43">
        <f ca="1">IF(PAJAK[[#This Row],[//]]="","",SUMIF(NOTA[ID_H],PAJAK[[#This Row],[ID]],NOTA[DISC 2-]))</f>
        <v>276501</v>
      </c>
      <c r="N17" s="43">
        <f ca="1">IF(PAJAK[[#This Row],[//]]="","",SUMIF(NOTA[ID_H],PAJAK[[#This Row],[ID]],NOTA[DISC]))</f>
        <v>1063281</v>
      </c>
      <c r="O17" s="43">
        <f ca="1">PAJAK[[#This Row],[SUB TOTAL]]-PAJAK[[#This Row],[DISKON TOTAL]]</f>
        <v>5253519</v>
      </c>
      <c r="P17" s="43">
        <f ca="1">IF(PAJAK[[#This Row],[//]]="","",INDEX(INDIRECT("NOTA["&amp;PAJAK[#Headers]&amp;"]"),PAJAK[[#This Row],[//]]-2+PAJAK[[#This Row],[QB]]-1))</f>
        <v>96444</v>
      </c>
      <c r="Q17" s="43">
        <f ca="1">(PAJAK[[#This Row],[SUB T-DISC]]-PAJAK[[#This Row],[DISC DLL]])/111%</f>
        <v>4646013.5135135129</v>
      </c>
      <c r="R17" s="43">
        <f ca="1">PAJAK[[#This Row],[DPP]]*PAJAK[[#This Row],[PPN]]</f>
        <v>511061.48648648645</v>
      </c>
      <c r="S17" s="43">
        <f ca="1">PAJAK[[#This Row],[DPP]]+PAJAK[[#This Row],[PPN 11%]]</f>
        <v>5157074.9999999991</v>
      </c>
      <c r="T17" s="43" t="str">
        <f ca="1">IF(ISNUMBER(PAJAK[[#This Row],[//]]),PPN,"")</f>
        <v>11%</v>
      </c>
    </row>
    <row r="18" spans="1:20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 1-]))</f>
        <v>2662800</v>
      </c>
      <c r="M18" s="43">
        <f ca="1">IF(PAJAK[[#This Row],[//]]="","",SUMIF(NOTA[ID_H],PAJAK[[#This Row],[ID]],NOTA[DISC 2-]))</f>
        <v>931980</v>
      </c>
      <c r="N18" s="43">
        <f ca="1">IF(PAJAK[[#This Row],[//]]="","",SUMIF(NOTA[ID_H],PAJAK[[#This Row],[ID]],NOTA[DISC]))</f>
        <v>3594780</v>
      </c>
      <c r="O18" s="43">
        <f ca="1">PAJAK[[#This Row],[SUB TOTAL]]-PAJAK[[#This Row],[DISKON TOTAL]]</f>
        <v>17707620</v>
      </c>
      <c r="P18" s="43">
        <f ca="1">IF(PAJAK[[#This Row],[//]]="","",INDEX(INDIRECT("NOTA["&amp;PAJAK[#Headers]&amp;"]"),PAJAK[[#This Row],[//]]-2+PAJAK[[#This Row],[QB]]-1))</f>
        <v>0</v>
      </c>
      <c r="Q18" s="43">
        <f ca="1">(PAJAK[[#This Row],[SUB T-DISC]]-PAJAK[[#This Row],[DISC DLL]])/111%</f>
        <v>15952810.81081081</v>
      </c>
      <c r="R18" s="43">
        <f ca="1">PAJAK[[#This Row],[DPP]]*PAJAK[[#This Row],[PPN]]</f>
        <v>1754809.1891891891</v>
      </c>
      <c r="S18" s="43">
        <f ca="1">PAJAK[[#This Row],[DPP]]+PAJAK[[#This Row],[PPN 11%]]</f>
        <v>17707620</v>
      </c>
      <c r="T18" s="43" t="str">
        <f ca="1">IF(ISNUMBER(PAJAK[[#This Row],[//]]),PPN,"")</f>
        <v>11%</v>
      </c>
    </row>
    <row r="19" spans="1:20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 1-]))</f>
        <v>3160500</v>
      </c>
      <c r="M19" s="43">
        <f ca="1">IF(PAJAK[[#This Row],[//]]="","",SUMIF(NOTA[ID_H],PAJAK[[#This Row],[ID]],NOTA[DISC 2-]))</f>
        <v>1106175</v>
      </c>
      <c r="N19" s="43">
        <f ca="1">IF(PAJAK[[#This Row],[//]]="","",SUMIF(NOTA[ID_H],PAJAK[[#This Row],[ID]],NOTA[DISC]))</f>
        <v>4266675</v>
      </c>
      <c r="O19" s="43">
        <f ca="1">PAJAK[[#This Row],[SUB TOTAL]]-PAJAK[[#This Row],[DISKON TOTAL]]</f>
        <v>21017325</v>
      </c>
      <c r="P19" s="43">
        <f ca="1">IF(PAJAK[[#This Row],[//]]="","",INDEX(INDIRECT("NOTA["&amp;PAJAK[#Headers]&amp;"]"),PAJAK[[#This Row],[//]]-2+PAJAK[[#This Row],[QB]]-1))</f>
        <v>0</v>
      </c>
      <c r="Q19" s="43">
        <f ca="1">(PAJAK[[#This Row],[SUB T-DISC]]-PAJAK[[#This Row],[DISC DLL]])/111%</f>
        <v>18934527.027027026</v>
      </c>
      <c r="R19" s="43">
        <f ca="1">PAJAK[[#This Row],[DPP]]*PAJAK[[#This Row],[PPN]]</f>
        <v>2082797.9729729728</v>
      </c>
      <c r="S19" s="43">
        <f ca="1">PAJAK[[#This Row],[DPP]]+PAJAK[[#This Row],[PPN 11%]]</f>
        <v>21017325</v>
      </c>
      <c r="T19" s="43" t="str">
        <f ca="1">IF(ISNUMBER(PAJAK[[#This Row],[//]]),PPN,"")</f>
        <v>11%</v>
      </c>
    </row>
    <row r="20" spans="1:20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 1-]))</f>
        <v>3952800</v>
      </c>
      <c r="M20" s="43">
        <f ca="1">IF(PAJAK[[#This Row],[//]]="","",SUMIF(NOTA[ID_H],PAJAK[[#This Row],[ID]],NOTA[DISC 2-]))</f>
        <v>1383480</v>
      </c>
      <c r="N20" s="43">
        <f ca="1">IF(PAJAK[[#This Row],[//]]="","",SUMIF(NOTA[ID_H],PAJAK[[#This Row],[ID]],NOTA[DISC]))</f>
        <v>5336280</v>
      </c>
      <c r="O20" s="43">
        <f ca="1">PAJAK[[#This Row],[SUB TOTAL]]-PAJAK[[#This Row],[DISKON TOTAL]]</f>
        <v>26286120</v>
      </c>
      <c r="P20" s="43">
        <f ca="1">IF(PAJAK[[#This Row],[//]]="","",INDEX(INDIRECT("NOTA["&amp;PAJAK[#Headers]&amp;"]"),PAJAK[[#This Row],[//]]-2+PAJAK[[#This Row],[QB]]-1))</f>
        <v>0</v>
      </c>
      <c r="Q20" s="43">
        <f ca="1">(PAJAK[[#This Row],[SUB T-DISC]]-PAJAK[[#This Row],[DISC DLL]])/111%</f>
        <v>23681189.189189188</v>
      </c>
      <c r="R20" s="43">
        <f ca="1">PAJAK[[#This Row],[DPP]]*PAJAK[[#This Row],[PPN]]</f>
        <v>2604930.8108108109</v>
      </c>
      <c r="S20" s="43">
        <f ca="1">PAJAK[[#This Row],[DPP]]+PAJAK[[#This Row],[PPN 11%]]</f>
        <v>26286120</v>
      </c>
      <c r="T20" s="43" t="str">
        <f ca="1">IF(ISNUMBER(PAJAK[[#This Row],[//]]),PPN,"")</f>
        <v>11%</v>
      </c>
    </row>
    <row r="21" spans="1:20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 1-]))</f>
        <v>5545950</v>
      </c>
      <c r="M21" s="43">
        <f ca="1">IF(PAJAK[[#This Row],[//]]="","",SUMIF(NOTA[ID_H],PAJAK[[#This Row],[ID]],NOTA[DISC 2-]))</f>
        <v>1941082.5</v>
      </c>
      <c r="N21" s="43">
        <f ca="1">IF(PAJAK[[#This Row],[//]]="","",SUMIF(NOTA[ID_H],PAJAK[[#This Row],[ID]],NOTA[DISC]))</f>
        <v>7487032.5</v>
      </c>
      <c r="O21" s="43">
        <f ca="1">PAJAK[[#This Row],[SUB TOTAL]]-PAJAK[[#This Row],[DISKON TOTAL]]</f>
        <v>36880567.5</v>
      </c>
      <c r="P21" s="43">
        <f ca="1">IF(PAJAK[[#This Row],[//]]="","",INDEX(INDIRECT("NOTA["&amp;PAJAK[#Headers]&amp;"]"),PAJAK[[#This Row],[//]]-2+PAJAK[[#This Row],[QB]]-1))</f>
        <v>1951261</v>
      </c>
      <c r="Q21" s="43">
        <f ca="1">(PAJAK[[#This Row],[SUB T-DISC]]-PAJAK[[#This Row],[DISC DLL]])/111%</f>
        <v>31467843.69369369</v>
      </c>
      <c r="R21" s="43">
        <f ca="1">PAJAK[[#This Row],[DPP]]*PAJAK[[#This Row],[PPN]]</f>
        <v>3461462.8063063058</v>
      </c>
      <c r="S21" s="43">
        <f ca="1">PAJAK[[#This Row],[DPP]]+PAJAK[[#This Row],[PPN 11%]]</f>
        <v>34929306.499999993</v>
      </c>
      <c r="T21" s="43" t="str">
        <f ca="1">IF(ISNUMBER(PAJAK[[#This Row],[//]]),PPN,"")</f>
        <v>11%</v>
      </c>
    </row>
    <row r="22" spans="1:20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 1-]))</f>
        <v>8867268</v>
      </c>
      <c r="M22" s="43">
        <f ca="1">IF(PAJAK[[#This Row],[//]]="","",SUMIF(NOTA[ID_H],PAJAK[[#This Row],[ID]],NOTA[DISC 2-]))</f>
        <v>0</v>
      </c>
      <c r="N22" s="43">
        <f ca="1">IF(PAJAK[[#This Row],[//]]="","",SUMIF(NOTA[ID_H],PAJAK[[#This Row],[ID]],NOTA[DISC]))</f>
        <v>8867268</v>
      </c>
      <c r="O22" s="43">
        <f ca="1">PAJAK[[#This Row],[SUB TOTAL]]-PAJAK[[#This Row],[DISKON TOTAL]]</f>
        <v>43293132</v>
      </c>
      <c r="P22" s="43">
        <f ca="1">IF(PAJAK[[#This Row],[//]]="","",INDEX(INDIRECT("NOTA["&amp;PAJAK[#Headers]&amp;"]"),PAJAK[[#This Row],[//]]-2+PAJAK[[#This Row],[QB]]-1))</f>
        <v>0</v>
      </c>
      <c r="Q22" s="43">
        <f ca="1">(PAJAK[[#This Row],[SUB T-DISC]]-PAJAK[[#This Row],[DISC DLL]])/111%</f>
        <v>39002821.621621616</v>
      </c>
      <c r="R22" s="43">
        <f ca="1">PAJAK[[#This Row],[DPP]]*PAJAK[[#This Row],[PPN]]</f>
        <v>4290310.3783783782</v>
      </c>
      <c r="S22" s="43">
        <f ca="1">PAJAK[[#This Row],[DPP]]+PAJAK[[#This Row],[PPN 11%]]</f>
        <v>43293131.999999993</v>
      </c>
      <c r="T22" s="43" t="str">
        <f ca="1">IF(ISNUMBER(PAJAK[[#This Row],[//]]),PPN,"")</f>
        <v>11%</v>
      </c>
    </row>
    <row r="23" spans="1:20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 1-]))</f>
        <v>997968</v>
      </c>
      <c r="M23" s="43">
        <f ca="1">IF(PAJAK[[#This Row],[//]]="","",SUMIF(NOTA[ID_H],PAJAK[[#This Row],[ID]],NOTA[DISC 2-]))</f>
        <v>0</v>
      </c>
      <c r="N23" s="43">
        <f ca="1">IF(PAJAK[[#This Row],[//]]="","",SUMIF(NOTA[ID_H],PAJAK[[#This Row],[ID]],NOTA[DISC]))</f>
        <v>997968</v>
      </c>
      <c r="O23" s="43">
        <f ca="1">PAJAK[[#This Row],[SUB TOTAL]]-PAJAK[[#This Row],[DISKON TOTAL]]</f>
        <v>4872432</v>
      </c>
      <c r="P23" s="43">
        <f ca="1">IF(PAJAK[[#This Row],[//]]="","",INDEX(INDIRECT("NOTA["&amp;PAJAK[#Headers]&amp;"]"),PAJAK[[#This Row],[//]]-2+PAJAK[[#This Row],[QB]]-1))</f>
        <v>0</v>
      </c>
      <c r="Q23" s="43">
        <f ca="1">(PAJAK[[#This Row],[SUB T-DISC]]-PAJAK[[#This Row],[DISC DLL]])/111%</f>
        <v>4389578.3783783782</v>
      </c>
      <c r="R23" s="43">
        <f ca="1">PAJAK[[#This Row],[DPP]]*PAJAK[[#This Row],[PPN]]</f>
        <v>482853.6216216216</v>
      </c>
      <c r="S23" s="43">
        <f ca="1">PAJAK[[#This Row],[DPP]]+PAJAK[[#This Row],[PPN 11%]]</f>
        <v>4872432</v>
      </c>
      <c r="T23" s="43" t="str">
        <f ca="1">IF(ISNUMBER(PAJAK[[#This Row],[//]]),PPN,"")</f>
        <v>11%</v>
      </c>
    </row>
    <row r="24" spans="1:20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 1-]))</f>
        <v>3124872</v>
      </c>
      <c r="M24" s="43">
        <f ca="1">IF(PAJAK[[#This Row],[//]]="","",SUMIF(NOTA[ID_H],PAJAK[[#This Row],[ID]],NOTA[DISC 2-]))</f>
        <v>0</v>
      </c>
      <c r="N24" s="43">
        <f ca="1">IF(PAJAK[[#This Row],[//]]="","",SUMIF(NOTA[ID_H],PAJAK[[#This Row],[ID]],NOTA[DISC]))</f>
        <v>3124872</v>
      </c>
      <c r="O24" s="43">
        <f ca="1">PAJAK[[#This Row],[SUB TOTAL]]-PAJAK[[#This Row],[DISKON TOTAL]]</f>
        <v>15256728</v>
      </c>
      <c r="P24" s="43">
        <f ca="1">IF(PAJAK[[#This Row],[//]]="","",INDEX(INDIRECT("NOTA["&amp;PAJAK[#Headers]&amp;"]"),PAJAK[[#This Row],[//]]-2+PAJAK[[#This Row],[QB]]-1))</f>
        <v>0</v>
      </c>
      <c r="Q24" s="43">
        <f ca="1">(PAJAK[[#This Row],[SUB T-DISC]]-PAJAK[[#This Row],[DISC DLL]])/111%</f>
        <v>13744799.999999998</v>
      </c>
      <c r="R24" s="43">
        <f ca="1">PAJAK[[#This Row],[DPP]]*PAJAK[[#This Row],[PPN]]</f>
        <v>1511927.9999999998</v>
      </c>
      <c r="S24" s="43">
        <f ca="1">PAJAK[[#This Row],[DPP]]+PAJAK[[#This Row],[PPN 11%]]</f>
        <v>15256727.999999998</v>
      </c>
      <c r="T24" s="43" t="str">
        <f ca="1">IF(ISNUMBER(PAJAK[[#This Row],[//]]),PPN,"")</f>
        <v>11%</v>
      </c>
    </row>
    <row r="25" spans="1:20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 1-]))</f>
        <v>1786650</v>
      </c>
      <c r="M25" s="43">
        <f ca="1">IF(PAJAK[[#This Row],[//]]="","",SUMIF(NOTA[ID_H],PAJAK[[#This Row],[ID]],NOTA[DISC 2-]))</f>
        <v>625327.5</v>
      </c>
      <c r="N25" s="43">
        <f ca="1">IF(PAJAK[[#This Row],[//]]="","",SUMIF(NOTA[ID_H],PAJAK[[#This Row],[ID]],NOTA[DISC]))</f>
        <v>2411977.5</v>
      </c>
      <c r="O25" s="43">
        <f ca="1">PAJAK[[#This Row],[SUB TOTAL]]-PAJAK[[#This Row],[DISKON TOTAL]]</f>
        <v>11881222.5</v>
      </c>
      <c r="P25" s="43">
        <f ca="1">IF(PAJAK[[#This Row],[//]]="","",INDEX(INDIRECT("NOTA["&amp;PAJAK[#Headers]&amp;"]"),PAJAK[[#This Row],[//]]-2+PAJAK[[#This Row],[QB]]-1))</f>
        <v>0</v>
      </c>
      <c r="Q25" s="43">
        <f ca="1">(PAJAK[[#This Row],[SUB T-DISC]]-PAJAK[[#This Row],[DISC DLL]])/111%</f>
        <v>10703804.054054054</v>
      </c>
      <c r="R25" s="43">
        <f ca="1">PAJAK[[#This Row],[DPP]]*PAJAK[[#This Row],[PPN]]</f>
        <v>1177418.4459459458</v>
      </c>
      <c r="S25" s="43">
        <f ca="1">PAJAK[[#This Row],[DPP]]+PAJAK[[#This Row],[PPN 11%]]</f>
        <v>11881222.5</v>
      </c>
      <c r="T25" s="43" t="str">
        <f ca="1">IF(ISNUMBER(PAJAK[[#This Row],[//]]),PPN,"")</f>
        <v>11%</v>
      </c>
    </row>
    <row r="26" spans="1:20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 1-]))</f>
        <v>7378340</v>
      </c>
      <c r="M26" s="43">
        <f ca="1">IF(PAJAK[[#This Row],[//]]="","",SUMIF(NOTA[ID_H],PAJAK[[#This Row],[ID]],NOTA[DISC 2-]))</f>
        <v>0</v>
      </c>
      <c r="N26" s="43">
        <f ca="1">IF(PAJAK[[#This Row],[//]]="","",SUMIF(NOTA[ID_H],PAJAK[[#This Row],[ID]],NOTA[DISC]))</f>
        <v>7378340</v>
      </c>
      <c r="O26" s="43">
        <f ca="1">PAJAK[[#This Row],[SUB TOTAL]]-PAJAK[[#This Row],[DISKON TOTAL]]</f>
        <v>36023660</v>
      </c>
      <c r="P26" s="43">
        <f ca="1">IF(PAJAK[[#This Row],[//]]="","",INDEX(INDIRECT("NOTA["&amp;PAJAK[#Headers]&amp;"]"),PAJAK[[#This Row],[//]]-2+PAJAK[[#This Row],[QB]]-1))</f>
        <v>0</v>
      </c>
      <c r="Q26" s="43">
        <f ca="1">(PAJAK[[#This Row],[SUB T-DISC]]-PAJAK[[#This Row],[DISC DLL]])/111%</f>
        <v>32453747.747747745</v>
      </c>
      <c r="R26" s="43">
        <f ca="1">PAJAK[[#This Row],[DPP]]*PAJAK[[#This Row],[PPN]]</f>
        <v>3569912.2522522518</v>
      </c>
      <c r="S26" s="43">
        <f ca="1">PAJAK[[#This Row],[DPP]]+PAJAK[[#This Row],[PPN 11%]]</f>
        <v>36023660</v>
      </c>
      <c r="T26" s="43" t="str">
        <f ca="1">IF(ISNUMBER(PAJAK[[#This Row],[//]]),PPN,"")</f>
        <v>11%</v>
      </c>
    </row>
    <row r="27" spans="1:20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 1-]))</f>
        <v>3641400</v>
      </c>
      <c r="M27" s="43">
        <f ca="1">IF(PAJAK[[#This Row],[//]]="","",SUMIF(NOTA[ID_H],PAJAK[[#This Row],[ID]],NOTA[DISC 2-]))</f>
        <v>0</v>
      </c>
      <c r="N27" s="43">
        <f ca="1">IF(PAJAK[[#This Row],[//]]="","",SUMIF(NOTA[ID_H],PAJAK[[#This Row],[ID]],NOTA[DISC]))</f>
        <v>3641400</v>
      </c>
      <c r="O27" s="43">
        <f ca="1">PAJAK[[#This Row],[SUB TOTAL]]-PAJAK[[#This Row],[DISKON TOTAL]]</f>
        <v>17778600</v>
      </c>
      <c r="P27" s="43">
        <f ca="1">IF(PAJAK[[#This Row],[//]]="","",INDEX(INDIRECT("NOTA["&amp;PAJAK[#Headers]&amp;"]"),PAJAK[[#This Row],[//]]-2+PAJAK[[#This Row],[QB]]-1))</f>
        <v>0</v>
      </c>
      <c r="Q27" s="43">
        <f ca="1">(PAJAK[[#This Row],[SUB T-DISC]]-PAJAK[[#This Row],[DISC DLL]])/111%</f>
        <v>16016756.756756755</v>
      </c>
      <c r="R27" s="43">
        <f ca="1">PAJAK[[#This Row],[DPP]]*PAJAK[[#This Row],[PPN]]</f>
        <v>1761843.2432432431</v>
      </c>
      <c r="S27" s="43">
        <f ca="1">PAJAK[[#This Row],[DPP]]+PAJAK[[#This Row],[PPN 11%]]</f>
        <v>17778599.999999996</v>
      </c>
      <c r="T27" s="43" t="str">
        <f ca="1">IF(ISNUMBER(PAJAK[[#This Row],[//]]),PPN,"")</f>
        <v>11%</v>
      </c>
    </row>
    <row r="28" spans="1:20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 1-]))</f>
        <v>2647860</v>
      </c>
      <c r="M28" s="43">
        <f ca="1">IF(PAJAK[[#This Row],[//]]="","",SUMIF(NOTA[ID_H],PAJAK[[#This Row],[ID]],NOTA[DISC 2-]))</f>
        <v>927507</v>
      </c>
      <c r="N28" s="43">
        <f ca="1">IF(PAJAK[[#This Row],[//]]="","",SUMIF(NOTA[ID_H],PAJAK[[#This Row],[ID]],NOTA[DISC]))</f>
        <v>3575367</v>
      </c>
      <c r="O28" s="43">
        <f ca="1">PAJAK[[#This Row],[SUB TOTAL]]-PAJAK[[#This Row],[DISKON TOTAL]]</f>
        <v>17622633</v>
      </c>
      <c r="P28" s="43">
        <f ca="1">IF(PAJAK[[#This Row],[//]]="","",INDEX(INDIRECT("NOTA["&amp;PAJAK[#Headers]&amp;"]"),PAJAK[[#This Row],[//]]-2+PAJAK[[#This Row],[QB]]-1))</f>
        <v>64638</v>
      </c>
      <c r="Q28" s="43">
        <f ca="1">(PAJAK[[#This Row],[SUB T-DISC]]-PAJAK[[#This Row],[DISC DLL]])/111%</f>
        <v>15818013.513513513</v>
      </c>
      <c r="R28" s="43">
        <f ca="1">PAJAK[[#This Row],[DPP]]*PAJAK[[#This Row],[PPN]]</f>
        <v>1739981.4864864864</v>
      </c>
      <c r="S28" s="43">
        <f ca="1">PAJAK[[#This Row],[DPP]]+PAJAK[[#This Row],[PPN 11%]]</f>
        <v>17557995</v>
      </c>
      <c r="T28" s="43" t="str">
        <f ca="1">IF(ISNUMBER(PAJAK[[#This Row],[//]]),PPN,"")</f>
        <v>11%</v>
      </c>
    </row>
    <row r="29" spans="1:20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 1-]))</f>
        <v>1265625</v>
      </c>
      <c r="M29" s="43">
        <f ca="1">IF(PAJAK[[#This Row],[//]]="","",SUMIF(NOTA[ID_H],PAJAK[[#This Row],[ID]],NOTA[DISC 2-]))</f>
        <v>442968.75</v>
      </c>
      <c r="N29" s="43">
        <f ca="1">IF(PAJAK[[#This Row],[//]]="","",SUMIF(NOTA[ID_H],PAJAK[[#This Row],[ID]],NOTA[DISC]))</f>
        <v>1708593.75</v>
      </c>
      <c r="O29" s="43">
        <f ca="1">PAJAK[[#This Row],[SUB TOTAL]]-PAJAK[[#This Row],[DISKON TOTAL]]</f>
        <v>8416406.25</v>
      </c>
      <c r="P29" s="43">
        <f ca="1">IF(PAJAK[[#This Row],[//]]="","",INDEX(INDIRECT("NOTA["&amp;PAJAK[#Headers]&amp;"]"),PAJAK[[#This Row],[//]]-2+PAJAK[[#This Row],[QB]]-1))</f>
        <v>0</v>
      </c>
      <c r="Q29" s="43">
        <f ca="1">(PAJAK[[#This Row],[SUB T-DISC]]-PAJAK[[#This Row],[DISC DLL]])/111%</f>
        <v>7582347.9729729723</v>
      </c>
      <c r="R29" s="43">
        <f ca="1">PAJAK[[#This Row],[DPP]]*PAJAK[[#This Row],[PPN]]</f>
        <v>834058.27702702698</v>
      </c>
      <c r="S29" s="43">
        <f ca="1">PAJAK[[#This Row],[DPP]]+PAJAK[[#This Row],[PPN 11%]]</f>
        <v>8416406.25</v>
      </c>
      <c r="T29" s="43" t="str">
        <f ca="1">IF(ISNUMBER(PAJAK[[#This Row],[//]]),PPN,"")</f>
        <v>11%</v>
      </c>
    </row>
    <row r="30" spans="1:20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 1-]))</f>
        <v>3802450</v>
      </c>
      <c r="M30" s="43">
        <f ca="1">IF(PAJAK[[#This Row],[//]]="","",SUMIF(NOTA[ID_H],PAJAK[[#This Row],[ID]],NOTA[DISC 2-]))</f>
        <v>1330857.5</v>
      </c>
      <c r="N30" s="43">
        <f ca="1">IF(PAJAK[[#This Row],[//]]="","",SUMIF(NOTA[ID_H],PAJAK[[#This Row],[ID]],NOTA[DISC]))</f>
        <v>5133307.5</v>
      </c>
      <c r="O30" s="43">
        <f ca="1">PAJAK[[#This Row],[SUB TOTAL]]-PAJAK[[#This Row],[DISKON TOTAL]]</f>
        <v>25286292.5</v>
      </c>
      <c r="P30" s="43">
        <f ca="1">IF(PAJAK[[#This Row],[//]]="","",INDEX(INDIRECT("NOTA["&amp;PAJAK[#Headers]&amp;"]"),PAJAK[[#This Row],[//]]-2+PAJAK[[#This Row],[QB]]-1))</f>
        <v>0</v>
      </c>
      <c r="Q30" s="43">
        <f ca="1">(PAJAK[[#This Row],[SUB T-DISC]]-PAJAK[[#This Row],[DISC DLL]])/111%</f>
        <v>22780443.69369369</v>
      </c>
      <c r="R30" s="43">
        <f ca="1">PAJAK[[#This Row],[DPP]]*PAJAK[[#This Row],[PPN]]</f>
        <v>2505848.8063063058</v>
      </c>
      <c r="S30" s="43">
        <f ca="1">PAJAK[[#This Row],[DPP]]+PAJAK[[#This Row],[PPN 11%]]</f>
        <v>25286292.499999996</v>
      </c>
      <c r="T30" s="43" t="str">
        <f ca="1">IF(ISNUMBER(PAJAK[[#This Row],[//]]),PPN,"")</f>
        <v>11%</v>
      </c>
    </row>
    <row r="31" spans="1:20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 1-]))</f>
        <v>1488100</v>
      </c>
      <c r="M31" s="43">
        <f ca="1">IF(PAJAK[[#This Row],[//]]="","",SUMIF(NOTA[ID_H],PAJAK[[#This Row],[ID]],NOTA[DISC 2-]))</f>
        <v>520835</v>
      </c>
      <c r="N31" s="43">
        <f ca="1">IF(PAJAK[[#This Row],[//]]="","",SUMIF(NOTA[ID_H],PAJAK[[#This Row],[ID]],NOTA[DISC]))</f>
        <v>2008935</v>
      </c>
      <c r="O31" s="43">
        <f ca="1">PAJAK[[#This Row],[SUB TOTAL]]-PAJAK[[#This Row],[DISKON TOTAL]]</f>
        <v>9895865</v>
      </c>
      <c r="P31" s="43">
        <f ca="1">IF(PAJAK[[#This Row],[//]]="","",INDEX(INDIRECT("NOTA["&amp;PAJAK[#Headers]&amp;"]"),PAJAK[[#This Row],[//]]-2+PAJAK[[#This Row],[QB]]-1))</f>
        <v>0</v>
      </c>
      <c r="Q31" s="43">
        <f ca="1">(PAJAK[[#This Row],[SUB T-DISC]]-PAJAK[[#This Row],[DISC DLL]])/111%</f>
        <v>8915193.6936936937</v>
      </c>
      <c r="R31" s="43">
        <f ca="1">PAJAK[[#This Row],[DPP]]*PAJAK[[#This Row],[PPN]]</f>
        <v>980671.30630630627</v>
      </c>
      <c r="S31" s="43">
        <f ca="1">PAJAK[[#This Row],[DPP]]+PAJAK[[#This Row],[PPN 11%]]</f>
        <v>9895865</v>
      </c>
      <c r="T31" s="43" t="str">
        <f ca="1">IF(ISNUMBER(PAJAK[[#This Row],[//]]),PPN,"")</f>
        <v>11%</v>
      </c>
    </row>
    <row r="32" spans="1:20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 1-]))</f>
        <v>1564680</v>
      </c>
      <c r="M32" s="43">
        <f ca="1">IF(PAJAK[[#This Row],[//]]="","",SUMIF(NOTA[ID_H],PAJAK[[#This Row],[ID]],NOTA[DISC 2-]))</f>
        <v>0</v>
      </c>
      <c r="N32" s="43">
        <f ca="1">IF(PAJAK[[#This Row],[//]]="","",SUMIF(NOTA[ID_H],PAJAK[[#This Row],[ID]],NOTA[DISC]))</f>
        <v>1564680</v>
      </c>
      <c r="O32" s="43">
        <f ca="1">PAJAK[[#This Row],[SUB TOTAL]]-PAJAK[[#This Row],[DISKON TOTAL]]</f>
        <v>7639320</v>
      </c>
      <c r="P32" s="43">
        <f ca="1">IF(PAJAK[[#This Row],[//]]="","",INDEX(INDIRECT("NOTA["&amp;PAJAK[#Headers]&amp;"]"),PAJAK[[#This Row],[//]]-2+PAJAK[[#This Row],[QB]]-1))</f>
        <v>0</v>
      </c>
      <c r="Q32" s="43">
        <f ca="1">(PAJAK[[#This Row],[SUB T-DISC]]-PAJAK[[#This Row],[DISC DLL]])/111%</f>
        <v>6882270.2702702694</v>
      </c>
      <c r="R32" s="43">
        <f ca="1">PAJAK[[#This Row],[DPP]]*PAJAK[[#This Row],[PPN]]</f>
        <v>757049.72972972959</v>
      </c>
      <c r="S32" s="43">
        <f ca="1">PAJAK[[#This Row],[DPP]]+PAJAK[[#This Row],[PPN 11%]]</f>
        <v>7639319.9999999991</v>
      </c>
      <c r="T32" s="43" t="str">
        <f ca="1">IF(ISNUMBER(PAJAK[[#This Row],[//]]),PPN,"")</f>
        <v>11%</v>
      </c>
    </row>
    <row r="33" spans="1:20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 1-]))</f>
        <v>7308300</v>
      </c>
      <c r="M33" s="43">
        <f ca="1">IF(PAJAK[[#This Row],[//]]="","",SUMIF(NOTA[ID_H],PAJAK[[#This Row],[ID]],NOTA[DISC 2-]))</f>
        <v>0</v>
      </c>
      <c r="N33" s="43">
        <f ca="1">IF(PAJAK[[#This Row],[//]]="","",SUMIF(NOTA[ID_H],PAJAK[[#This Row],[ID]],NOTA[DISC]))</f>
        <v>7308300</v>
      </c>
      <c r="O33" s="43">
        <f ca="1">PAJAK[[#This Row],[SUB TOTAL]]-PAJAK[[#This Row],[DISKON TOTAL]]</f>
        <v>35681700</v>
      </c>
      <c r="P33" s="43">
        <f ca="1">IF(PAJAK[[#This Row],[//]]="","",INDEX(INDIRECT("NOTA["&amp;PAJAK[#Headers]&amp;"]"),PAJAK[[#This Row],[//]]-2+PAJAK[[#This Row],[QB]]-1))</f>
        <v>0</v>
      </c>
      <c r="Q33" s="43">
        <f ca="1">(PAJAK[[#This Row],[SUB T-DISC]]-PAJAK[[#This Row],[DISC DLL]])/111%</f>
        <v>32145675.675675672</v>
      </c>
      <c r="R33" s="43">
        <f ca="1">PAJAK[[#This Row],[DPP]]*PAJAK[[#This Row],[PPN]]</f>
        <v>3536024.3243243238</v>
      </c>
      <c r="S33" s="43">
        <f ca="1">PAJAK[[#This Row],[DPP]]+PAJAK[[#This Row],[PPN 11%]]</f>
        <v>35681699.999999993</v>
      </c>
      <c r="T33" s="43" t="str">
        <f ca="1">IF(ISNUMBER(PAJAK[[#This Row],[//]]),PPN,"")</f>
        <v>11%</v>
      </c>
    </row>
    <row r="34" spans="1:20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 1-]))</f>
        <v>6128225</v>
      </c>
      <c r="M34" s="43">
        <f ca="1">IF(PAJAK[[#This Row],[//]]="","",SUMIF(NOTA[ID_H],PAJAK[[#This Row],[ID]],NOTA[DISC 2-]))</f>
        <v>2144878.75</v>
      </c>
      <c r="N34" s="43">
        <f ca="1">IF(PAJAK[[#This Row],[//]]="","",SUMIF(NOTA[ID_H],PAJAK[[#This Row],[ID]],NOTA[DISC]))</f>
        <v>8273103.75</v>
      </c>
      <c r="O34" s="43">
        <f ca="1">PAJAK[[#This Row],[SUB TOTAL]]-PAJAK[[#This Row],[DISKON TOTAL]]</f>
        <v>40752696.25</v>
      </c>
      <c r="P34" s="43">
        <f ca="1">IF(PAJAK[[#This Row],[//]]="","",INDEX(INDIRECT("NOTA["&amp;PAJAK[#Headers]&amp;"]"),PAJAK[[#This Row],[//]]-2+PAJAK[[#This Row],[QB]]-1))</f>
        <v>0</v>
      </c>
      <c r="Q34" s="43">
        <f ca="1">(PAJAK[[#This Row],[SUB T-DISC]]-PAJAK[[#This Row],[DISC DLL]])/111%</f>
        <v>36714140.765765764</v>
      </c>
      <c r="R34" s="43">
        <f ca="1">PAJAK[[#This Row],[DPP]]*PAJAK[[#This Row],[PPN]]</f>
        <v>4038555.4842342339</v>
      </c>
      <c r="S34" s="43">
        <f ca="1">PAJAK[[#This Row],[DPP]]+PAJAK[[#This Row],[PPN 11%]]</f>
        <v>40752696.25</v>
      </c>
      <c r="T34" s="43" t="str">
        <f ca="1">IF(ISNUMBER(PAJAK[[#This Row],[//]]),PPN,"")</f>
        <v>11%</v>
      </c>
    </row>
    <row r="35" spans="1:20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 1-]))</f>
        <v>1705290</v>
      </c>
      <c r="M35" s="43">
        <f ca="1">IF(PAJAK[[#This Row],[//]]="","",SUMIF(NOTA[ID_H],PAJAK[[#This Row],[ID]],NOTA[DISC 2-]))</f>
        <v>598735.5</v>
      </c>
      <c r="N35" s="43">
        <f ca="1">IF(PAJAK[[#This Row],[//]]="","",SUMIF(NOTA[ID_H],PAJAK[[#This Row],[ID]],NOTA[DISC]))</f>
        <v>2304025.5</v>
      </c>
      <c r="O35" s="43">
        <f ca="1">PAJAK[[#This Row],[SUB TOTAL]]-PAJAK[[#This Row],[DISKON TOTAL]]</f>
        <v>11375974.5</v>
      </c>
      <c r="P35" s="43">
        <f ca="1">IF(PAJAK[[#This Row],[//]]="","",INDEX(INDIRECT("NOTA["&amp;PAJAK[#Headers]&amp;"]"),PAJAK[[#This Row],[//]]-2+PAJAK[[#This Row],[QB]]-1))</f>
        <v>161082</v>
      </c>
      <c r="Q35" s="43">
        <f ca="1">(PAJAK[[#This Row],[SUB T-DISC]]-PAJAK[[#This Row],[DISC DLL]])/111%</f>
        <v>10103506.756756756</v>
      </c>
      <c r="R35" s="43">
        <f ca="1">PAJAK[[#This Row],[DPP]]*PAJAK[[#This Row],[PPN]]</f>
        <v>1111385.7432432433</v>
      </c>
      <c r="S35" s="43">
        <f ca="1">PAJAK[[#This Row],[DPP]]+PAJAK[[#This Row],[PPN 11%]]</f>
        <v>11214892.5</v>
      </c>
      <c r="T35" s="43" t="str">
        <f ca="1">IF(ISNUMBER(PAJAK[[#This Row],[//]]),PPN,"")</f>
        <v>11%</v>
      </c>
    </row>
    <row r="36" spans="1:20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 1-]))</f>
        <v>3668425</v>
      </c>
      <c r="M36" s="43">
        <f ca="1">IF(PAJAK[[#This Row],[//]]="","",SUMIF(NOTA[ID_H],PAJAK[[#This Row],[ID]],NOTA[DISC 2-]))</f>
        <v>1283948.75</v>
      </c>
      <c r="N36" s="43">
        <f ca="1">IF(PAJAK[[#This Row],[//]]="","",SUMIF(NOTA[ID_H],PAJAK[[#This Row],[ID]],NOTA[DISC]))</f>
        <v>4952373.75</v>
      </c>
      <c r="O36" s="43">
        <f ca="1">PAJAK[[#This Row],[SUB TOTAL]]-PAJAK[[#This Row],[DISKON TOTAL]]</f>
        <v>24395026.25</v>
      </c>
      <c r="P36" s="43">
        <f ca="1">IF(PAJAK[[#This Row],[//]]="","",INDEX(INDIRECT("NOTA["&amp;PAJAK[#Headers]&amp;"]"),PAJAK[[#This Row],[//]]-2+PAJAK[[#This Row],[QB]]-1))</f>
        <v>0</v>
      </c>
      <c r="Q36" s="43">
        <f ca="1">(PAJAK[[#This Row],[SUB T-DISC]]-PAJAK[[#This Row],[DISC DLL]])/111%</f>
        <v>21977501.126126125</v>
      </c>
      <c r="R36" s="43">
        <f ca="1">PAJAK[[#This Row],[DPP]]*PAJAK[[#This Row],[PPN]]</f>
        <v>2417525.1238738736</v>
      </c>
      <c r="S36" s="43">
        <f ca="1">PAJAK[[#This Row],[DPP]]+PAJAK[[#This Row],[PPN 11%]]</f>
        <v>24395026.25</v>
      </c>
      <c r="T36" s="43" t="str">
        <f ca="1">IF(ISNUMBER(PAJAK[[#This Row],[//]]),PPN,"")</f>
        <v>11%</v>
      </c>
    </row>
    <row r="37" spans="1:20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 1-]))</f>
        <v>2800000</v>
      </c>
      <c r="M37" s="43">
        <f ca="1">IF(PAJAK[[#This Row],[//]]="","",SUMIF(NOTA[ID_H],PAJAK[[#This Row],[ID]],NOTA[DISC 2-]))</f>
        <v>0</v>
      </c>
      <c r="N37" s="43">
        <f ca="1">IF(PAJAK[[#This Row],[//]]="","",SUMIF(NOTA[ID_H],PAJAK[[#This Row],[ID]],NOTA[DISC]))</f>
        <v>2800000</v>
      </c>
      <c r="O37" s="43">
        <f ca="1">PAJAK[[#This Row],[SUB TOTAL]]-PAJAK[[#This Row],[DISKON TOTAL]]</f>
        <v>31200000</v>
      </c>
      <c r="P37" s="43">
        <f ca="1">IF(PAJAK[[#This Row],[//]]="","",INDEX(INDIRECT("NOTA["&amp;PAJAK[#Headers]&amp;"]"),PAJAK[[#This Row],[//]]-2+PAJAK[[#This Row],[QB]]-1))</f>
        <v>0</v>
      </c>
      <c r="Q37" s="43">
        <f ca="1">(PAJAK[[#This Row],[SUB T-DISC]]-PAJAK[[#This Row],[DISC DLL]])/111%</f>
        <v>28108108.108108107</v>
      </c>
      <c r="R37" s="43">
        <f ca="1">PAJAK[[#This Row],[DPP]]*PAJAK[[#This Row],[PPN]]</f>
        <v>3091891.8918918916</v>
      </c>
      <c r="S37" s="43">
        <f ca="1">PAJAK[[#This Row],[DPP]]+PAJAK[[#This Row],[PPN 11%]]</f>
        <v>31200000</v>
      </c>
      <c r="T37" s="43" t="str">
        <f ca="1">IF(ISNUMBER(PAJAK[[#This Row],[//]]),PPN,"")</f>
        <v>11%</v>
      </c>
    </row>
    <row r="38" spans="1:20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 1-]))</f>
        <v>6950178</v>
      </c>
      <c r="M38" s="43">
        <f ca="1">IF(PAJAK[[#This Row],[//]]="","",SUMIF(NOTA[ID_H],PAJAK[[#This Row],[ID]],NOTA[DISC 2-]))</f>
        <v>0</v>
      </c>
      <c r="N38" s="43">
        <f ca="1">IF(PAJAK[[#This Row],[//]]="","",SUMIF(NOTA[ID_H],PAJAK[[#This Row],[ID]],NOTA[DISC]))</f>
        <v>6950178</v>
      </c>
      <c r="O38" s="43">
        <f ca="1">PAJAK[[#This Row],[SUB TOTAL]]-PAJAK[[#This Row],[DISKON TOTAL]]</f>
        <v>33933222</v>
      </c>
      <c r="P38" s="43">
        <f ca="1">IF(PAJAK[[#This Row],[//]]="","",INDEX(INDIRECT("NOTA["&amp;PAJAK[#Headers]&amp;"]"),PAJAK[[#This Row],[//]]-2+PAJAK[[#This Row],[QB]]-1))</f>
        <v>0</v>
      </c>
      <c r="Q38" s="43">
        <f ca="1">(PAJAK[[#This Row],[SUB T-DISC]]-PAJAK[[#This Row],[DISC DLL]])/111%</f>
        <v>30570470.270270269</v>
      </c>
      <c r="R38" s="43">
        <f ca="1">PAJAK[[#This Row],[DPP]]*PAJAK[[#This Row],[PPN]]</f>
        <v>3362751.7297297297</v>
      </c>
      <c r="S38" s="43">
        <f ca="1">PAJAK[[#This Row],[DPP]]+PAJAK[[#This Row],[PPN 11%]]</f>
        <v>33933222</v>
      </c>
      <c r="T38" s="43" t="str">
        <f ca="1">IF(ISNUMBER(PAJAK[[#This Row],[//]]),PPN,"")</f>
        <v>11%</v>
      </c>
    </row>
    <row r="39" spans="1:20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 1-]))</f>
        <v>3194640</v>
      </c>
      <c r="M39" s="43">
        <f ca="1">IF(PAJAK[[#This Row],[//]]="","",SUMIF(NOTA[ID_H],PAJAK[[#This Row],[ID]],NOTA[DISC 2-]))</f>
        <v>0</v>
      </c>
      <c r="N39" s="43">
        <f ca="1">IF(PAJAK[[#This Row],[//]]="","",SUMIF(NOTA[ID_H],PAJAK[[#This Row],[ID]],NOTA[DISC]))</f>
        <v>3194640</v>
      </c>
      <c r="O39" s="43">
        <f ca="1">PAJAK[[#This Row],[SUB TOTAL]]-PAJAK[[#This Row],[DISKON TOTAL]]</f>
        <v>15597360</v>
      </c>
      <c r="P39" s="43">
        <f ca="1">IF(PAJAK[[#This Row],[//]]="","",INDEX(INDIRECT("NOTA["&amp;PAJAK[#Headers]&amp;"]"),PAJAK[[#This Row],[//]]-2+PAJAK[[#This Row],[QB]]-1))</f>
        <v>0</v>
      </c>
      <c r="Q39" s="43">
        <f ca="1">(PAJAK[[#This Row],[SUB T-DISC]]-PAJAK[[#This Row],[DISC DLL]])/111%</f>
        <v>14051675.675675675</v>
      </c>
      <c r="R39" s="43">
        <f ca="1">PAJAK[[#This Row],[DPP]]*PAJAK[[#This Row],[PPN]]</f>
        <v>1545684.3243243243</v>
      </c>
      <c r="S39" s="43">
        <f ca="1">PAJAK[[#This Row],[DPP]]+PAJAK[[#This Row],[PPN 11%]]</f>
        <v>15597360</v>
      </c>
      <c r="T39" s="43" t="str">
        <f ca="1">IF(ISNUMBER(PAJAK[[#This Row],[//]]),PPN,"")</f>
        <v>11%</v>
      </c>
    </row>
    <row r="40" spans="1:20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 1-]))</f>
        <v>1989340</v>
      </c>
      <c r="M40" s="43">
        <f ca="1">IF(PAJAK[[#This Row],[//]]="","",SUMIF(NOTA[ID_H],PAJAK[[#This Row],[ID]],NOTA[DISC 2-]))</f>
        <v>0</v>
      </c>
      <c r="N40" s="43">
        <f ca="1">IF(PAJAK[[#This Row],[//]]="","",SUMIF(NOTA[ID_H],PAJAK[[#This Row],[ID]],NOTA[DISC]))</f>
        <v>1989340</v>
      </c>
      <c r="O40" s="43">
        <f ca="1">PAJAK[[#This Row],[SUB TOTAL]]-PAJAK[[#This Row],[DISKON TOTAL]]</f>
        <v>9712660</v>
      </c>
      <c r="P40" s="43">
        <f ca="1">IF(PAJAK[[#This Row],[//]]="","",INDEX(INDIRECT("NOTA["&amp;PAJAK[#Headers]&amp;"]"),PAJAK[[#This Row],[//]]-2+PAJAK[[#This Row],[QB]]-1))</f>
        <v>0</v>
      </c>
      <c r="Q40" s="43">
        <f ca="1">(PAJAK[[#This Row],[SUB T-DISC]]-PAJAK[[#This Row],[DISC DLL]])/111%</f>
        <v>8750144.1441441439</v>
      </c>
      <c r="R40" s="43">
        <f ca="1">PAJAK[[#This Row],[DPP]]*PAJAK[[#This Row],[PPN]]</f>
        <v>962515.85585585586</v>
      </c>
      <c r="S40" s="43">
        <f ca="1">PAJAK[[#This Row],[DPP]]+PAJAK[[#This Row],[PPN 11%]]</f>
        <v>9712660</v>
      </c>
      <c r="T40" s="43" t="str">
        <f ca="1">IF(ISNUMBER(PAJAK[[#This Row],[//]]),PPN,"")</f>
        <v>11%</v>
      </c>
    </row>
    <row r="41" spans="1:20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 1-]))</f>
        <v>6446400</v>
      </c>
      <c r="M41" s="43">
        <f ca="1">IF(PAJAK[[#This Row],[//]]="","",SUMIF(NOTA[ID_H],PAJAK[[#This Row],[ID]],NOTA[DISC 2-]))</f>
        <v>2256240</v>
      </c>
      <c r="N41" s="43">
        <f ca="1">IF(PAJAK[[#This Row],[//]]="","",SUMIF(NOTA[ID_H],PAJAK[[#This Row],[ID]],NOTA[DISC]))</f>
        <v>8702640</v>
      </c>
      <c r="O41" s="43">
        <f ca="1">PAJAK[[#This Row],[SUB TOTAL]]-PAJAK[[#This Row],[DISKON TOTAL]]</f>
        <v>42868560</v>
      </c>
      <c r="P41" s="43">
        <f ca="1">IF(PAJAK[[#This Row],[//]]="","",INDEX(INDIRECT("NOTA["&amp;PAJAK[#Headers]&amp;"]"),PAJAK[[#This Row],[//]]-2+PAJAK[[#This Row],[QB]]-1))</f>
        <v>0</v>
      </c>
      <c r="Q41" s="43">
        <f ca="1">(PAJAK[[#This Row],[SUB T-DISC]]-PAJAK[[#This Row],[DISC DLL]])/111%</f>
        <v>38620324.324324317</v>
      </c>
      <c r="R41" s="43">
        <f ca="1">PAJAK[[#This Row],[DPP]]*PAJAK[[#This Row],[PPN]]</f>
        <v>4248235.6756756753</v>
      </c>
      <c r="S41" s="43">
        <f ca="1">PAJAK[[#This Row],[DPP]]+PAJAK[[#This Row],[PPN 11%]]</f>
        <v>42868559.999999993</v>
      </c>
      <c r="T41" s="43" t="str">
        <f ca="1">IF(ISNUMBER(PAJAK[[#This Row],[//]]),PPN,"")</f>
        <v>11%</v>
      </c>
    </row>
    <row r="42" spans="1:20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 1-]))</f>
        <v>2457562.59</v>
      </c>
      <c r="M42" s="43">
        <f ca="1">IF(PAJAK[[#This Row],[//]]="","",SUMIF(NOTA[ID_H],PAJAK[[#This Row],[ID]],NOTA[DISC 2-]))</f>
        <v>0</v>
      </c>
      <c r="N42" s="43">
        <f ca="1">IF(PAJAK[[#This Row],[//]]="","",SUMIF(NOTA[ID_H],PAJAK[[#This Row],[ID]],NOTA[DISC]))</f>
        <v>2457562.59</v>
      </c>
      <c r="O42" s="43">
        <f ca="1">PAJAK[[#This Row],[SUB TOTAL]]-PAJAK[[#This Row],[DISKON TOTAL]]</f>
        <v>11585652.210000001</v>
      </c>
      <c r="P42" s="43">
        <f ca="1">IF(PAJAK[[#This Row],[//]]="","",INDEX(INDIRECT("NOTA["&amp;PAJAK[#Headers]&amp;"]"),PAJAK[[#This Row],[//]]-2+PAJAK[[#This Row],[QB]]-1))</f>
        <v>347570.2</v>
      </c>
      <c r="Q42" s="43">
        <f ca="1">(PAJAK[[#This Row],[SUB T-DISC]]-PAJAK[[#This Row],[DISC DLL]])/111%</f>
        <v>10124398.207207208</v>
      </c>
      <c r="R42" s="43">
        <f ca="1">PAJAK[[#This Row],[DPP]]*PAJAK[[#This Row],[PPN]]</f>
        <v>1113683.8027927929</v>
      </c>
      <c r="S42" s="43">
        <f ca="1">PAJAK[[#This Row],[DPP]]+PAJAK[[#This Row],[PPN 11%]]</f>
        <v>11238082.010000002</v>
      </c>
      <c r="T42" s="43" t="str">
        <f ca="1">IF(ISNUMBER(PAJAK[[#This Row],[//]]),PPN,"")</f>
        <v>11%</v>
      </c>
    </row>
    <row r="43" spans="1:20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 1-]))</f>
        <v>0</v>
      </c>
      <c r="M43" s="43">
        <f ca="1">IF(PAJAK[[#This Row],[//]]="","",SUMIF(NOTA[ID_H],PAJAK[[#This Row],[ID]],NOTA[DISC 2-]))</f>
        <v>0</v>
      </c>
      <c r="N43" s="43">
        <f ca="1">IF(PAJAK[[#This Row],[//]]="","",SUMIF(NOTA[ID_H],PAJAK[[#This Row],[ID]],NOTA[DISC]))</f>
        <v>0</v>
      </c>
      <c r="O43" s="43">
        <f ca="1">PAJAK[[#This Row],[SUB TOTAL]]-PAJAK[[#This Row],[DISKON TOTAL]]</f>
        <v>4216329.7200000007</v>
      </c>
      <c r="P43" s="43">
        <f ca="1">IF(PAJAK[[#This Row],[//]]="","",INDEX(INDIRECT("NOTA["&amp;PAJAK[#Headers]&amp;"]"),PAJAK[[#This Row],[//]]-2+PAJAK[[#This Row],[QB]]-1))</f>
        <v>46378.32</v>
      </c>
      <c r="Q43" s="43">
        <f ca="1">(PAJAK[[#This Row],[SUB T-DISC]]-PAJAK[[#This Row],[DISC DLL]])/111%</f>
        <v>3756712.9729729732</v>
      </c>
      <c r="R43" s="43">
        <f ca="1">PAJAK[[#This Row],[DPP]]*PAJAK[[#This Row],[PPN]]</f>
        <v>413238.42702702706</v>
      </c>
      <c r="S43" s="43">
        <f ca="1">PAJAK[[#This Row],[DPP]]+PAJAK[[#This Row],[PPN 11%]]</f>
        <v>4169951.4000000004</v>
      </c>
      <c r="T43" s="43" t="str">
        <f ca="1">IF(ISNUMBER(PAJAK[[#This Row],[//]]),PPN,"")</f>
        <v>11%</v>
      </c>
    </row>
    <row r="44" spans="1:20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 1-]))</f>
        <v>5522076</v>
      </c>
      <c r="M44" s="43">
        <f ca="1">IF(PAJAK[[#This Row],[//]]="","",SUMIF(NOTA[ID_H],PAJAK[[#This Row],[ID]],NOTA[DISC 2-]))</f>
        <v>0</v>
      </c>
      <c r="N44" s="43">
        <f ca="1">IF(PAJAK[[#This Row],[//]]="","",SUMIF(NOTA[ID_H],PAJAK[[#This Row],[ID]],NOTA[DISC]))</f>
        <v>5522076</v>
      </c>
      <c r="O44" s="43">
        <f ca="1">PAJAK[[#This Row],[SUB TOTAL]]-PAJAK[[#This Row],[DISKON TOTAL]]</f>
        <v>26960724</v>
      </c>
      <c r="P44" s="43">
        <f ca="1">IF(PAJAK[[#This Row],[//]]="","",INDEX(INDIRECT("NOTA["&amp;PAJAK[#Headers]&amp;"]"),PAJAK[[#This Row],[//]]-2+PAJAK[[#This Row],[QB]]-1))</f>
        <v>0</v>
      </c>
      <c r="Q44" s="43">
        <f ca="1">(PAJAK[[#This Row],[SUB T-DISC]]-PAJAK[[#This Row],[DISC DLL]])/111%</f>
        <v>24288940.540540539</v>
      </c>
      <c r="R44" s="43">
        <f ca="1">PAJAK[[#This Row],[DPP]]*PAJAK[[#This Row],[PPN]]</f>
        <v>2671783.4594594594</v>
      </c>
      <c r="S44" s="43">
        <f ca="1">PAJAK[[#This Row],[DPP]]+PAJAK[[#This Row],[PPN 11%]]</f>
        <v>26960724</v>
      </c>
      <c r="T44" s="43" t="str">
        <f ca="1">IF(ISNUMBER(PAJAK[[#This Row],[//]]),PPN,"")</f>
        <v>11%</v>
      </c>
    </row>
    <row r="45" spans="1:20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 1-]))</f>
        <v>1738170</v>
      </c>
      <c r="M45" s="43">
        <f ca="1">IF(PAJAK[[#This Row],[//]]="","",SUMIF(NOTA[ID_H],PAJAK[[#This Row],[ID]],NOTA[DISC 2-]))</f>
        <v>609871.5</v>
      </c>
      <c r="N45" s="43">
        <f ca="1">IF(PAJAK[[#This Row],[//]]="","",SUMIF(NOTA[ID_H],PAJAK[[#This Row],[ID]],NOTA[DISC]))</f>
        <v>2348041.5</v>
      </c>
      <c r="O45" s="43">
        <f ca="1">PAJAK[[#This Row],[SUB TOTAL]]-PAJAK[[#This Row],[DISKON TOTAL]]</f>
        <v>11587558.5</v>
      </c>
      <c r="P45" s="43">
        <f ca="1">IF(PAJAK[[#This Row],[//]]="","",INDEX(INDIRECT("NOTA["&amp;PAJAK[#Headers]&amp;"]"),PAJAK[[#This Row],[//]]-2+PAJAK[[#This Row],[QB]]-1))</f>
        <v>129276</v>
      </c>
      <c r="Q45" s="43">
        <f ca="1">(PAJAK[[#This Row],[SUB T-DISC]]-PAJAK[[#This Row],[DISC DLL]])/111%</f>
        <v>10322777.027027026</v>
      </c>
      <c r="R45" s="43">
        <f ca="1">PAJAK[[#This Row],[DPP]]*PAJAK[[#This Row],[PPN]]</f>
        <v>1135505.4729729728</v>
      </c>
      <c r="S45" s="43">
        <f ca="1">PAJAK[[#This Row],[DPP]]+PAJAK[[#This Row],[PPN 11%]]</f>
        <v>11458282.499999998</v>
      </c>
      <c r="T45" s="43" t="str">
        <f ca="1">IF(ISNUMBER(PAJAK[[#This Row],[//]]),PPN,"")</f>
        <v>11%</v>
      </c>
    </row>
    <row r="46" spans="1:20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 1-]))</f>
        <v>968850</v>
      </c>
      <c r="M46" s="43">
        <f ca="1">IF(PAJAK[[#This Row],[//]]="","",SUMIF(NOTA[ID_H],PAJAK[[#This Row],[ID]],NOTA[DISC 2-]))</f>
        <v>339097.5</v>
      </c>
      <c r="N46" s="43">
        <f ca="1">IF(PAJAK[[#This Row],[//]]="","",SUMIF(NOTA[ID_H],PAJAK[[#This Row],[ID]],NOTA[DISC]))</f>
        <v>1307947.5</v>
      </c>
      <c r="O46" s="43">
        <f ca="1">PAJAK[[#This Row],[SUB TOTAL]]-PAJAK[[#This Row],[DISKON TOTAL]]</f>
        <v>6442852.5</v>
      </c>
      <c r="P46" s="43">
        <f ca="1">IF(PAJAK[[#This Row],[//]]="","",INDEX(INDIRECT("NOTA["&amp;PAJAK[#Headers]&amp;"]"),PAJAK[[#This Row],[//]]-2+PAJAK[[#This Row],[QB]]-1))</f>
        <v>0</v>
      </c>
      <c r="Q46" s="43">
        <f ca="1">(PAJAK[[#This Row],[SUB T-DISC]]-PAJAK[[#This Row],[DISC DLL]])/111%</f>
        <v>5804371.6216216208</v>
      </c>
      <c r="R46" s="43">
        <f ca="1">PAJAK[[#This Row],[DPP]]*PAJAK[[#This Row],[PPN]]</f>
        <v>638480.87837837834</v>
      </c>
      <c r="S46" s="43">
        <f ca="1">PAJAK[[#This Row],[DPP]]+PAJAK[[#This Row],[PPN 11%]]</f>
        <v>6442852.4999999991</v>
      </c>
      <c r="T46" s="43" t="str">
        <f ca="1">IF(ISNUMBER(PAJAK[[#This Row],[//]]),PPN,"")</f>
        <v>11%</v>
      </c>
    </row>
    <row r="47" spans="1:20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 1-]))</f>
        <v>1048152</v>
      </c>
      <c r="M47" s="43">
        <f ca="1">IF(PAJAK[[#This Row],[//]]="","",SUMIF(NOTA[ID_H],PAJAK[[#This Row],[ID]],NOTA[DISC 2-]))</f>
        <v>0</v>
      </c>
      <c r="N47" s="43">
        <f ca="1">IF(PAJAK[[#This Row],[//]]="","",SUMIF(NOTA[ID_H],PAJAK[[#This Row],[ID]],NOTA[DISC]))</f>
        <v>1048152</v>
      </c>
      <c r="O47" s="43">
        <f ca="1">PAJAK[[#This Row],[SUB TOTAL]]-PAJAK[[#This Row],[DISKON TOTAL]]</f>
        <v>5117448</v>
      </c>
      <c r="P47" s="43">
        <f ca="1">IF(PAJAK[[#This Row],[//]]="","",INDEX(INDIRECT("NOTA["&amp;PAJAK[#Headers]&amp;"]"),PAJAK[[#This Row],[//]]-2+PAJAK[[#This Row],[QB]]-1))</f>
        <v>0</v>
      </c>
      <c r="Q47" s="43">
        <f ca="1">(PAJAK[[#This Row],[SUB T-DISC]]-PAJAK[[#This Row],[DISC DLL]])/111%</f>
        <v>4610313.5135135129</v>
      </c>
      <c r="R47" s="43">
        <f ca="1">PAJAK[[#This Row],[DPP]]*PAJAK[[#This Row],[PPN]]</f>
        <v>507134.48648648645</v>
      </c>
      <c r="S47" s="43">
        <f ca="1">PAJAK[[#This Row],[DPP]]+PAJAK[[#This Row],[PPN 11%]]</f>
        <v>5117447.9999999991</v>
      </c>
      <c r="T47" s="43" t="str">
        <f ca="1">IF(ISNUMBER(PAJAK[[#This Row],[//]]),PPN,"")</f>
        <v>11%</v>
      </c>
    </row>
    <row r="48" spans="1:20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 1-]))</f>
        <v>2609568</v>
      </c>
      <c r="M48" s="43">
        <f ca="1">IF(PAJAK[[#This Row],[//]]="","",SUMIF(NOTA[ID_H],PAJAK[[#This Row],[ID]],NOTA[DISC 2-]))</f>
        <v>0</v>
      </c>
      <c r="N48" s="43">
        <f ca="1">IF(PAJAK[[#This Row],[//]]="","",SUMIF(NOTA[ID_H],PAJAK[[#This Row],[ID]],NOTA[DISC]))</f>
        <v>2609568</v>
      </c>
      <c r="O48" s="43">
        <f ca="1">PAJAK[[#This Row],[SUB TOTAL]]-PAJAK[[#This Row],[DISKON TOTAL]]</f>
        <v>12740832</v>
      </c>
      <c r="P48" s="43">
        <f ca="1">IF(PAJAK[[#This Row],[//]]="","",INDEX(INDIRECT("NOTA["&amp;PAJAK[#Headers]&amp;"]"),PAJAK[[#This Row],[//]]-2+PAJAK[[#This Row],[QB]]-1))</f>
        <v>0</v>
      </c>
      <c r="Q48" s="43">
        <f ca="1">(PAJAK[[#This Row],[SUB T-DISC]]-PAJAK[[#This Row],[DISC DLL]])/111%</f>
        <v>11478227.027027026</v>
      </c>
      <c r="R48" s="43">
        <f ca="1">PAJAK[[#This Row],[DPP]]*PAJAK[[#This Row],[PPN]]</f>
        <v>1262604.9729729728</v>
      </c>
      <c r="S48" s="43">
        <f ca="1">PAJAK[[#This Row],[DPP]]+PAJAK[[#This Row],[PPN 11%]]</f>
        <v>12740831.999999998</v>
      </c>
      <c r="T48" s="43" t="str">
        <f ca="1">IF(ISNUMBER(PAJAK[[#This Row],[//]]),PPN,"")</f>
        <v>11%</v>
      </c>
    </row>
    <row r="49" spans="1:20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 1-]))</f>
        <v>2413800</v>
      </c>
      <c r="M49" s="43">
        <f ca="1">IF(PAJAK[[#This Row],[//]]="","",SUMIF(NOTA[ID_H],PAJAK[[#This Row],[ID]],NOTA[DISC 2-]))</f>
        <v>844830</v>
      </c>
      <c r="N49" s="43">
        <f ca="1">IF(PAJAK[[#This Row],[//]]="","",SUMIF(NOTA[ID_H],PAJAK[[#This Row],[ID]],NOTA[DISC]))</f>
        <v>3258630</v>
      </c>
      <c r="O49" s="43">
        <f ca="1">PAJAK[[#This Row],[SUB TOTAL]]-PAJAK[[#This Row],[DISKON TOTAL]]</f>
        <v>16051770</v>
      </c>
      <c r="P49" s="43">
        <f ca="1">IF(PAJAK[[#This Row],[//]]="","",INDEX(INDIRECT("NOTA["&amp;PAJAK[#Headers]&amp;"]"),PAJAK[[#This Row],[//]]-2+PAJAK[[#This Row],[QB]]-1))</f>
        <v>0</v>
      </c>
      <c r="Q49" s="43">
        <f ca="1">(PAJAK[[#This Row],[SUB T-DISC]]-PAJAK[[#This Row],[DISC DLL]])/111%</f>
        <v>14461054.054054054</v>
      </c>
      <c r="R49" s="43">
        <f ca="1">PAJAK[[#This Row],[DPP]]*PAJAK[[#This Row],[PPN]]</f>
        <v>1590715.9459459458</v>
      </c>
      <c r="S49" s="43">
        <f ca="1">PAJAK[[#This Row],[DPP]]+PAJAK[[#This Row],[PPN 11%]]</f>
        <v>16051770</v>
      </c>
      <c r="T49" s="43" t="str">
        <f ca="1">IF(ISNUMBER(PAJAK[[#This Row],[//]]),PPN,"")</f>
        <v>11%</v>
      </c>
    </row>
    <row r="50" spans="1:20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 1-]))</f>
        <v>2047650</v>
      </c>
      <c r="M50" s="43">
        <f ca="1">IF(PAJAK[[#This Row],[//]]="","",SUMIF(NOTA[ID_H],PAJAK[[#This Row],[ID]],NOTA[DISC 2-]))</f>
        <v>716677.5</v>
      </c>
      <c r="N50" s="43">
        <f ca="1">IF(PAJAK[[#This Row],[//]]="","",SUMIF(NOTA[ID_H],PAJAK[[#This Row],[ID]],NOTA[DISC]))</f>
        <v>2764327.5</v>
      </c>
      <c r="O50" s="43">
        <f ca="1">PAJAK[[#This Row],[SUB TOTAL]]-PAJAK[[#This Row],[DISKON TOTAL]]</f>
        <v>13616872.5</v>
      </c>
      <c r="P50" s="43">
        <f ca="1">IF(PAJAK[[#This Row],[//]]="","",INDEX(INDIRECT("NOTA["&amp;PAJAK[#Headers]&amp;"]"),PAJAK[[#This Row],[//]]-2+PAJAK[[#This Row],[QB]]-1))</f>
        <v>0</v>
      </c>
      <c r="Q50" s="43">
        <f ca="1">(PAJAK[[#This Row],[SUB T-DISC]]-PAJAK[[#This Row],[DISC DLL]])/111%</f>
        <v>12267452.702702701</v>
      </c>
      <c r="R50" s="43">
        <f ca="1">PAJAK[[#This Row],[DPP]]*PAJAK[[#This Row],[PPN]]</f>
        <v>1349419.797297297</v>
      </c>
      <c r="S50" s="43">
        <f ca="1">PAJAK[[#This Row],[DPP]]+PAJAK[[#This Row],[PPN 11%]]</f>
        <v>13616872.499999998</v>
      </c>
      <c r="T50" s="43" t="str">
        <f ca="1">IF(ISNUMBER(PAJAK[[#This Row],[//]]),PPN,"")</f>
        <v>11%</v>
      </c>
    </row>
    <row r="51" spans="1:20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 1-]))</f>
        <v>871560</v>
      </c>
      <c r="M51" s="43">
        <f ca="1">IF(PAJAK[[#This Row],[//]]="","",SUMIF(NOTA[ID_H],PAJAK[[#This Row],[ID]],NOTA[DISC 2-]))</f>
        <v>305802</v>
      </c>
      <c r="N51" s="43">
        <f ca="1">IF(PAJAK[[#This Row],[//]]="","",SUMIF(NOTA[ID_H],PAJAK[[#This Row],[ID]],NOTA[DISC]))</f>
        <v>1177362</v>
      </c>
      <c r="O51" s="43">
        <f ca="1">PAJAK[[#This Row],[SUB TOTAL]]-PAJAK[[#This Row],[DISKON TOTAL]]</f>
        <v>5810238</v>
      </c>
      <c r="P51" s="43">
        <f ca="1">IF(PAJAK[[#This Row],[//]]="","",INDEX(INDIRECT("NOTA["&amp;PAJAK[#Headers]&amp;"]"),PAJAK[[#This Row],[//]]-2+PAJAK[[#This Row],[QB]]-1))</f>
        <v>64638</v>
      </c>
      <c r="Q51" s="43">
        <f ca="1">(PAJAK[[#This Row],[SUB T-DISC]]-PAJAK[[#This Row],[DISC DLL]])/111%</f>
        <v>5176216.2162162159</v>
      </c>
      <c r="R51" s="43">
        <f ca="1">PAJAK[[#This Row],[DPP]]*PAJAK[[#This Row],[PPN]]</f>
        <v>569383.78378378379</v>
      </c>
      <c r="S51" s="43">
        <f ca="1">PAJAK[[#This Row],[DPP]]+PAJAK[[#This Row],[PPN 11%]]</f>
        <v>5745600</v>
      </c>
      <c r="T51" s="43" t="str">
        <f ca="1">IF(ISNUMBER(PAJAK[[#This Row],[//]]),PPN,"")</f>
        <v>11%</v>
      </c>
    </row>
    <row r="52" spans="1:20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 1-]))</f>
        <v>0</v>
      </c>
      <c r="M52" s="43">
        <f ca="1">IF(PAJAK[[#This Row],[//]]="","",SUMIF(NOTA[ID_H],PAJAK[[#This Row],[ID]],NOTA[DISC 2-]))</f>
        <v>0</v>
      </c>
      <c r="N52" s="43">
        <f ca="1">IF(PAJAK[[#This Row],[//]]="","",SUMIF(NOTA[ID_H],PAJAK[[#This Row],[ID]],NOTA[DISC]))</f>
        <v>0</v>
      </c>
      <c r="O52" s="43">
        <f ca="1">PAJAK[[#This Row],[SUB TOTAL]]-PAJAK[[#This Row],[DISKON TOTAL]]</f>
        <v>6000000</v>
      </c>
      <c r="P52" s="43">
        <f ca="1">IF(PAJAK[[#This Row],[//]]="","",INDEX(INDIRECT("NOTA["&amp;PAJAK[#Headers]&amp;"]"),PAJAK[[#This Row],[//]]-2+PAJAK[[#This Row],[QB]]-1))</f>
        <v>0</v>
      </c>
      <c r="Q52" s="43">
        <f ca="1">(PAJAK[[#This Row],[SUB T-DISC]]-PAJAK[[#This Row],[DISC DLL]])/111%</f>
        <v>5405405.405405405</v>
      </c>
      <c r="R52" s="43">
        <f ca="1">PAJAK[[#This Row],[DPP]]*PAJAK[[#This Row],[PPN]]</f>
        <v>594594.59459459456</v>
      </c>
      <c r="S52" s="43">
        <f ca="1">PAJAK[[#This Row],[DPP]]+PAJAK[[#This Row],[PPN 11%]]</f>
        <v>6000000</v>
      </c>
      <c r="T52" s="43" t="str">
        <f ca="1">IF(ISNUMBER(PAJAK[[#This Row],[//]]),PPN,"")</f>
        <v>11%</v>
      </c>
    </row>
    <row r="53" spans="1:20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593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 1-]))</f>
        <v>2484810</v>
      </c>
      <c r="M53" s="43">
        <f ca="1">IF(PAJAK[[#This Row],[//]]="","",SUMIF(NOTA[ID_H],PAJAK[[#This Row],[ID]],NOTA[DISC 2-]))</f>
        <v>1150159.5</v>
      </c>
      <c r="N53" s="43">
        <f ca="1">IF(PAJAK[[#This Row],[//]]="","",SUMIF(NOTA[ID_H],PAJAK[[#This Row],[ID]],NOTA[DISC]))</f>
        <v>3634969.5</v>
      </c>
      <c r="O53" s="43">
        <f ca="1">PAJAK[[#This Row],[SUB TOTAL]]-PAJAK[[#This Row],[DISKON TOTAL]]</f>
        <v>16258630.5</v>
      </c>
      <c r="P53" s="43">
        <f ca="1">IF(PAJAK[[#This Row],[//]]="","",INDEX(INDIRECT("NOTA["&amp;PAJAK[#Headers]&amp;"]"),PAJAK[[#This Row],[//]]-2+PAJAK[[#This Row],[QB]]-1))</f>
        <v>64638</v>
      </c>
      <c r="Q53" s="43">
        <f ca="1">(PAJAK[[#This Row],[SUB T-DISC]]-PAJAK[[#This Row],[DISC DLL]])/111%</f>
        <v>14589182.432432432</v>
      </c>
      <c r="R53" s="43">
        <f ca="1">PAJAK[[#This Row],[DPP]]*PAJAK[[#This Row],[PPN]]</f>
        <v>1604810.0675675676</v>
      </c>
      <c r="S53" s="43">
        <f ca="1">PAJAK[[#This Row],[DPP]]+PAJAK[[#This Row],[PPN 11%]]</f>
        <v>16193992.5</v>
      </c>
      <c r="T53" s="43" t="str">
        <f ca="1">IF(ISNUMBER(PAJAK[[#This Row],[//]]),PPN,"")</f>
        <v>11%</v>
      </c>
    </row>
    <row r="54" spans="1:20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602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 1-]))</f>
        <v>1803000</v>
      </c>
      <c r="M54" s="43">
        <f ca="1">IF(PAJAK[[#This Row],[//]]="","",SUMIF(NOTA[ID_H],PAJAK[[#This Row],[ID]],NOTA[DISC 2-]))</f>
        <v>631050</v>
      </c>
      <c r="N54" s="43">
        <f ca="1">IF(PAJAK[[#This Row],[//]]="","",SUMIF(NOTA[ID_H],PAJAK[[#This Row],[ID]],NOTA[DISC]))</f>
        <v>2434050</v>
      </c>
      <c r="O54" s="43">
        <f ca="1">PAJAK[[#This Row],[SUB TOTAL]]-PAJAK[[#This Row],[DISKON TOTAL]]</f>
        <v>11989950</v>
      </c>
      <c r="P54" s="43">
        <f ca="1">IF(PAJAK[[#This Row],[//]]="","",INDEX(INDIRECT("NOTA["&amp;PAJAK[#Headers]&amp;"]"),PAJAK[[#This Row],[//]]-2+PAJAK[[#This Row],[QB]]-1))</f>
        <v>0</v>
      </c>
      <c r="Q54" s="43">
        <f ca="1">(PAJAK[[#This Row],[SUB T-DISC]]-PAJAK[[#This Row],[DISC DLL]])/111%</f>
        <v>10801756.756756756</v>
      </c>
      <c r="R54" s="43">
        <f ca="1">PAJAK[[#This Row],[DPP]]*PAJAK[[#This Row],[PPN]]</f>
        <v>1188193.2432432433</v>
      </c>
      <c r="S54" s="43">
        <f ca="1">PAJAK[[#This Row],[DPP]]+PAJAK[[#This Row],[PPN 11%]]</f>
        <v>11989950</v>
      </c>
      <c r="T54" s="43" t="str">
        <f ca="1">IF(ISNUMBER(PAJAK[[#This Row],[//]]),PPN,"")</f>
        <v>11%</v>
      </c>
    </row>
    <row r="55" spans="1:20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605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 1-]))</f>
        <v>3484400</v>
      </c>
      <c r="M55" s="43">
        <f ca="1">IF(PAJAK[[#This Row],[//]]="","",SUMIF(NOTA[ID_H],PAJAK[[#This Row],[ID]],NOTA[DISC 2-]))</f>
        <v>1225480</v>
      </c>
      <c r="N55" s="43">
        <f ca="1">IF(PAJAK[[#This Row],[//]]="","",SUMIF(NOTA[ID_H],PAJAK[[#This Row],[ID]],NOTA[DISC]))</f>
        <v>4709880</v>
      </c>
      <c r="O55" s="43">
        <f ca="1">PAJAK[[#This Row],[SUB TOTAL]]-PAJAK[[#This Row],[DISKON TOTAL]]</f>
        <v>23284120</v>
      </c>
      <c r="P55" s="43">
        <f ca="1">IF(PAJAK[[#This Row],[//]]="","",INDEX(INDIRECT("NOTA["&amp;PAJAK[#Headers]&amp;"]"),PAJAK[[#This Row],[//]]-2+PAJAK[[#This Row],[QB]]-1))</f>
        <v>507870</v>
      </c>
      <c r="Q55" s="43">
        <f ca="1">(PAJAK[[#This Row],[SUB T-DISC]]-PAJAK[[#This Row],[DISC DLL]])/111%</f>
        <v>20519144.144144144</v>
      </c>
      <c r="R55" s="43">
        <f ca="1">PAJAK[[#This Row],[DPP]]*PAJAK[[#This Row],[PPN]]</f>
        <v>2257105.8558558556</v>
      </c>
      <c r="S55" s="43">
        <f ca="1">PAJAK[[#This Row],[DPP]]+PAJAK[[#This Row],[PPN 11%]]</f>
        <v>22776250</v>
      </c>
      <c r="T55" s="43" t="str">
        <f ca="1">IF(ISNUMBER(PAJAK[[#This Row],[//]]),PPN,"")</f>
        <v>11%</v>
      </c>
    </row>
    <row r="56" spans="1:20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614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KAL_2511_436-7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7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41232000</v>
      </c>
      <c r="L56" s="43">
        <f ca="1">IF(PAJAK[[#This Row],[//]]="","",SUMIF(NOTA[ID_H],PAJAK[[#This Row],[ID]],NOTA[DISC 1-]))</f>
        <v>5134200</v>
      </c>
      <c r="M56" s="43">
        <f ca="1">IF(PAJAK[[#This Row],[//]]="","",SUMIF(NOTA[ID_H],PAJAK[[#This Row],[ID]],NOTA[DISC 2-]))</f>
        <v>1804890</v>
      </c>
      <c r="N56" s="43">
        <f ca="1">IF(PAJAK[[#This Row],[//]]="","",SUMIF(NOTA[ID_H],PAJAK[[#This Row],[ID]],NOTA[DISC]))</f>
        <v>6939090</v>
      </c>
      <c r="O56" s="43">
        <f ca="1">PAJAK[[#This Row],[SUB TOTAL]]-PAJAK[[#This Row],[DISKON TOTAL]]</f>
        <v>34292910</v>
      </c>
      <c r="P56" s="43">
        <f ca="1">IF(PAJAK[[#This Row],[//]]="","",INDEX(INDIRECT("NOTA["&amp;PAJAK[#Headers]&amp;"]"),PAJAK[[#This Row],[//]]-2+PAJAK[[#This Row],[QB]]-1))</f>
        <v>890617</v>
      </c>
      <c r="Q56" s="43">
        <f ca="1">(PAJAK[[#This Row],[SUB T-DISC]]-PAJAK[[#This Row],[DISC DLL]])/111%</f>
        <v>30092155.855855852</v>
      </c>
      <c r="R56" s="43">
        <f ca="1">PAJAK[[#This Row],[DPP]]*PAJAK[[#This Row],[PPN]]</f>
        <v>3310137.1441441439</v>
      </c>
      <c r="S56" s="43">
        <f ca="1">PAJAK[[#This Row],[DPP]]+PAJAK[[#This Row],[PPN 11%]]</f>
        <v>33402292.999999996</v>
      </c>
      <c r="T56" s="43" t="str">
        <f ca="1">IF(ISNUMBER(PAJAK[[#This Row],[//]]),PPN,"")</f>
        <v>11%</v>
      </c>
    </row>
    <row r="57" spans="1:20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625</v>
      </c>
      <c r="B57" s="40">
        <f ca="1">HYPERLINK("[NOTA_.XLSX]NOTA!c"&amp;PAJAK[[#This Row],[//]],IF(PAJAK[[#This Row],[//]]="","",INDEX(INDIRECT("NOTA["&amp;PAJAK[#Headers]&amp;"]"),PAJAK[[#This Row],[//]]-2)))</f>
        <v>115</v>
      </c>
      <c r="C57" s="40" t="str">
        <f ca="1">IF(PAJAK[[#This Row],[//]]="","",INDEX(INDIRECT("NOTA["&amp;PAJAK[#Headers]&amp;"]"),PAJAK[[#This Row],[//]]-2))</f>
        <v>KEN_2811_071-9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 1-]))</f>
        <v>4946184</v>
      </c>
      <c r="M57" s="43">
        <f ca="1">IF(PAJAK[[#This Row],[//]]="","",SUMIF(NOTA[ID_H],PAJAK[[#This Row],[ID]],NOTA[DISC 2-]))</f>
        <v>0</v>
      </c>
      <c r="N57" s="43">
        <f ca="1">IF(PAJAK[[#This Row],[//]]="","",SUMIF(NOTA[ID_H],PAJAK[[#This Row],[ID]],NOTA[DISC]))</f>
        <v>4946184</v>
      </c>
      <c r="O57" s="43">
        <f ca="1">PAJAK[[#This Row],[SUB TOTAL]]-PAJAK[[#This Row],[DISKON TOTAL]]</f>
        <v>24149016</v>
      </c>
      <c r="P57" s="43">
        <f ca="1">IF(PAJAK[[#This Row],[//]]="","",INDEX(INDIRECT("NOTA["&amp;PAJAK[#Headers]&amp;"]"),PAJAK[[#This Row],[//]]-2+PAJAK[[#This Row],[QB]]-1))</f>
        <v>0</v>
      </c>
      <c r="Q57" s="43">
        <f ca="1">(PAJAK[[#This Row],[SUB T-DISC]]-PAJAK[[#This Row],[DISC DLL]])/111%</f>
        <v>21755870.270270269</v>
      </c>
      <c r="R57" s="43">
        <f ca="1">PAJAK[[#This Row],[DPP]]*PAJAK[[#This Row],[PPN]]</f>
        <v>2393145.7297297297</v>
      </c>
      <c r="S57" s="43">
        <f ca="1">PAJAK[[#This Row],[DPP]]+PAJAK[[#This Row],[PPN 11%]]</f>
        <v>24149016</v>
      </c>
      <c r="T57" s="43" t="str">
        <f ca="1">IF(ISNUMBER(PAJAK[[#This Row],[//]]),PPN,"")</f>
        <v>11%</v>
      </c>
    </row>
    <row r="58" spans="1:20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635</v>
      </c>
      <c r="B58" s="164">
        <f ca="1">HYPERLINK("[NOTA_.XLSX]NOTA!c"&amp;PAJAK[[#This Row],[//]],IF(PAJAK[[#This Row],[//]]="","",INDEX(INDIRECT("NOTA["&amp;PAJAK[#Headers]&amp;"]"),PAJAK[[#This Row],[//]]-2)))</f>
        <v>116</v>
      </c>
      <c r="C58" s="44" t="str">
        <f ca="1">IF(PAJAK[[#This Row],[//]]="","",INDEX(INDIRECT("NOTA["&amp;PAJAK[#Headers]&amp;"]"),PAJAK[[#This Row],[//]]-2))</f>
        <v>KEN_2811_169-11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 1-]))</f>
        <v>5746884</v>
      </c>
      <c r="M58" s="43">
        <f ca="1">IF(PAJAK[[#This Row],[//]]="","",SUMIF(NOTA[ID_H],PAJAK[[#This Row],[ID]],NOTA[DISC 2-]))</f>
        <v>0</v>
      </c>
      <c r="N58" s="43">
        <f ca="1">IF(PAJAK[[#This Row],[//]]="","",SUMIF(NOTA[ID_H],PAJAK[[#This Row],[ID]],NOTA[DISC]))</f>
        <v>5746884</v>
      </c>
      <c r="O58" s="43">
        <f ca="1">PAJAK[[#This Row],[SUB TOTAL]]-PAJAK[[#This Row],[DISKON TOTAL]]</f>
        <v>28058316</v>
      </c>
      <c r="P58" s="43">
        <f ca="1">IF(PAJAK[[#This Row],[//]]="","",INDEX(INDIRECT("NOTA["&amp;PAJAK[#Headers]&amp;"]"),PAJAK[[#This Row],[//]]-2+PAJAK[[#This Row],[QB]]-1))</f>
        <v>0</v>
      </c>
      <c r="Q58" s="43">
        <f ca="1">(PAJAK[[#This Row],[SUB T-DISC]]-PAJAK[[#This Row],[DISC DLL]])/111%</f>
        <v>25277762.162162159</v>
      </c>
      <c r="R58" s="43">
        <f ca="1">PAJAK[[#This Row],[DPP]]*PAJAK[[#This Row],[PPN]]</f>
        <v>2780553.8378378376</v>
      </c>
      <c r="S58" s="43">
        <f ca="1">PAJAK[[#This Row],[DPP]]+PAJAK[[#This Row],[PPN 11%]]</f>
        <v>28058315.999999996</v>
      </c>
      <c r="T58" s="43" t="str">
        <f ca="1">IF(ISNUMBER(PAJAK[[#This Row],[//]]),PPN,"")</f>
        <v>11%</v>
      </c>
    </row>
    <row r="59" spans="1:20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704</v>
      </c>
      <c r="B59" s="164">
        <f ca="1">HYPERLINK("[NOTA_.XLSX]NOTA!c"&amp;PAJAK[[#This Row],[//]],IF(PAJAK[[#This Row],[//]]="","",INDEX(INDIRECT("NOTA["&amp;PAJAK[#Headers]&amp;"]"),PAJAK[[#This Row],[//]]-2)))</f>
        <v>129</v>
      </c>
      <c r="C59" s="44" t="str">
        <f ca="1">IF(PAJAK[[#This Row],[//]]="","",INDEX(INDIRECT("NOTA["&amp;PAJAK[#Headers]&amp;"]"),PAJAK[[#This Row],[//]]-2))</f>
        <v>KEN_2911_997-7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 1-]))</f>
        <v>2906320</v>
      </c>
      <c r="M59" s="43">
        <f ca="1">IF(PAJAK[[#This Row],[//]]="","",SUMIF(NOTA[ID_H],PAJAK[[#This Row],[ID]],NOTA[DISC 2-]))</f>
        <v>298800</v>
      </c>
      <c r="N59" s="43">
        <f ca="1">IF(PAJAK[[#This Row],[//]]="","",SUMIF(NOTA[ID_H],PAJAK[[#This Row],[ID]],NOTA[DISC]))</f>
        <v>3205120</v>
      </c>
      <c r="O59" s="43">
        <f ca="1">PAJAK[[#This Row],[SUB TOTAL]]-PAJAK[[#This Row],[DISKON TOTAL]]</f>
        <v>13890880</v>
      </c>
      <c r="P59" s="43">
        <f ca="1">IF(PAJAK[[#This Row],[//]]="","",INDEX(INDIRECT("NOTA["&amp;PAJAK[#Headers]&amp;"]"),PAJAK[[#This Row],[//]]-2+PAJAK[[#This Row],[QB]]-1))</f>
        <v>0</v>
      </c>
      <c r="Q59" s="43">
        <f ca="1">(PAJAK[[#This Row],[SUB T-DISC]]-PAJAK[[#This Row],[DISC DLL]])/111%</f>
        <v>12514306.306306304</v>
      </c>
      <c r="R59" s="43">
        <f ca="1">PAJAK[[#This Row],[DPP]]*PAJAK[[#This Row],[PPN]]</f>
        <v>1376573.6936936935</v>
      </c>
      <c r="S59" s="43">
        <f ca="1">PAJAK[[#This Row],[DPP]]+PAJAK[[#This Row],[PPN 11%]]</f>
        <v>13890879.999999998</v>
      </c>
      <c r="T59" s="43" t="str">
        <f ca="1">IF(ISNUMBER(PAJAK[[#This Row],[//]]),PPN,"")</f>
        <v>11%</v>
      </c>
    </row>
    <row r="60" spans="1:20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712</v>
      </c>
      <c r="B60" s="164">
        <f ca="1">HYPERLINK("[NOTA_.XLSX]NOTA!c"&amp;PAJAK[[#This Row],[//]],IF(PAJAK[[#This Row],[//]]="","",INDEX(INDIRECT("NOTA["&amp;PAJAK[#Headers]&amp;"]"),PAJAK[[#This Row],[//]]-2)))</f>
        <v>130</v>
      </c>
      <c r="C60" s="44" t="str">
        <f ca="1">IF(PAJAK[[#This Row],[//]]="","",INDEX(INDIRECT("NOTA["&amp;PAJAK[#Headers]&amp;"]"),PAJAK[[#This Row],[//]]-2))</f>
        <v>KEN_2911_993-7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 1-]))</f>
        <v>8891136</v>
      </c>
      <c r="M60" s="43">
        <f ca="1">IF(PAJAK[[#This Row],[//]]="","",SUMIF(NOTA[ID_H],PAJAK[[#This Row],[ID]],NOTA[DISC 2-]))</f>
        <v>0</v>
      </c>
      <c r="N60" s="43">
        <f ca="1">IF(PAJAK[[#This Row],[//]]="","",SUMIF(NOTA[ID_H],PAJAK[[#This Row],[ID]],NOTA[DISC]))</f>
        <v>8891136</v>
      </c>
      <c r="O60" s="43">
        <f ca="1">PAJAK[[#This Row],[SUB TOTAL]]-PAJAK[[#This Row],[DISKON TOTAL]]</f>
        <v>43409664</v>
      </c>
      <c r="P60" s="43">
        <f ca="1">IF(PAJAK[[#This Row],[//]]="","",INDEX(INDIRECT("NOTA["&amp;PAJAK[#Headers]&amp;"]"),PAJAK[[#This Row],[//]]-2+PAJAK[[#This Row],[QB]]-1))</f>
        <v>0</v>
      </c>
      <c r="Q60" s="43">
        <f ca="1">(PAJAK[[#This Row],[SUB T-DISC]]-PAJAK[[#This Row],[DISC DLL]])/111%</f>
        <v>39107805.405405402</v>
      </c>
      <c r="R60" s="43">
        <f ca="1">PAJAK[[#This Row],[DPP]]*PAJAK[[#This Row],[PPN]]</f>
        <v>4301858.5945945941</v>
      </c>
      <c r="S60" s="43">
        <f ca="1">PAJAK[[#This Row],[DPP]]+PAJAK[[#This Row],[PPN 11%]]</f>
        <v>43409664</v>
      </c>
      <c r="T60" s="43" t="str">
        <f ca="1">IF(ISNUMBER(PAJAK[[#This Row],[//]]),PPN,"")</f>
        <v>11%</v>
      </c>
    </row>
    <row r="61" spans="1:20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720</v>
      </c>
      <c r="B61" s="164">
        <f ca="1">HYPERLINK("[NOTA_.XLSX]NOTA!c"&amp;PAJAK[[#This Row],[//]],IF(PAJAK[[#This Row],[//]]="","",INDEX(INDIRECT("NOTA["&amp;PAJAK[#Headers]&amp;"]"),PAJAK[[#This Row],[//]]-2)))</f>
        <v>131</v>
      </c>
      <c r="C61" s="44" t="str">
        <f ca="1">IF(PAJAK[[#This Row],[//]]="","",INDEX(INDIRECT("NOTA["&amp;PAJAK[#Headers]&amp;"]"),PAJAK[[#This Row],[//]]-2))</f>
        <v>DWI_3011_609-2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 1-]))</f>
        <v>0</v>
      </c>
      <c r="M61" s="43">
        <f ca="1">IF(PAJAK[[#This Row],[//]]="","",SUMIF(NOTA[ID_H],PAJAK[[#This Row],[ID]],NOTA[DISC 2-]))</f>
        <v>0</v>
      </c>
      <c r="N61" s="43">
        <f ca="1">IF(PAJAK[[#This Row],[//]]="","",SUMIF(NOTA[ID_H],PAJAK[[#This Row],[ID]],NOTA[DISC]))</f>
        <v>0</v>
      </c>
      <c r="O61" s="43">
        <f ca="1">PAJAK[[#This Row],[SUB TOTAL]]-PAJAK[[#This Row],[DISKON TOTAL]]</f>
        <v>12648989.160000002</v>
      </c>
      <c r="P61" s="43">
        <f ca="1">IF(PAJAK[[#This Row],[//]]="","",INDEX(INDIRECT("NOTA["&amp;PAJAK[#Headers]&amp;"]"),PAJAK[[#This Row],[//]]-2+PAJAK[[#This Row],[QB]]-1))</f>
        <v>139135.14000000001</v>
      </c>
      <c r="Q61" s="43">
        <f ca="1">(PAJAK[[#This Row],[SUB T-DISC]]-PAJAK[[#This Row],[DISC DLL]])/111%</f>
        <v>11270138.756756756</v>
      </c>
      <c r="R61" s="43">
        <f ca="1">PAJAK[[#This Row],[DPP]]*PAJAK[[#This Row],[PPN]]</f>
        <v>1239715.2632432433</v>
      </c>
      <c r="S61" s="43">
        <f ca="1">PAJAK[[#This Row],[DPP]]+PAJAK[[#This Row],[PPN 11%]]</f>
        <v>12509854.02</v>
      </c>
      <c r="T61" s="43" t="str">
        <f ca="1">IF(ISNUMBER(PAJAK[[#This Row],[//]]),PPN,"")</f>
        <v>11%</v>
      </c>
    </row>
    <row r="62" spans="1:20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723</v>
      </c>
      <c r="B62" s="164">
        <f ca="1">HYPERLINK("[NOTA_.XLSX]NOTA!c"&amp;PAJAK[[#This Row],[//]],IF(PAJAK[[#This Row],[//]]="","",INDEX(INDIRECT("NOTA["&amp;PAJAK[#Headers]&amp;"]"),PAJAK[[#This Row],[//]]-2)))</f>
        <v>132</v>
      </c>
      <c r="C62" s="44" t="str">
        <f ca="1">IF(PAJAK[[#This Row],[//]]="","",INDEX(INDIRECT("NOTA["&amp;PAJAK[#Headers]&amp;"]"),PAJAK[[#This Row],[//]]-2))</f>
        <v>DWI_3011_608-3</v>
      </c>
      <c r="D62" s="44" t="e">
        <f ca="1">MATCH(PAJAK[[#This Row],[ID]],[2]!Table1[ID],0)</f>
        <v>#REF!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 1-]))</f>
        <v>7093017.9249999998</v>
      </c>
      <c r="M62" s="43">
        <f ca="1">IF(PAJAK[[#This Row],[//]]="","",SUMIF(NOTA[ID_H],PAJAK[[#This Row],[ID]],NOTA[DISC 2-]))</f>
        <v>0</v>
      </c>
      <c r="N62" s="43">
        <f ca="1">IF(PAJAK[[#This Row],[//]]="","",SUMIF(NOTA[ID_H],PAJAK[[#This Row],[ID]],NOTA[DISC]))</f>
        <v>7093017.9249999998</v>
      </c>
      <c r="O62" s="43">
        <f ca="1">PAJAK[[#This Row],[SUB TOTAL]]-PAJAK[[#This Row],[DISKON TOTAL]]</f>
        <v>33438513.074999999</v>
      </c>
      <c r="P62" s="43">
        <f ca="1">IF(PAJAK[[#This Row],[//]]="","",INDEX(INDIRECT("NOTA["&amp;PAJAK[#Headers]&amp;"]"),PAJAK[[#This Row],[//]]-2+PAJAK[[#This Row],[QB]]-1))</f>
        <v>1003155.41</v>
      </c>
      <c r="Q62" s="43">
        <f ca="1">(PAJAK[[#This Row],[SUB T-DISC]]-PAJAK[[#This Row],[DISC DLL]])/111%</f>
        <v>29221042.941441439</v>
      </c>
      <c r="R62" s="43">
        <f ca="1">PAJAK[[#This Row],[DPP]]*PAJAK[[#This Row],[PPN]]</f>
        <v>3214314.7235585582</v>
      </c>
      <c r="S62" s="43">
        <f ca="1">PAJAK[[#This Row],[DPP]]+PAJAK[[#This Row],[PPN 11%]]</f>
        <v>32435357.664999999</v>
      </c>
      <c r="T62" s="43" t="str">
        <f ca="1">IF(ISNUMBER(PAJAK[[#This Row],[//]]),PPN,"")</f>
        <v>11%</v>
      </c>
    </row>
    <row r="63" spans="1:20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729</v>
      </c>
      <c r="B63" s="164">
        <f ca="1">HYPERLINK("[NOTA_.XLSX]NOTA!c"&amp;PAJAK[[#This Row],[//]],IF(PAJAK[[#This Row],[//]]="","",INDEX(INDIRECT("NOTA["&amp;PAJAK[#Headers]&amp;"]"),PAJAK[[#This Row],[//]]-2)))</f>
        <v>134</v>
      </c>
      <c r="C63" s="44" t="str">
        <f ca="1">IF(PAJAK[[#This Row],[//]]="","",INDEX(INDIRECT("NOTA["&amp;PAJAK[#Headers]&amp;"]"),PAJAK[[#This Row],[//]]-2))</f>
        <v>ATA_0112_013-4</v>
      </c>
      <c r="D63" s="44" t="e">
        <f ca="1">MATCH(PAJAK[[#This Row],[ID]],[2]!Table1[ID],0)</f>
        <v>#REF!</v>
      </c>
      <c r="E63" s="163">
        <f ca="1">IF(PAJAK[[#This Row],[ID]]="","",COUNTIF(NOTA[ID_H],PAJAK[[#This Row],[ID]]))</f>
        <v>4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44896</v>
      </c>
      <c r="H63" s="42">
        <f ca="1">IF(PAJAK[[#This Row],[//]]="","",INDEX(INDIRECT("NOTA["&amp;PAJAK[#Headers]&amp;"]"),PAJAK[[#This Row],[//]]-2))</f>
        <v>44893</v>
      </c>
      <c r="I63" s="41" t="str">
        <f ca="1">IF(PAJAK[[#This Row],[//]]="","",INDEX(INDIRECT("NOTA["&amp;PAJAK[#Headers]&amp;"]"),PAJAK[[#This Row],[//]]-2))</f>
        <v>SA221119013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43">
        <f ca="1">IF(PAJAK[[#This Row],[//]]="","",SUMIF(NOTA[ID_H],PAJAK[[#This Row],[ID]],NOTA[JUMLAH]))</f>
        <v>10436400</v>
      </c>
      <c r="L63" s="43">
        <f ca="1">IF(PAJAK[[#This Row],[//]]="","",SUMIF(NOTA[ID_H],PAJAK[[#This Row],[ID]],NOTA[DISC 1-]))</f>
        <v>1302660</v>
      </c>
      <c r="M63" s="43">
        <f ca="1">IF(PAJAK[[#This Row],[//]]="","",SUMIF(NOTA[ID_H],PAJAK[[#This Row],[ID]],NOTA[DISC 2-]))</f>
        <v>456687</v>
      </c>
      <c r="N63" s="43">
        <f ca="1">IF(PAJAK[[#This Row],[//]]="","",SUMIF(NOTA[ID_H],PAJAK[[#This Row],[ID]],NOTA[DISC]))</f>
        <v>1759347</v>
      </c>
      <c r="O63" s="43">
        <f ca="1">PAJAK[[#This Row],[SUB TOTAL]]-PAJAK[[#This Row],[DISKON TOTAL]]</f>
        <v>8677053</v>
      </c>
      <c r="P63" s="43">
        <f ca="1">IF(PAJAK[[#This Row],[//]]="","",INDEX(INDIRECT("NOTA["&amp;PAJAK[#Headers]&amp;"]"),PAJAK[[#This Row],[//]]-2+PAJAK[[#This Row],[QB]]-1))</f>
        <v>64638</v>
      </c>
      <c r="Q63" s="43">
        <f ca="1">(PAJAK[[#This Row],[SUB T-DISC]]-PAJAK[[#This Row],[DISC DLL]])/111%</f>
        <v>7758932.4324324317</v>
      </c>
      <c r="R63" s="43">
        <f ca="1">PAJAK[[#This Row],[DPP]]*PAJAK[[#This Row],[PPN]]</f>
        <v>853482.56756756746</v>
      </c>
      <c r="S63" s="43">
        <f ca="1">PAJAK[[#This Row],[DPP]]+PAJAK[[#This Row],[PPN 11%]]</f>
        <v>8612415</v>
      </c>
      <c r="T63" s="43" t="str">
        <f ca="1">IF(ISNUMBER(PAJAK[[#This Row],[//]]),PPN,"")</f>
        <v>11%</v>
      </c>
    </row>
    <row r="64" spans="1:20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734</v>
      </c>
      <c r="B64" s="40">
        <f ca="1">HYPERLINK("[NOTA_.XLSX]NOTA!c"&amp;PAJAK[[#This Row],[//]],IF(PAJAK[[#This Row],[//]]="","",INDEX(INDIRECT("NOTA["&amp;PAJAK[#Headers]&amp;"]"),PAJAK[[#This Row],[//]]-2)))</f>
        <v>135</v>
      </c>
      <c r="C64" s="40" t="str">
        <f ca="1">IF(PAJAK[[#This Row],[//]]="","",INDEX(INDIRECT("NOTA["&amp;PAJAK[#Headers]&amp;"]"),PAJAK[[#This Row],[//]]-2))</f>
        <v>ATA_0112_030-5</v>
      </c>
      <c r="D64" s="40" t="e">
        <f ca="1">MATCH(PAJAK[[#This Row],[ID]],[2]!Table1[ID],0)</f>
        <v>#REF!</v>
      </c>
      <c r="E64" s="41">
        <f ca="1">IF(PAJAK[[#This Row],[ID]]="","",COUNTIF(NOTA[ID_H],PAJAK[[#This Row],[ID]]))</f>
        <v>5</v>
      </c>
      <c r="F64" s="40" t="str">
        <f ca="1">IF(PAJAK[[#This Row],[//]]="","",INDEX(CONV[2],MATCH(INDEX(INDIRECT("NOTA["&amp;PAJAK[#Headers]&amp;"]"),PAJAK[[#This Row],[//]]-2),CONV[1],0),0))</f>
        <v>PT ATALI MAKMUR</v>
      </c>
      <c r="G64" s="42">
        <f ca="1">IF(PAJAK[[#This Row],[//]]="","",INDEX(NOTA[TGL_H],PAJAK[[#This Row],[//]]-2))</f>
        <v>44896</v>
      </c>
      <c r="H64" s="42">
        <f ca="1">IF(PAJAK[[#This Row],[//]]="","",INDEX(INDIRECT("NOTA["&amp;PAJAK[#Headers]&amp;"]"),PAJAK[[#This Row],[//]]-2))</f>
        <v>44893</v>
      </c>
      <c r="I64" s="41" t="str">
        <f ca="1">IF(PAJAK[[#This Row],[//]]="","",INDEX(INDIRECT("NOTA["&amp;PAJAK[#Headers]&amp;"]"),PAJAK[[#This Row],[//]]-2))</f>
        <v>SA221119030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43">
        <f ca="1">IF(PAJAK[[#This Row],[//]]="","",SUMIF(NOTA[ID_H],PAJAK[[#This Row],[ID]],NOTA[JUMLAH]))</f>
        <v>20754000</v>
      </c>
      <c r="L64" s="43">
        <f ca="1">IF(PAJAK[[#This Row],[//]]="","",SUMIF(NOTA[ID_H],PAJAK[[#This Row],[ID]],NOTA[DISC 1-]))</f>
        <v>2594250</v>
      </c>
      <c r="M64" s="43">
        <f ca="1">IF(PAJAK[[#This Row],[//]]="","",SUMIF(NOTA[ID_H],PAJAK[[#This Row],[ID]],NOTA[DISC 2-]))</f>
        <v>907987.5</v>
      </c>
      <c r="N64" s="43">
        <f ca="1">IF(PAJAK[[#This Row],[//]]="","",SUMIF(NOTA[ID_H],PAJAK[[#This Row],[ID]],NOTA[DISC]))</f>
        <v>3502237.5</v>
      </c>
      <c r="O64" s="43">
        <f ca="1">PAJAK[[#This Row],[SUB TOTAL]]-PAJAK[[#This Row],[DISKON TOTAL]]</f>
        <v>17251762.5</v>
      </c>
      <c r="P64" s="43">
        <f ca="1">IF(PAJAK[[#This Row],[//]]="","",INDEX(INDIRECT("NOTA["&amp;PAJAK[#Headers]&amp;"]"),PAJAK[[#This Row],[//]]-2+PAJAK[[#This Row],[QB]]-1))</f>
        <v>251370</v>
      </c>
      <c r="Q64" s="43">
        <f ca="1">(PAJAK[[#This Row],[SUB T-DISC]]-PAJAK[[#This Row],[DISC DLL]])/111%</f>
        <v>15315668.918918917</v>
      </c>
      <c r="R64" s="43">
        <f ca="1">PAJAK[[#This Row],[DPP]]*PAJAK[[#This Row],[PPN]]</f>
        <v>1684723.5810810809</v>
      </c>
      <c r="S64" s="43">
        <f ca="1">PAJAK[[#This Row],[DPP]]+PAJAK[[#This Row],[PPN 11%]]</f>
        <v>17000392.499999996</v>
      </c>
      <c r="T64" s="43" t="str">
        <f ca="1">IF(ISNUMBER(PAJAK[[#This Row],[//]]),PPN,"")</f>
        <v>11%</v>
      </c>
    </row>
    <row r="65" spans="1:20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740</v>
      </c>
      <c r="B65" s="40">
        <f ca="1">HYPERLINK("[NOTA_.XLSX]NOTA!c"&amp;PAJAK[[#This Row],[//]],IF(PAJAK[[#This Row],[//]]="","",INDEX(INDIRECT("NOTA["&amp;PAJAK[#Headers]&amp;"]"),PAJAK[[#This Row],[//]]-2)))</f>
        <v>136</v>
      </c>
      <c r="C65" s="40" t="str">
        <f ca="1">IF(PAJAK[[#This Row],[//]]="","",INDEX(INDIRECT("NOTA["&amp;PAJAK[#Headers]&amp;"]"),PAJAK[[#This Row],[//]]-2))</f>
        <v>ATA_0112_920-11</v>
      </c>
      <c r="D65" s="40" t="e">
        <f ca="1">MATCH(PAJAK[[#This Row],[ID]],[2]!Table1[ID],0)</f>
        <v>#REF!</v>
      </c>
      <c r="E65" s="41">
        <f ca="1">IF(PAJAK[[#This Row],[ID]]="","",COUNTIF(NOTA[ID_H],PAJAK[[#This Row],[ID]]))</f>
        <v>11</v>
      </c>
      <c r="F65" s="40" t="str">
        <f ca="1">IF(PAJAK[[#This Row],[//]]="","",INDEX(CONV[2],MATCH(INDEX(INDIRECT("NOTA["&amp;PAJAK[#Headers]&amp;"]"),PAJAK[[#This Row],[//]]-2),CONV[1],0),0))</f>
        <v>PT ATALI MAKMUR</v>
      </c>
      <c r="G65" s="42">
        <f ca="1">IF(PAJAK[[#This Row],[//]]="","",INDEX(NOTA[TGL_H],PAJAK[[#This Row],[//]]-2))</f>
        <v>44896</v>
      </c>
      <c r="H65" s="42">
        <f ca="1">IF(PAJAK[[#This Row],[//]]="","",INDEX(INDIRECT("NOTA["&amp;PAJAK[#Headers]&amp;"]"),PAJAK[[#This Row],[//]]-2))</f>
        <v>44891</v>
      </c>
      <c r="I65" s="41" t="str">
        <f ca="1">IF(PAJAK[[#This Row],[//]]="","",INDEX(INDIRECT("NOTA["&amp;PAJAK[#Headers]&amp;"]"),PAJAK[[#This Row],[//]]-2))</f>
        <v>SA221118920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43">
        <f ca="1">IF(PAJAK[[#This Row],[//]]="","",SUMIF(NOTA[ID_H],PAJAK[[#This Row],[ID]],NOTA[JUMLAH]))</f>
        <v>57775200</v>
      </c>
      <c r="L65" s="43">
        <f ca="1">IF(PAJAK[[#This Row],[//]]="","",SUMIF(NOTA[ID_H],PAJAK[[#This Row],[ID]],NOTA[DISC 1-]))</f>
        <v>7221900</v>
      </c>
      <c r="M65" s="43">
        <f ca="1">IF(PAJAK[[#This Row],[//]]="","",SUMIF(NOTA[ID_H],PAJAK[[#This Row],[ID]],NOTA[DISC 2-]))</f>
        <v>2622165</v>
      </c>
      <c r="N65" s="43">
        <f ca="1">IF(PAJAK[[#This Row],[//]]="","",SUMIF(NOTA[ID_H],PAJAK[[#This Row],[ID]],NOTA[DISC]))</f>
        <v>9844065</v>
      </c>
      <c r="O65" s="43">
        <f ca="1">PAJAK[[#This Row],[SUB TOTAL]]-PAJAK[[#This Row],[DISKON TOTAL]]</f>
        <v>47931135</v>
      </c>
      <c r="P65" s="43">
        <f ca="1">IF(PAJAK[[#This Row],[//]]="","",INDEX(INDIRECT("NOTA["&amp;PAJAK[#Headers]&amp;"]"),PAJAK[[#This Row],[//]]-2+PAJAK[[#This Row],[QB]]-1))</f>
        <v>0</v>
      </c>
      <c r="Q65" s="43">
        <f ca="1">(PAJAK[[#This Row],[SUB T-DISC]]-PAJAK[[#This Row],[DISC DLL]])/111%</f>
        <v>43181202.702702701</v>
      </c>
      <c r="R65" s="43">
        <f ca="1">PAJAK[[#This Row],[DPP]]*PAJAK[[#This Row],[PPN]]</f>
        <v>4749932.297297297</v>
      </c>
      <c r="S65" s="43">
        <f ca="1">PAJAK[[#This Row],[DPP]]+PAJAK[[#This Row],[PPN 11%]]</f>
        <v>47931135</v>
      </c>
      <c r="T65" s="43" t="str">
        <f ca="1">IF(ISNUMBER(PAJAK[[#This Row],[//]]),PPN,"")</f>
        <v>11%</v>
      </c>
    </row>
    <row r="66" spans="1:20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752</v>
      </c>
      <c r="B66" s="40">
        <f ca="1">HYPERLINK("[NOTA_.XLSX]NOTA!c"&amp;PAJAK[[#This Row],[//]],IF(PAJAK[[#This Row],[//]]="","",INDEX(INDIRECT("NOTA["&amp;PAJAK[#Headers]&amp;"]"),PAJAK[[#This Row],[//]]-2)))</f>
        <v>137</v>
      </c>
      <c r="C66" s="40" t="str">
        <f ca="1">IF(PAJAK[[#This Row],[//]]="","",INDEX(INDIRECT("NOTA["&amp;PAJAK[#Headers]&amp;"]"),PAJAK[[#This Row],[//]]-2))</f>
        <v>ATA_0112_917-11</v>
      </c>
      <c r="D66" s="40" t="e">
        <f ca="1">MATCH(PAJAK[[#This Row],[ID]],[2]!Table1[ID],0)</f>
        <v>#REF!</v>
      </c>
      <c r="E66" s="41">
        <f ca="1">IF(PAJAK[[#This Row],[ID]]="","",COUNTIF(NOTA[ID_H],PAJAK[[#This Row],[ID]]))</f>
        <v>11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44891</v>
      </c>
      <c r="I66" s="41" t="str">
        <f ca="1">IF(PAJAK[[#This Row],[//]]="","",INDEX(INDIRECT("NOTA["&amp;PAJAK[#Headers]&amp;"]"),PAJAK[[#This Row],[//]]-2))</f>
        <v>SA221118917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57567600</v>
      </c>
      <c r="L66" s="43">
        <f ca="1">IF(PAJAK[[#This Row],[//]]="","",SUMIF(NOTA[ID_H],PAJAK[[#This Row],[ID]],NOTA[DISC 1-]))</f>
        <v>7195950</v>
      </c>
      <c r="M66" s="43">
        <f ca="1">IF(PAJAK[[#This Row],[//]]="","",SUMIF(NOTA[ID_H],PAJAK[[#This Row],[ID]],NOTA[DISC 2-]))</f>
        <v>2518582.5</v>
      </c>
      <c r="N66" s="43">
        <f ca="1">IF(PAJAK[[#This Row],[//]]="","",SUMIF(NOTA[ID_H],PAJAK[[#This Row],[ID]],NOTA[DISC]))</f>
        <v>9714532.5</v>
      </c>
      <c r="O66" s="43">
        <f ca="1">PAJAK[[#This Row],[SUB TOTAL]]-PAJAK[[#This Row],[DISKON TOTAL]]</f>
        <v>47853067.5</v>
      </c>
      <c r="P66" s="43">
        <f ca="1">IF(PAJAK[[#This Row],[//]]="","",INDEX(INDIRECT("NOTA["&amp;PAJAK[#Headers]&amp;"]"),PAJAK[[#This Row],[//]]-2+PAJAK[[#This Row],[QB]]-1))</f>
        <v>0</v>
      </c>
      <c r="Q66" s="43">
        <f ca="1">(PAJAK[[#This Row],[SUB T-DISC]]-PAJAK[[#This Row],[DISC DLL]])/111%</f>
        <v>43110871.621621616</v>
      </c>
      <c r="R66" s="43">
        <f ca="1">PAJAK[[#This Row],[DPP]]*PAJAK[[#This Row],[PPN]]</f>
        <v>4742195.8783783782</v>
      </c>
      <c r="S66" s="43">
        <f ca="1">PAJAK[[#This Row],[DPP]]+PAJAK[[#This Row],[PPN 11%]]</f>
        <v>47853067.499999993</v>
      </c>
      <c r="T66" s="43" t="str">
        <f ca="1">IF(ISNUMBER(PAJAK[[#This Row],[//]]),PPN,"")</f>
        <v>11%</v>
      </c>
    </row>
    <row r="67" spans="1:20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764</v>
      </c>
      <c r="B67" s="164">
        <f ca="1">HYPERLINK("[NOTA_.XLSX]NOTA!c"&amp;PAJAK[[#This Row],[//]],IF(PAJAK[[#This Row],[//]]="","",INDEX(INDIRECT("NOTA["&amp;PAJAK[#Headers]&amp;"]"),PAJAK[[#This Row],[//]]-2)))</f>
        <v>138</v>
      </c>
      <c r="C67" s="44" t="str">
        <f ca="1">IF(PAJAK[[#This Row],[//]]="","",INDEX(INDIRECT("NOTA["&amp;PAJAK[#Headers]&amp;"]"),PAJAK[[#This Row],[//]]-2))</f>
        <v>ATA_0112_918-11</v>
      </c>
      <c r="D67" s="44" t="e">
        <f ca="1">MATCH(PAJAK[[#This Row],[ID]],[2]!Table1[ID],0)</f>
        <v>#REF!</v>
      </c>
      <c r="E67" s="163">
        <f ca="1">IF(PAJAK[[#This Row],[ID]]="","",COUNTIF(NOTA[ID_H],PAJAK[[#This Row],[ID]]))</f>
        <v>11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44891</v>
      </c>
      <c r="I67" s="41" t="str">
        <f ca="1">IF(PAJAK[[#This Row],[//]]="","",INDEX(INDIRECT("NOTA["&amp;PAJAK[#Headers]&amp;"]"),PAJAK[[#This Row],[//]]-2))</f>
        <v>SA221118918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13492800</v>
      </c>
      <c r="L67" s="43">
        <f ca="1">IF(PAJAK[[#This Row],[//]]="","",SUMIF(NOTA[ID_H],PAJAK[[#This Row],[ID]],NOTA[DISC 1-]))</f>
        <v>1686600</v>
      </c>
      <c r="M67" s="43">
        <f ca="1">IF(PAJAK[[#This Row],[//]]="","",SUMIF(NOTA[ID_H],PAJAK[[#This Row],[ID]],NOTA[DISC 2-]))</f>
        <v>590310</v>
      </c>
      <c r="N67" s="43">
        <f ca="1">IF(PAJAK[[#This Row],[//]]="","",SUMIF(NOTA[ID_H],PAJAK[[#This Row],[ID]],NOTA[DISC]))</f>
        <v>2276910</v>
      </c>
      <c r="O67" s="43">
        <f ca="1">PAJAK[[#This Row],[SUB TOTAL]]-PAJAK[[#This Row],[DISKON TOTAL]]</f>
        <v>11215890</v>
      </c>
      <c r="P67" s="43">
        <f ca="1">IF(PAJAK[[#This Row],[//]]="","",INDEX(INDIRECT("NOTA["&amp;PAJAK[#Headers]&amp;"]"),PAJAK[[#This Row],[//]]-2+PAJAK[[#This Row],[QB]]-1))</f>
        <v>0</v>
      </c>
      <c r="Q67" s="43">
        <f ca="1">(PAJAK[[#This Row],[SUB T-DISC]]-PAJAK[[#This Row],[DISC DLL]])/111%</f>
        <v>10104405.405405404</v>
      </c>
      <c r="R67" s="43">
        <f ca="1">PAJAK[[#This Row],[DPP]]*PAJAK[[#This Row],[PPN]]</f>
        <v>1111484.5945945946</v>
      </c>
      <c r="S67" s="43">
        <f ca="1">PAJAK[[#This Row],[DPP]]+PAJAK[[#This Row],[PPN 11%]]</f>
        <v>11215889.999999998</v>
      </c>
      <c r="T67" s="43" t="str">
        <f ca="1">IF(ISNUMBER(PAJAK[[#This Row],[//]]),PPN,"")</f>
        <v>11%</v>
      </c>
    </row>
    <row r="68" spans="1:20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776</v>
      </c>
      <c r="B68" s="164">
        <f ca="1">HYPERLINK("[NOTA_.XLSX]NOTA!c"&amp;PAJAK[[#This Row],[//]],IF(PAJAK[[#This Row],[//]]="","",INDEX(INDIRECT("NOTA["&amp;PAJAK[#Headers]&amp;"]"),PAJAK[[#This Row],[//]]-2)))</f>
        <v>139</v>
      </c>
      <c r="C68" s="44" t="str">
        <f ca="1">IF(PAJAK[[#This Row],[//]]="","",INDEX(INDIRECT("NOTA["&amp;PAJAK[#Headers]&amp;"]"),PAJAK[[#This Row],[//]]-2))</f>
        <v>ATA_0112_921-10</v>
      </c>
      <c r="D68" s="44" t="e">
        <f ca="1">MATCH(PAJAK[[#This Row],[ID]],[2]!Table1[ID],0)</f>
        <v>#REF!</v>
      </c>
      <c r="E68" s="163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SA221118921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10963200</v>
      </c>
      <c r="L68" s="43">
        <f ca="1">IF(PAJAK[[#This Row],[//]]="","",SUMIF(NOTA[ID_H],PAJAK[[#This Row],[ID]],NOTA[DISC 1-]))</f>
        <v>1370400</v>
      </c>
      <c r="M68" s="43">
        <f ca="1">IF(PAJAK[[#This Row],[//]]="","",SUMIF(NOTA[ID_H],PAJAK[[#This Row],[ID]],NOTA[DISC 2-]))</f>
        <v>479640</v>
      </c>
      <c r="N68" s="43">
        <f ca="1">IF(PAJAK[[#This Row],[//]]="","",SUMIF(NOTA[ID_H],PAJAK[[#This Row],[ID]],NOTA[DISC]))</f>
        <v>1850040</v>
      </c>
      <c r="O68" s="43">
        <f ca="1">PAJAK[[#This Row],[SUB TOTAL]]-PAJAK[[#This Row],[DISKON TOTAL]]</f>
        <v>9113160</v>
      </c>
      <c r="P68" s="43">
        <f ca="1">IF(PAJAK[[#This Row],[//]]="","",INDEX(INDIRECT("NOTA["&amp;PAJAK[#Headers]&amp;"]"),PAJAK[[#This Row],[//]]-2+PAJAK[[#This Row],[QB]]-1))</f>
        <v>0</v>
      </c>
      <c r="Q68" s="43">
        <f ca="1">(PAJAK[[#This Row],[SUB T-DISC]]-PAJAK[[#This Row],[DISC DLL]])/111%</f>
        <v>8210054.0540540535</v>
      </c>
      <c r="R68" s="43">
        <f ca="1">PAJAK[[#This Row],[DPP]]*PAJAK[[#This Row],[PPN]]</f>
        <v>903105.94594594592</v>
      </c>
      <c r="S68" s="43">
        <f ca="1">PAJAK[[#This Row],[DPP]]+PAJAK[[#This Row],[PPN 11%]]</f>
        <v>9113160</v>
      </c>
      <c r="T68" s="43" t="str">
        <f ca="1">IF(ISNUMBER(PAJAK[[#This Row],[//]]),PPN,"")</f>
        <v>11%</v>
      </c>
    </row>
    <row r="69" spans="1:20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787</v>
      </c>
      <c r="B69" s="164">
        <f ca="1">HYPERLINK("[NOTA_.XLSX]NOTA!c"&amp;PAJAK[[#This Row],[//]],IF(PAJAK[[#This Row],[//]]="","",INDEX(INDIRECT("NOTA["&amp;PAJAK[#Headers]&amp;"]"),PAJAK[[#This Row],[//]]-2)))</f>
        <v>140</v>
      </c>
      <c r="C69" s="44" t="str">
        <f ca="1">IF(PAJAK[[#This Row],[//]]="","",INDEX(INDIRECT("NOTA["&amp;PAJAK[#Headers]&amp;"]"),PAJAK[[#This Row],[//]]-2))</f>
        <v>ATA_0112_919-12</v>
      </c>
      <c r="D69" s="44" t="e">
        <f ca="1">MATCH(PAJAK[[#This Row],[ID]],[2]!Table1[ID],0)</f>
        <v>#REF!</v>
      </c>
      <c r="E69" s="163">
        <f ca="1">IF(PAJAK[[#This Row],[ID]]="","",COUNTIF(NOTA[ID_H],PAJAK[[#This Row],[ID]]))</f>
        <v>12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SA221118919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6040800</v>
      </c>
      <c r="L69" s="43">
        <f ca="1">IF(PAJAK[[#This Row],[//]]="","",SUMIF(NOTA[ID_H],PAJAK[[#This Row],[ID]],NOTA[DISC 1-]))</f>
        <v>755100</v>
      </c>
      <c r="M69" s="43">
        <f ca="1">IF(PAJAK[[#This Row],[//]]="","",SUMIF(NOTA[ID_H],PAJAK[[#This Row],[ID]],NOTA[DISC 2-]))</f>
        <v>264285</v>
      </c>
      <c r="N69" s="43">
        <f ca="1">IF(PAJAK[[#This Row],[//]]="","",SUMIF(NOTA[ID_H],PAJAK[[#This Row],[ID]],NOTA[DISC]))</f>
        <v>1019385</v>
      </c>
      <c r="O69" s="43">
        <f ca="1">PAJAK[[#This Row],[SUB TOTAL]]-PAJAK[[#This Row],[DISKON TOTAL]]</f>
        <v>5021415</v>
      </c>
      <c r="P69" s="43">
        <f ca="1">IF(PAJAK[[#This Row],[//]]="","",INDEX(INDIRECT("NOTA["&amp;PAJAK[#Headers]&amp;"]"),PAJAK[[#This Row],[//]]-2+PAJAK[[#This Row],[QB]]-1))</f>
        <v>0</v>
      </c>
      <c r="Q69" s="43">
        <f ca="1">(PAJAK[[#This Row],[SUB T-DISC]]-PAJAK[[#This Row],[DISC DLL]])/111%</f>
        <v>4523797.297297297</v>
      </c>
      <c r="R69" s="43">
        <f ca="1">PAJAK[[#This Row],[DPP]]*PAJAK[[#This Row],[PPN]]</f>
        <v>497617.70270270266</v>
      </c>
      <c r="S69" s="43">
        <f ca="1">PAJAK[[#This Row],[DPP]]+PAJAK[[#This Row],[PPN 11%]]</f>
        <v>5021415</v>
      </c>
      <c r="T69" s="43" t="str">
        <f ca="1">IF(ISNUMBER(PAJAK[[#This Row],[//]]),PPN,"")</f>
        <v>11%</v>
      </c>
    </row>
    <row r="70" spans="1:20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800</v>
      </c>
      <c r="B70" s="164">
        <f ca="1">HYPERLINK("[NOTA_.XLSX]NOTA!c"&amp;PAJAK[[#This Row],[//]],IF(PAJAK[[#This Row],[//]]="","",INDEX(INDIRECT("NOTA["&amp;PAJAK[#Headers]&amp;"]"),PAJAK[[#This Row],[//]]-2)))</f>
        <v>141</v>
      </c>
      <c r="C70" s="44" t="str">
        <f ca="1">IF(PAJAK[[#This Row],[//]]="","",INDEX(INDIRECT("NOTA["&amp;PAJAK[#Headers]&amp;"]"),PAJAK[[#This Row],[//]]-2))</f>
        <v>ATA_0112_922-6</v>
      </c>
      <c r="D70" s="44" t="e">
        <f ca="1">MATCH(PAJAK[[#This Row],[ID]],[2]!Table1[ID],0)</f>
        <v>#REF!</v>
      </c>
      <c r="E70" s="163">
        <f ca="1">IF(PAJAK[[#This Row],[ID]]="","",COUNTIF(NOTA[ID_H],PAJAK[[#This Row],[ID]]))</f>
        <v>6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SA221118922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25660800</v>
      </c>
      <c r="L70" s="43">
        <f ca="1">IF(PAJAK[[#This Row],[//]]="","",SUMIF(NOTA[ID_H],PAJAK[[#This Row],[ID]],NOTA[DISC 1-]))</f>
        <v>3198150</v>
      </c>
      <c r="M70" s="43">
        <f ca="1">IF(PAJAK[[#This Row],[//]]="","",SUMIF(NOTA[ID_H],PAJAK[[#This Row],[ID]],NOTA[DISC 2-]))</f>
        <v>1123132.5</v>
      </c>
      <c r="N70" s="43">
        <f ca="1">IF(PAJAK[[#This Row],[//]]="","",SUMIF(NOTA[ID_H],PAJAK[[#This Row],[ID]],NOTA[DISC]))</f>
        <v>4321282.5</v>
      </c>
      <c r="O70" s="43">
        <f ca="1">PAJAK[[#This Row],[SUB TOTAL]]-PAJAK[[#This Row],[DISKON TOTAL]]</f>
        <v>21339517.5</v>
      </c>
      <c r="P70" s="43">
        <f ca="1">IF(PAJAK[[#This Row],[//]]="","",INDEX(INDIRECT("NOTA["&amp;PAJAK[#Headers]&amp;"]"),PAJAK[[#This Row],[//]]-2+PAJAK[[#This Row],[QB]]-1))</f>
        <v>323190</v>
      </c>
      <c r="Q70" s="43">
        <f ca="1">(PAJAK[[#This Row],[SUB T-DISC]]-PAJAK[[#This Row],[DISC DLL]])/111%</f>
        <v>18933628.378378376</v>
      </c>
      <c r="R70" s="43">
        <f ca="1">PAJAK[[#This Row],[DPP]]*PAJAK[[#This Row],[PPN]]</f>
        <v>2082699.1216216213</v>
      </c>
      <c r="S70" s="43">
        <f ca="1">PAJAK[[#This Row],[DPP]]+PAJAK[[#This Row],[PPN 11%]]</f>
        <v>21016327.499999996</v>
      </c>
      <c r="T70" s="43" t="str">
        <f ca="1">IF(ISNUMBER(PAJAK[[#This Row],[//]]),PPN,"")</f>
        <v>11%</v>
      </c>
    </row>
    <row r="71" spans="1:20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807</v>
      </c>
      <c r="B71" s="164">
        <f ca="1">HYPERLINK("[NOTA_.XLSX]NOTA!c"&amp;PAJAK[[#This Row],[//]],IF(PAJAK[[#This Row],[//]]="","",INDEX(INDIRECT("NOTA["&amp;PAJAK[#Headers]&amp;"]"),PAJAK[[#This Row],[//]]-2)))</f>
        <v>142</v>
      </c>
      <c r="C71" s="44" t="str">
        <f ca="1">IF(PAJAK[[#This Row],[//]]="","",INDEX(INDIRECT("NOTA["&amp;PAJAK[#Headers]&amp;"]"),PAJAK[[#This Row],[//]]-2))</f>
        <v>KAL_0112_464-3</v>
      </c>
      <c r="D71" s="44" t="e">
        <f ca="1">MATCH(PAJAK[[#This Row],[ID]],[2]!Table1[ID],0)</f>
        <v>#REF!</v>
      </c>
      <c r="E71" s="163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PT KALINDO SUKSES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SN22112464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5640000</v>
      </c>
      <c r="L71" s="43">
        <f ca="1">IF(PAJAK[[#This Row],[//]]="","",SUMIF(NOTA[ID_H],PAJAK[[#This Row],[ID]],NOTA[DISC 1-]))</f>
        <v>705000</v>
      </c>
      <c r="M71" s="43">
        <f ca="1">IF(PAJAK[[#This Row],[//]]="","",SUMIF(NOTA[ID_H],PAJAK[[#This Row],[ID]],NOTA[DISC 2-]))</f>
        <v>246750</v>
      </c>
      <c r="N71" s="43">
        <f ca="1">IF(PAJAK[[#This Row],[//]]="","",SUMIF(NOTA[ID_H],PAJAK[[#This Row],[ID]],NOTA[DISC]))</f>
        <v>951750</v>
      </c>
      <c r="O71" s="43">
        <f ca="1">PAJAK[[#This Row],[SUB TOTAL]]-PAJAK[[#This Row],[DISKON TOTAL]]</f>
        <v>4688250</v>
      </c>
      <c r="P71" s="43">
        <f ca="1">IF(PAJAK[[#This Row],[//]]="","",INDEX(INDIRECT("NOTA["&amp;PAJAK[#Headers]&amp;"]"),PAJAK[[#This Row],[//]]-2+PAJAK[[#This Row],[QB]]-1))</f>
        <v>0</v>
      </c>
      <c r="Q71" s="43">
        <f ca="1">(PAJAK[[#This Row],[SUB T-DISC]]-PAJAK[[#This Row],[DISC DLL]])/111%</f>
        <v>4223648.6486486485</v>
      </c>
      <c r="R71" s="43">
        <f ca="1">PAJAK[[#This Row],[DPP]]*PAJAK[[#This Row],[PPN]]</f>
        <v>464601.35135135136</v>
      </c>
      <c r="S71" s="43">
        <f ca="1">PAJAK[[#This Row],[DPP]]+PAJAK[[#This Row],[PPN 11%]]</f>
        <v>4688250</v>
      </c>
      <c r="T71" s="43" t="str">
        <f ca="1">IF(ISNUMBER(PAJAK[[#This Row],[//]]),PPN,"")</f>
        <v>11%</v>
      </c>
    </row>
    <row r="72" spans="1:20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821</v>
      </c>
      <c r="B72" s="164">
        <f ca="1">HYPERLINK("[NOTA_.XLSX]NOTA!c"&amp;PAJAK[[#This Row],[//]],IF(PAJAK[[#This Row],[//]]="","",INDEX(INDIRECT("NOTA["&amp;PAJAK[#Headers]&amp;"]"),PAJAK[[#This Row],[//]]-2)))</f>
        <v>146</v>
      </c>
      <c r="C72" s="44" t="str">
        <f ca="1">IF(PAJAK[[#This Row],[//]]="","",INDEX(INDIRECT("NOTA["&amp;PAJAK[#Headers]&amp;"]"),PAJAK[[#This Row],[//]]-2))</f>
        <v>ATA_0212_159-6</v>
      </c>
      <c r="D72" s="44" t="e">
        <f ca="1">MATCH(PAJAK[[#This Row],[ID]],[2]!Table1[ID],0)</f>
        <v>#REF!</v>
      </c>
      <c r="E72" s="163">
        <f ca="1">IF(PAJAK[[#This Row],[ID]]="","",COUNTIF(NOTA[ID_H],PAJAK[[#This Row],[ID]]))</f>
        <v>6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44897</v>
      </c>
      <c r="H72" s="42">
        <f ca="1">IF(PAJAK[[#This Row],[//]]="","",INDEX(INDIRECT("NOTA["&amp;PAJAK[#Headers]&amp;"]"),PAJAK[[#This Row],[//]]-2))</f>
        <v>44895</v>
      </c>
      <c r="I72" s="41" t="str">
        <f ca="1">IF(PAJAK[[#This Row],[//]]="","",INDEX(INDIRECT("NOTA["&amp;PAJAK[#Headers]&amp;"]"),PAJAK[[#This Row],[//]]-2))</f>
        <v>SA221119159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22934400</v>
      </c>
      <c r="L72" s="43">
        <f ca="1">IF(PAJAK[[#This Row],[//]]="","",SUMIF(NOTA[ID_H],PAJAK[[#This Row],[ID]],NOTA[DISC 1-]))</f>
        <v>2866800</v>
      </c>
      <c r="M72" s="43">
        <f ca="1">IF(PAJAK[[#This Row],[//]]="","",SUMIF(NOTA[ID_H],PAJAK[[#This Row],[ID]],NOTA[DISC 2-]))</f>
        <v>1003380</v>
      </c>
      <c r="N72" s="43">
        <f ca="1">IF(PAJAK[[#This Row],[//]]="","",SUMIF(NOTA[ID_H],PAJAK[[#This Row],[ID]],NOTA[DISC]))</f>
        <v>3870180</v>
      </c>
      <c r="O72" s="43">
        <f ca="1">PAJAK[[#This Row],[SUB TOTAL]]-PAJAK[[#This Row],[DISKON TOTAL]]</f>
        <v>19064220</v>
      </c>
      <c r="P72" s="43">
        <f ca="1">IF(PAJAK[[#This Row],[//]]="","",INDEX(INDIRECT("NOTA["&amp;PAJAK[#Headers]&amp;"]"),PAJAK[[#This Row],[//]]-2+PAJAK[[#This Row],[QB]]-1))</f>
        <v>0</v>
      </c>
      <c r="Q72" s="43">
        <f ca="1">(PAJAK[[#This Row],[SUB T-DISC]]-PAJAK[[#This Row],[DISC DLL]])/111%</f>
        <v>17174972.97297297</v>
      </c>
      <c r="R72" s="43">
        <f ca="1">PAJAK[[#This Row],[DPP]]*PAJAK[[#This Row],[PPN]]</f>
        <v>1889247.0270270268</v>
      </c>
      <c r="S72" s="43">
        <f ca="1">PAJAK[[#This Row],[DPP]]+PAJAK[[#This Row],[PPN 11%]]</f>
        <v>19064219.999999996</v>
      </c>
      <c r="T72" s="43" t="str">
        <f ca="1">IF(ISNUMBER(PAJAK[[#This Row],[//]]),PPN,"")</f>
        <v>11%</v>
      </c>
    </row>
    <row r="73" spans="1:20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828</v>
      </c>
      <c r="B73" s="164">
        <f ca="1">HYPERLINK("[NOTA_.XLSX]NOTA!c"&amp;PAJAK[[#This Row],[//]],IF(PAJAK[[#This Row],[//]]="","",INDEX(INDIRECT("NOTA["&amp;PAJAK[#Headers]&amp;"]"),PAJAK[[#This Row],[//]]-2)))</f>
        <v>147</v>
      </c>
      <c r="C73" s="44" t="str">
        <f ca="1">IF(PAJAK[[#This Row],[//]]="","",INDEX(INDIRECT("NOTA["&amp;PAJAK[#Headers]&amp;"]"),PAJAK[[#This Row],[//]]-2))</f>
        <v>ATA_0212_114-6</v>
      </c>
      <c r="D73" s="44" t="e">
        <f ca="1">MATCH(PAJAK[[#This Row],[ID]],[2]!Table1[ID],0)</f>
        <v>#REF!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44897</v>
      </c>
      <c r="H73" s="42">
        <f ca="1">IF(PAJAK[[#This Row],[//]]="","",INDEX(INDIRECT("NOTA["&amp;PAJAK[#Headers]&amp;"]"),PAJAK[[#This Row],[//]]-2))</f>
        <v>44894</v>
      </c>
      <c r="I73" s="41" t="str">
        <f ca="1">IF(PAJAK[[#This Row],[//]]="","",INDEX(INDIRECT("NOTA["&amp;PAJAK[#Headers]&amp;"]"),PAJAK[[#This Row],[//]]-2))</f>
        <v>SA221119114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10108800</v>
      </c>
      <c r="L73" s="43">
        <f ca="1">IF(PAJAK[[#This Row],[//]]="","",SUMIF(NOTA[ID_H],PAJAK[[#This Row],[ID]],NOTA[DISC 1-]))</f>
        <v>1263600</v>
      </c>
      <c r="M73" s="43">
        <f ca="1">IF(PAJAK[[#This Row],[//]]="","",SUMIF(NOTA[ID_H],PAJAK[[#This Row],[ID]],NOTA[DISC 2-]))</f>
        <v>442260</v>
      </c>
      <c r="N73" s="43">
        <f ca="1">IF(PAJAK[[#This Row],[//]]="","",SUMIF(NOTA[ID_H],PAJAK[[#This Row],[ID]],NOTA[DISC]))</f>
        <v>1705860</v>
      </c>
      <c r="O73" s="43">
        <f ca="1">PAJAK[[#This Row],[SUB TOTAL]]-PAJAK[[#This Row],[DISKON TOTAL]]</f>
        <v>8402940</v>
      </c>
      <c r="P73" s="43">
        <f ca="1">IF(PAJAK[[#This Row],[//]]="","",INDEX(INDIRECT("NOTA["&amp;PAJAK[#Headers]&amp;"]"),PAJAK[[#This Row],[//]]-2+PAJAK[[#This Row],[QB]]-1))</f>
        <v>0</v>
      </c>
      <c r="Q73" s="43">
        <f ca="1">(PAJAK[[#This Row],[SUB T-DISC]]-PAJAK[[#This Row],[DISC DLL]])/111%</f>
        <v>7570216.2162162159</v>
      </c>
      <c r="R73" s="43">
        <f ca="1">PAJAK[[#This Row],[DPP]]*PAJAK[[#This Row],[PPN]]</f>
        <v>832723.78378378379</v>
      </c>
      <c r="S73" s="43">
        <f ca="1">PAJAK[[#This Row],[DPP]]+PAJAK[[#This Row],[PPN 11%]]</f>
        <v>8402940</v>
      </c>
      <c r="T73" s="43" t="str">
        <f ca="1">IF(ISNUMBER(PAJAK[[#This Row],[//]]),PPN,"")</f>
        <v>11%</v>
      </c>
    </row>
    <row r="74" spans="1:20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 1-]))</f>
        <v/>
      </c>
      <c r="M74" s="43" t="str">
        <f ca="1">IF(PAJAK[[#This Row],[//]]="","",SUMIF(NOTA[ID_H],PAJAK[[#This Row],[ID]],NOTA[DISC 2-]))</f>
        <v/>
      </c>
      <c r="N74" s="43" t="str">
        <f ca="1">IF(PAJAK[[#This Row],[//]]="","",SUMIF(NOTA[ID_H],PAJAK[[#This Row],[ID]],NOTA[DISC]))</f>
        <v/>
      </c>
      <c r="O74" s="43" t="e">
        <f ca="1">PAJAK[[#This Row],[SUB TOTAL]]-PAJAK[[#This Row],[DISKON TOTAL]]</f>
        <v>#VALUE!</v>
      </c>
      <c r="P74" s="43" t="str">
        <f ca="1">IF(PAJAK[[#This Row],[//]]="","",INDEX(INDIRECT("NOTA["&amp;PAJAK[#Headers]&amp;"]"),PAJAK[[#This Row],[//]]-2+PAJAK[[#This Row],[QB]]-1))</f>
        <v/>
      </c>
      <c r="Q74" s="43" t="e">
        <f ca="1">(PAJAK[[#This Row],[SUB T-DISC]]-PAJAK[[#This Row],[DISC DLL]])/111%</f>
        <v>#VALUE!</v>
      </c>
      <c r="R74" s="43" t="e">
        <f ca="1">PAJAK[[#This Row],[DPP]]*PAJAK[[#This Row],[PPN]]</f>
        <v>#VALUE!</v>
      </c>
      <c r="S74" s="43" t="e">
        <f ca="1">PAJAK[[#This Row],[DPP]]+PAJAK[[#This Row],[PPN 11%]]</f>
        <v>#VALUE!</v>
      </c>
      <c r="T74" s="43" t="str">
        <f ca="1">IF(ISNUMBER(PAJAK[[#This Row],[//]]),PPN,"")</f>
        <v/>
      </c>
    </row>
    <row r="75" spans="1:20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 1-]))</f>
        <v/>
      </c>
      <c r="M75" s="43" t="str">
        <f ca="1">IF(PAJAK[[#This Row],[//]]="","",SUMIF(NOTA[ID_H],PAJAK[[#This Row],[ID]],NOTA[DISC 2-]))</f>
        <v/>
      </c>
      <c r="N75" s="43" t="str">
        <f ca="1">IF(PAJAK[[#This Row],[//]]="","",SUMIF(NOTA[ID_H],PAJAK[[#This Row],[ID]],NOTA[DISC]))</f>
        <v/>
      </c>
      <c r="O75" s="43" t="e">
        <f ca="1">PAJAK[[#This Row],[SUB TOTAL]]-PAJAK[[#This Row],[DISKON TOTAL]]</f>
        <v>#VALUE!</v>
      </c>
      <c r="P75" s="43" t="str">
        <f ca="1">IF(PAJAK[[#This Row],[//]]="","",INDEX(INDIRECT("NOTA["&amp;PAJAK[#Headers]&amp;"]"),PAJAK[[#This Row],[//]]-2+PAJAK[[#This Row],[QB]]-1))</f>
        <v/>
      </c>
      <c r="Q75" s="43" t="e">
        <f ca="1">(PAJAK[[#This Row],[SUB T-DISC]]-PAJAK[[#This Row],[DISC DLL]])/111%</f>
        <v>#VALUE!</v>
      </c>
      <c r="R75" s="43" t="e">
        <f ca="1">PAJAK[[#This Row],[DPP]]*PAJAK[[#This Row],[PPN]]</f>
        <v>#VALUE!</v>
      </c>
      <c r="S75" s="43" t="e">
        <f ca="1">PAJAK[[#This Row],[DPP]]+PAJAK[[#This Row],[PPN 11%]]</f>
        <v>#VALUE!</v>
      </c>
      <c r="T75" s="43" t="str">
        <f ca="1">IF(ISNUMBER(PAJAK[[#This Row],[//]]),PPN,"")</f>
        <v/>
      </c>
    </row>
    <row r="76" spans="1:20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 1-]))</f>
        <v/>
      </c>
      <c r="M76" s="43" t="str">
        <f ca="1">IF(PAJAK[[#This Row],[//]]="","",SUMIF(NOTA[ID_H],PAJAK[[#This Row],[ID]],NOTA[DISC 2-]))</f>
        <v/>
      </c>
      <c r="N76" s="43" t="str">
        <f ca="1">IF(PAJAK[[#This Row],[//]]="","",SUMIF(NOTA[ID_H],PAJAK[[#This Row],[ID]],NOTA[DISC]))</f>
        <v/>
      </c>
      <c r="O76" s="43" t="e">
        <f ca="1">PAJAK[[#This Row],[SUB TOTAL]]-PAJAK[[#This Row],[DISKON TOTAL]]</f>
        <v>#VALUE!</v>
      </c>
      <c r="P76" s="43" t="str">
        <f ca="1">IF(PAJAK[[#This Row],[//]]="","",INDEX(INDIRECT("NOTA["&amp;PAJAK[#Headers]&amp;"]"),PAJAK[[#This Row],[//]]-2+PAJAK[[#This Row],[QB]]-1))</f>
        <v/>
      </c>
      <c r="Q76" s="43" t="e">
        <f ca="1">(PAJAK[[#This Row],[SUB T-DISC]]-PAJAK[[#This Row],[DISC DLL]])/111%</f>
        <v>#VALUE!</v>
      </c>
      <c r="R76" s="43" t="e">
        <f ca="1">PAJAK[[#This Row],[DPP]]*PAJAK[[#This Row],[PPN]]</f>
        <v>#VALUE!</v>
      </c>
      <c r="S76" s="43" t="e">
        <f ca="1">PAJAK[[#This Row],[DPP]]+PAJAK[[#This Row],[PPN 11%]]</f>
        <v>#VALUE!</v>
      </c>
      <c r="T76" s="43" t="str">
        <f ca="1">IF(ISNUMBER(PAJAK[[#This Row],[//]]),PPN,"")</f>
        <v/>
      </c>
    </row>
    <row r="77" spans="1:20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 1-]))</f>
        <v/>
      </c>
      <c r="M77" s="43" t="str">
        <f ca="1">IF(PAJAK[[#This Row],[//]]="","",SUMIF(NOTA[ID_H],PAJAK[[#This Row],[ID]],NOTA[DISC 2-]))</f>
        <v/>
      </c>
      <c r="N77" s="43" t="str">
        <f ca="1">IF(PAJAK[[#This Row],[//]]="","",SUMIF(NOTA[ID_H],PAJAK[[#This Row],[ID]],NOTA[DISC]))</f>
        <v/>
      </c>
      <c r="O77" s="43" t="e">
        <f ca="1">PAJAK[[#This Row],[SUB TOTAL]]-PAJAK[[#This Row],[DISKON TOTAL]]</f>
        <v>#VALUE!</v>
      </c>
      <c r="P77" s="43" t="str">
        <f ca="1">IF(PAJAK[[#This Row],[//]]="","",INDEX(INDIRECT("NOTA["&amp;PAJAK[#Headers]&amp;"]"),PAJAK[[#This Row],[//]]-2+PAJAK[[#This Row],[QB]]-1))</f>
        <v/>
      </c>
      <c r="Q77" s="43" t="e">
        <f ca="1">(PAJAK[[#This Row],[SUB T-DISC]]-PAJAK[[#This Row],[DISC DLL]])/111%</f>
        <v>#VALUE!</v>
      </c>
      <c r="R77" s="43" t="e">
        <f ca="1">PAJAK[[#This Row],[DPP]]*PAJAK[[#This Row],[PPN]]</f>
        <v>#VALUE!</v>
      </c>
      <c r="S77" s="43" t="e">
        <f ca="1">PAJAK[[#This Row],[DPP]]+PAJAK[[#This Row],[PPN 11%]]</f>
        <v>#VALUE!</v>
      </c>
      <c r="T77" s="43" t="str">
        <f ca="1">IF(ISNUMBER(PAJAK[[#This Row],[//]]),PPN,"")</f>
        <v/>
      </c>
    </row>
    <row r="78" spans="1:20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 1-]))</f>
        <v/>
      </c>
      <c r="M78" s="43" t="str">
        <f ca="1">IF(PAJAK[[#This Row],[//]]="","",SUMIF(NOTA[ID_H],PAJAK[[#This Row],[ID]],NOTA[DISC 2-]))</f>
        <v/>
      </c>
      <c r="N78" s="43" t="str">
        <f ca="1">IF(PAJAK[[#This Row],[//]]="","",SUMIF(NOTA[ID_H],PAJAK[[#This Row],[ID]],NOTA[DISC]))</f>
        <v/>
      </c>
      <c r="O78" s="43" t="e">
        <f ca="1">PAJAK[[#This Row],[SUB TOTAL]]-PAJAK[[#This Row],[DISKON TOTAL]]</f>
        <v>#VALUE!</v>
      </c>
      <c r="P78" s="43" t="str">
        <f ca="1">IF(PAJAK[[#This Row],[//]]="","",INDEX(INDIRECT("NOTA["&amp;PAJAK[#Headers]&amp;"]"),PAJAK[[#This Row],[//]]-2+PAJAK[[#This Row],[QB]]-1))</f>
        <v/>
      </c>
      <c r="Q78" s="43" t="e">
        <f ca="1">(PAJAK[[#This Row],[SUB T-DISC]]-PAJAK[[#This Row],[DISC DLL]])/111%</f>
        <v>#VALUE!</v>
      </c>
      <c r="R78" s="43" t="e">
        <f ca="1">PAJAK[[#This Row],[DPP]]*PAJAK[[#This Row],[PPN]]</f>
        <v>#VALUE!</v>
      </c>
      <c r="S78" s="43" t="e">
        <f ca="1">PAJAK[[#This Row],[DPP]]+PAJAK[[#This Row],[PPN 11%]]</f>
        <v>#VALUE!</v>
      </c>
      <c r="T78" s="43" t="str">
        <f ca="1">IF(ISNUMBER(PAJAK[[#This Row],[//]]),PPN,"")</f>
        <v/>
      </c>
    </row>
    <row r="79" spans="1:20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 1-]))</f>
        <v/>
      </c>
      <c r="M79" s="43" t="str">
        <f ca="1">IF(PAJAK[[#This Row],[//]]="","",SUMIF(NOTA[ID_H],PAJAK[[#This Row],[ID]],NOTA[DISC 2-]))</f>
        <v/>
      </c>
      <c r="N79" s="43" t="str">
        <f ca="1">IF(PAJAK[[#This Row],[//]]="","",SUMIF(NOTA[ID_H],PAJAK[[#This Row],[ID]],NOTA[DISC]))</f>
        <v/>
      </c>
      <c r="O79" s="43" t="e">
        <f ca="1">PAJAK[[#This Row],[SUB TOTAL]]-PAJAK[[#This Row],[DISKON TOTAL]]</f>
        <v>#VALUE!</v>
      </c>
      <c r="P79" s="43" t="str">
        <f ca="1">IF(PAJAK[[#This Row],[//]]="","",INDEX(INDIRECT("NOTA["&amp;PAJAK[#Headers]&amp;"]"),PAJAK[[#This Row],[//]]-2+PAJAK[[#This Row],[QB]]-1))</f>
        <v/>
      </c>
      <c r="Q79" s="43" t="e">
        <f ca="1">(PAJAK[[#This Row],[SUB T-DISC]]-PAJAK[[#This Row],[DISC DLL]])/111%</f>
        <v>#VALUE!</v>
      </c>
      <c r="R79" s="43" t="e">
        <f ca="1">PAJAK[[#This Row],[DPP]]*PAJAK[[#This Row],[PPN]]</f>
        <v>#VALUE!</v>
      </c>
      <c r="S79" s="43" t="e">
        <f ca="1">PAJAK[[#This Row],[DPP]]+PAJAK[[#This Row],[PPN 11%]]</f>
        <v>#VALUE!</v>
      </c>
      <c r="T79" s="43" t="str">
        <f ca="1">IF(ISNUMBER(PAJAK[[#This Row],[//]]),PPN,"")</f>
        <v/>
      </c>
    </row>
    <row r="80" spans="1:20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 1-]))</f>
        <v/>
      </c>
      <c r="M80" s="43" t="str">
        <f ca="1">IF(PAJAK[[#This Row],[//]]="","",SUMIF(NOTA[ID_H],PAJAK[[#This Row],[ID]],NOTA[DISC 2-]))</f>
        <v/>
      </c>
      <c r="N80" s="43" t="str">
        <f ca="1">IF(PAJAK[[#This Row],[//]]="","",SUMIF(NOTA[ID_H],PAJAK[[#This Row],[ID]],NOTA[DISC]))</f>
        <v/>
      </c>
      <c r="O80" s="43" t="e">
        <f ca="1">PAJAK[[#This Row],[SUB TOTAL]]-PAJAK[[#This Row],[DISKON TOTAL]]</f>
        <v>#VALUE!</v>
      </c>
      <c r="P80" s="43" t="str">
        <f ca="1">IF(PAJAK[[#This Row],[//]]="","",INDEX(INDIRECT("NOTA["&amp;PAJAK[#Headers]&amp;"]"),PAJAK[[#This Row],[//]]-2+PAJAK[[#This Row],[QB]]-1))</f>
        <v/>
      </c>
      <c r="Q80" s="43" t="e">
        <f ca="1">(PAJAK[[#This Row],[SUB T-DISC]]-PAJAK[[#This Row],[DISC DLL]])/111%</f>
        <v>#VALUE!</v>
      </c>
      <c r="R80" s="43" t="e">
        <f ca="1">PAJAK[[#This Row],[DPP]]*PAJAK[[#This Row],[PPN]]</f>
        <v>#VALUE!</v>
      </c>
      <c r="S80" s="43" t="e">
        <f ca="1">PAJAK[[#This Row],[DPP]]+PAJAK[[#This Row],[PPN 11%]]</f>
        <v>#VALUE!</v>
      </c>
      <c r="T80" s="43" t="str">
        <f ca="1">IF(ISNUMBER(PAJAK[[#This Row],[//]]),PPN,"")</f>
        <v/>
      </c>
    </row>
    <row r="81" spans="1:20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 1-]))</f>
        <v/>
      </c>
      <c r="M81" s="43" t="str">
        <f ca="1">IF(PAJAK[[#This Row],[//]]="","",SUMIF(NOTA[ID_H],PAJAK[[#This Row],[ID]],NOTA[DISC 2-]))</f>
        <v/>
      </c>
      <c r="N81" s="43" t="str">
        <f ca="1">IF(PAJAK[[#This Row],[//]]="","",SUMIF(NOTA[ID_H],PAJAK[[#This Row],[ID]],NOTA[DISC]))</f>
        <v/>
      </c>
      <c r="O81" s="43" t="e">
        <f ca="1">PAJAK[[#This Row],[SUB TOTAL]]-PAJAK[[#This Row],[DISKON TOTAL]]</f>
        <v>#VALUE!</v>
      </c>
      <c r="P81" s="43" t="str">
        <f ca="1">IF(PAJAK[[#This Row],[//]]="","",INDEX(INDIRECT("NOTA["&amp;PAJAK[#Headers]&amp;"]"),PAJAK[[#This Row],[//]]-2+PAJAK[[#This Row],[QB]]-1))</f>
        <v/>
      </c>
      <c r="Q81" s="43" t="e">
        <f ca="1">(PAJAK[[#This Row],[SUB T-DISC]]-PAJAK[[#This Row],[DISC DLL]])/111%</f>
        <v>#VALUE!</v>
      </c>
      <c r="R81" s="43" t="e">
        <f ca="1">PAJAK[[#This Row],[DPP]]*PAJAK[[#This Row],[PPN]]</f>
        <v>#VALUE!</v>
      </c>
      <c r="S81" s="43" t="e">
        <f ca="1">PAJAK[[#This Row],[DPP]]+PAJAK[[#This Row],[PPN 11%]]</f>
        <v>#VALUE!</v>
      </c>
      <c r="T81" s="43" t="str">
        <f ca="1">IF(ISNUMBER(PAJAK[[#This Row],[//]]),PPN,"")</f>
        <v/>
      </c>
    </row>
    <row r="82" spans="1:20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 1-]))</f>
        <v/>
      </c>
      <c r="M82" s="43" t="str">
        <f ca="1">IF(PAJAK[[#This Row],[//]]="","",SUMIF(NOTA[ID_H],PAJAK[[#This Row],[ID]],NOTA[DISC 2-]))</f>
        <v/>
      </c>
      <c r="N82" s="43" t="str">
        <f ca="1">IF(PAJAK[[#This Row],[//]]="","",SUMIF(NOTA[ID_H],PAJAK[[#This Row],[ID]],NOTA[DISC]))</f>
        <v/>
      </c>
      <c r="O82" s="43" t="e">
        <f ca="1">PAJAK[[#This Row],[SUB TOTAL]]-PAJAK[[#This Row],[DISKON TOTAL]]</f>
        <v>#VALUE!</v>
      </c>
      <c r="P82" s="43" t="str">
        <f ca="1">IF(PAJAK[[#This Row],[//]]="","",INDEX(INDIRECT("NOTA["&amp;PAJAK[#Headers]&amp;"]"),PAJAK[[#This Row],[//]]-2+PAJAK[[#This Row],[QB]]-1))</f>
        <v/>
      </c>
      <c r="Q82" s="43" t="e">
        <f ca="1">(PAJAK[[#This Row],[SUB T-DISC]]-PAJAK[[#This Row],[DISC DLL]])/111%</f>
        <v>#VALUE!</v>
      </c>
      <c r="R82" s="43" t="e">
        <f ca="1">PAJAK[[#This Row],[DPP]]*PAJAK[[#This Row],[PPN]]</f>
        <v>#VALUE!</v>
      </c>
      <c r="S82" s="43" t="e">
        <f ca="1">PAJAK[[#This Row],[DPP]]+PAJAK[[#This Row],[PPN 11%]]</f>
        <v>#VALUE!</v>
      </c>
      <c r="T82" s="43" t="str">
        <f ca="1">IF(ISNUMBER(PAJAK[[#This Row],[//]]),PPN,"")</f>
        <v/>
      </c>
    </row>
    <row r="83" spans="1:20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 1-]))</f>
        <v/>
      </c>
      <c r="M83" s="43" t="str">
        <f ca="1">IF(PAJAK[[#This Row],[//]]="","",SUMIF(NOTA[ID_H],PAJAK[[#This Row],[ID]],NOTA[DISC 2-]))</f>
        <v/>
      </c>
      <c r="N83" s="43" t="str">
        <f ca="1">IF(PAJAK[[#This Row],[//]]="","",SUMIF(NOTA[ID_H],PAJAK[[#This Row],[ID]],NOTA[DISC]))</f>
        <v/>
      </c>
      <c r="O83" s="43" t="e">
        <f ca="1">PAJAK[[#This Row],[SUB TOTAL]]-PAJAK[[#This Row],[DISKON TOTAL]]</f>
        <v>#VALUE!</v>
      </c>
      <c r="P83" s="43" t="str">
        <f ca="1">IF(PAJAK[[#This Row],[//]]="","",INDEX(INDIRECT("NOTA["&amp;PAJAK[#Headers]&amp;"]"),PAJAK[[#This Row],[//]]-2+PAJAK[[#This Row],[QB]]-1))</f>
        <v/>
      </c>
      <c r="Q83" s="43" t="e">
        <f ca="1">(PAJAK[[#This Row],[SUB T-DISC]]-PAJAK[[#This Row],[DISC DLL]])/111%</f>
        <v>#VALUE!</v>
      </c>
      <c r="R83" s="43" t="e">
        <f ca="1">PAJAK[[#This Row],[DPP]]*PAJAK[[#This Row],[PPN]]</f>
        <v>#VALUE!</v>
      </c>
      <c r="S83" s="43" t="e">
        <f ca="1">PAJAK[[#This Row],[DPP]]+PAJAK[[#This Row],[PPN 11%]]</f>
        <v>#VALUE!</v>
      </c>
      <c r="T83" s="43" t="str">
        <f ca="1">IF(ISNUMBER(PAJAK[[#This Row],[//]]),PPN,"")</f>
        <v/>
      </c>
    </row>
    <row r="84" spans="1:20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 1-]))</f>
        <v/>
      </c>
      <c r="M84" s="43" t="str">
        <f ca="1">IF(PAJAK[[#This Row],[//]]="","",SUMIF(NOTA[ID_H],PAJAK[[#This Row],[ID]],NOTA[DISC 2-]))</f>
        <v/>
      </c>
      <c r="N84" s="43" t="str">
        <f ca="1">IF(PAJAK[[#This Row],[//]]="","",SUMIF(NOTA[ID_H],PAJAK[[#This Row],[ID]],NOTA[DISC]))</f>
        <v/>
      </c>
      <c r="O84" s="43" t="e">
        <f ca="1">PAJAK[[#This Row],[SUB TOTAL]]-PAJAK[[#This Row],[DISKON TOTAL]]</f>
        <v>#VALUE!</v>
      </c>
      <c r="P84" s="43" t="str">
        <f ca="1">IF(PAJAK[[#This Row],[//]]="","",INDEX(INDIRECT("NOTA["&amp;PAJAK[#Headers]&amp;"]"),PAJAK[[#This Row],[//]]-2+PAJAK[[#This Row],[QB]]-1))</f>
        <v/>
      </c>
      <c r="Q84" s="43" t="e">
        <f ca="1">(PAJAK[[#This Row],[SUB T-DISC]]-PAJAK[[#This Row],[DISC DLL]])/111%</f>
        <v>#VALUE!</v>
      </c>
      <c r="R84" s="43" t="e">
        <f ca="1">PAJAK[[#This Row],[DPP]]*PAJAK[[#This Row],[PPN]]</f>
        <v>#VALUE!</v>
      </c>
      <c r="S84" s="43" t="e">
        <f ca="1">PAJAK[[#This Row],[DPP]]+PAJAK[[#This Row],[PPN 11%]]</f>
        <v>#VALUE!</v>
      </c>
      <c r="T84" s="43" t="str">
        <f ca="1">IF(ISNUMBER(PAJAK[[#This Row],[//]]),PPN,"")</f>
        <v/>
      </c>
    </row>
    <row r="85" spans="1:20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 1-]))</f>
        <v/>
      </c>
      <c r="M85" s="43" t="str">
        <f ca="1">IF(PAJAK[[#This Row],[//]]="","",SUMIF(NOTA[ID_H],PAJAK[[#This Row],[ID]],NOTA[DISC 2-]))</f>
        <v/>
      </c>
      <c r="N85" s="43" t="str">
        <f ca="1">IF(PAJAK[[#This Row],[//]]="","",SUMIF(NOTA[ID_H],PAJAK[[#This Row],[ID]],NOTA[DISC]))</f>
        <v/>
      </c>
      <c r="O85" s="43" t="e">
        <f ca="1">PAJAK[[#This Row],[SUB TOTAL]]-PAJAK[[#This Row],[DISKON TOTAL]]</f>
        <v>#VALUE!</v>
      </c>
      <c r="P85" s="43" t="str">
        <f ca="1">IF(PAJAK[[#This Row],[//]]="","",INDEX(INDIRECT("NOTA["&amp;PAJAK[#Headers]&amp;"]"),PAJAK[[#This Row],[//]]-2+PAJAK[[#This Row],[QB]]-1))</f>
        <v/>
      </c>
      <c r="Q85" s="43" t="e">
        <f ca="1">(PAJAK[[#This Row],[SUB T-DISC]]-PAJAK[[#This Row],[DISC DLL]])/111%</f>
        <v>#VALUE!</v>
      </c>
      <c r="R85" s="43" t="e">
        <f ca="1">PAJAK[[#This Row],[DPP]]*PAJAK[[#This Row],[PPN]]</f>
        <v>#VALUE!</v>
      </c>
      <c r="S85" s="43" t="e">
        <f ca="1">PAJAK[[#This Row],[DPP]]+PAJAK[[#This Row],[PPN 11%]]</f>
        <v>#VALUE!</v>
      </c>
      <c r="T85" s="43" t="str">
        <f ca="1">IF(ISNUMBER(PAJAK[[#This Row],[//]]),PPN,"")</f>
        <v/>
      </c>
    </row>
    <row r="86" spans="1:20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 1-]))</f>
        <v/>
      </c>
      <c r="M86" s="43" t="str">
        <f ca="1">IF(PAJAK[[#This Row],[//]]="","",SUMIF(NOTA[ID_H],PAJAK[[#This Row],[ID]],NOTA[DISC 2-]))</f>
        <v/>
      </c>
      <c r="N86" s="43" t="str">
        <f ca="1">IF(PAJAK[[#This Row],[//]]="","",SUMIF(NOTA[ID_H],PAJAK[[#This Row],[ID]],NOTA[DISC]))</f>
        <v/>
      </c>
      <c r="O86" s="43" t="e">
        <f ca="1">PAJAK[[#This Row],[SUB TOTAL]]-PAJAK[[#This Row],[DISKON TOTAL]]</f>
        <v>#VALUE!</v>
      </c>
      <c r="P86" s="43" t="str">
        <f ca="1">IF(PAJAK[[#This Row],[//]]="","",INDEX(INDIRECT("NOTA["&amp;PAJAK[#Headers]&amp;"]"),PAJAK[[#This Row],[//]]-2+PAJAK[[#This Row],[QB]]-1))</f>
        <v/>
      </c>
      <c r="Q86" s="43" t="e">
        <f ca="1">(PAJAK[[#This Row],[SUB T-DISC]]-PAJAK[[#This Row],[DISC DLL]])/111%</f>
        <v>#VALUE!</v>
      </c>
      <c r="R86" s="43" t="e">
        <f ca="1">PAJAK[[#This Row],[DPP]]*PAJAK[[#This Row],[PPN]]</f>
        <v>#VALUE!</v>
      </c>
      <c r="S86" s="43" t="e">
        <f ca="1">PAJAK[[#This Row],[DPP]]+PAJAK[[#This Row],[PPN 11%]]</f>
        <v>#VALUE!</v>
      </c>
      <c r="T86" s="43" t="str">
        <f ca="1">IF(ISNUMBER(PAJAK[[#This Row],[//]]),PPN,"")</f>
        <v/>
      </c>
    </row>
    <row r="87" spans="1:20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 1-]))</f>
        <v/>
      </c>
      <c r="M87" s="43" t="str">
        <f ca="1">IF(PAJAK[[#This Row],[//]]="","",SUMIF(NOTA[ID_H],PAJAK[[#This Row],[ID]],NOTA[DISC 2-]))</f>
        <v/>
      </c>
      <c r="N87" s="43" t="str">
        <f ca="1">IF(PAJAK[[#This Row],[//]]="","",SUMIF(NOTA[ID_H],PAJAK[[#This Row],[ID]],NOTA[DISC]))</f>
        <v/>
      </c>
      <c r="O87" s="43" t="e">
        <f ca="1">PAJAK[[#This Row],[SUB TOTAL]]-PAJAK[[#This Row],[DISKON TOTAL]]</f>
        <v>#VALUE!</v>
      </c>
      <c r="P87" s="43" t="str">
        <f ca="1">IF(PAJAK[[#This Row],[//]]="","",INDEX(INDIRECT("NOTA["&amp;PAJAK[#Headers]&amp;"]"),PAJAK[[#This Row],[//]]-2+PAJAK[[#This Row],[QB]]-1))</f>
        <v/>
      </c>
      <c r="Q87" s="43" t="e">
        <f ca="1">(PAJAK[[#This Row],[SUB T-DISC]]-PAJAK[[#This Row],[DISC DLL]])/111%</f>
        <v>#VALUE!</v>
      </c>
      <c r="R87" s="43" t="e">
        <f ca="1">PAJAK[[#This Row],[DPP]]*PAJAK[[#This Row],[PPN]]</f>
        <v>#VALUE!</v>
      </c>
      <c r="S87" s="43" t="e">
        <f ca="1">PAJAK[[#This Row],[DPP]]+PAJAK[[#This Row],[PPN 11%]]</f>
        <v>#VALUE!</v>
      </c>
      <c r="T87" s="43" t="str">
        <f ca="1">IF(ISNUMBER(PAJAK[[#This Row],[//]]),PPN,"")</f>
        <v/>
      </c>
    </row>
    <row r="88" spans="1:20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 1-]))</f>
        <v/>
      </c>
      <c r="M88" s="43" t="str">
        <f ca="1">IF(PAJAK[[#This Row],[//]]="","",SUMIF(NOTA[ID_H],PAJAK[[#This Row],[ID]],NOTA[DISC 2-]))</f>
        <v/>
      </c>
      <c r="N88" s="43" t="str">
        <f ca="1">IF(PAJAK[[#This Row],[//]]="","",SUMIF(NOTA[ID_H],PAJAK[[#This Row],[ID]],NOTA[DISC]))</f>
        <v/>
      </c>
      <c r="O88" s="43" t="e">
        <f ca="1">PAJAK[[#This Row],[SUB TOTAL]]-PAJAK[[#This Row],[DISKON TOTAL]]</f>
        <v>#VALUE!</v>
      </c>
      <c r="P88" s="43" t="str">
        <f ca="1">IF(PAJAK[[#This Row],[//]]="","",INDEX(INDIRECT("NOTA["&amp;PAJAK[#Headers]&amp;"]"),PAJAK[[#This Row],[//]]-2+PAJAK[[#This Row],[QB]]-1))</f>
        <v/>
      </c>
      <c r="Q88" s="43" t="e">
        <f ca="1">(PAJAK[[#This Row],[SUB T-DISC]]-PAJAK[[#This Row],[DISC DLL]])/111%</f>
        <v>#VALUE!</v>
      </c>
      <c r="R88" s="43" t="e">
        <f ca="1">PAJAK[[#This Row],[DPP]]*PAJAK[[#This Row],[PPN]]</f>
        <v>#VALUE!</v>
      </c>
      <c r="S88" s="43" t="e">
        <f ca="1">PAJAK[[#This Row],[DPP]]+PAJAK[[#This Row],[PPN 11%]]</f>
        <v>#VALUE!</v>
      </c>
      <c r="T88" s="43" t="str">
        <f ca="1">IF(ISNUMBER(PAJAK[[#This Row],[//]]),PPN,"")</f>
        <v/>
      </c>
    </row>
    <row r="89" spans="1:20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 1-]))</f>
        <v/>
      </c>
      <c r="M89" s="43" t="str">
        <f ca="1">IF(PAJAK[[#This Row],[//]]="","",SUMIF(NOTA[ID_H],PAJAK[[#This Row],[ID]],NOTA[DISC 2-]))</f>
        <v/>
      </c>
      <c r="N89" s="43" t="str">
        <f ca="1">IF(PAJAK[[#This Row],[//]]="","",SUMIF(NOTA[ID_H],PAJAK[[#This Row],[ID]],NOTA[DISC]))</f>
        <v/>
      </c>
      <c r="O89" s="43" t="e">
        <f ca="1">PAJAK[[#This Row],[SUB TOTAL]]-PAJAK[[#This Row],[DISKON TOTAL]]</f>
        <v>#VALUE!</v>
      </c>
      <c r="P89" s="43" t="str">
        <f ca="1">IF(PAJAK[[#This Row],[//]]="","",INDEX(INDIRECT("NOTA["&amp;PAJAK[#Headers]&amp;"]"),PAJAK[[#This Row],[//]]-2+PAJAK[[#This Row],[QB]]-1))</f>
        <v/>
      </c>
      <c r="Q89" s="43" t="e">
        <f ca="1">(PAJAK[[#This Row],[SUB T-DISC]]-PAJAK[[#This Row],[DISC DLL]])/111%</f>
        <v>#VALUE!</v>
      </c>
      <c r="R89" s="43" t="e">
        <f ca="1">PAJAK[[#This Row],[DPP]]*PAJAK[[#This Row],[PPN]]</f>
        <v>#VALUE!</v>
      </c>
      <c r="S89" s="43" t="e">
        <f ca="1">PAJAK[[#This Row],[DPP]]+PAJAK[[#This Row],[PPN 11%]]</f>
        <v>#VALUE!</v>
      </c>
      <c r="T89" s="43" t="str">
        <f ca="1">IF(ISNUMBER(PAJAK[[#This Row],[//]]),PPN,"")</f>
        <v/>
      </c>
    </row>
    <row r="90" spans="1:20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 1-]))</f>
        <v/>
      </c>
      <c r="M90" s="43" t="str">
        <f ca="1">IF(PAJAK[[#This Row],[//]]="","",SUMIF(NOTA[ID_H],PAJAK[[#This Row],[ID]],NOTA[DISC 2-]))</f>
        <v/>
      </c>
      <c r="N90" s="43" t="str">
        <f ca="1">IF(PAJAK[[#This Row],[//]]="","",SUMIF(NOTA[ID_H],PAJAK[[#This Row],[ID]],NOTA[DISC]))</f>
        <v/>
      </c>
      <c r="O90" s="43" t="e">
        <f ca="1">PAJAK[[#This Row],[SUB TOTAL]]-PAJAK[[#This Row],[DISKON TOTAL]]</f>
        <v>#VALUE!</v>
      </c>
      <c r="P90" s="43" t="str">
        <f ca="1">IF(PAJAK[[#This Row],[//]]="","",INDEX(INDIRECT("NOTA["&amp;PAJAK[#Headers]&amp;"]"),PAJAK[[#This Row],[//]]-2+PAJAK[[#This Row],[QB]]-1))</f>
        <v/>
      </c>
      <c r="Q90" s="43" t="e">
        <f ca="1">(PAJAK[[#This Row],[SUB T-DISC]]-PAJAK[[#This Row],[DISC DLL]])/111%</f>
        <v>#VALUE!</v>
      </c>
      <c r="R90" s="43" t="e">
        <f ca="1">PAJAK[[#This Row],[DPP]]*PAJAK[[#This Row],[PPN]]</f>
        <v>#VALUE!</v>
      </c>
      <c r="S90" s="43" t="e">
        <f ca="1">PAJAK[[#This Row],[DPP]]+PAJAK[[#This Row],[PPN 11%]]</f>
        <v>#VALUE!</v>
      </c>
      <c r="T90" s="43" t="str">
        <f ca="1">IF(ISNUMBER(PAJAK[[#This Row],[//]]),PPN,"")</f>
        <v/>
      </c>
    </row>
    <row r="91" spans="1:20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 1-]))</f>
        <v/>
      </c>
      <c r="M91" s="43" t="str">
        <f ca="1">IF(PAJAK[[#This Row],[//]]="","",SUMIF(NOTA[ID_H],PAJAK[[#This Row],[ID]],NOTA[DISC 2-]))</f>
        <v/>
      </c>
      <c r="N91" s="43" t="str">
        <f ca="1">IF(PAJAK[[#This Row],[//]]="","",SUMIF(NOTA[ID_H],PAJAK[[#This Row],[ID]],NOTA[DISC]))</f>
        <v/>
      </c>
      <c r="O91" s="43" t="e">
        <f ca="1">PAJAK[[#This Row],[SUB TOTAL]]-PAJAK[[#This Row],[DISKON TOTAL]]</f>
        <v>#VALUE!</v>
      </c>
      <c r="P91" s="43" t="str">
        <f ca="1">IF(PAJAK[[#This Row],[//]]="","",INDEX(INDIRECT("NOTA["&amp;PAJAK[#Headers]&amp;"]"),PAJAK[[#This Row],[//]]-2+PAJAK[[#This Row],[QB]]-1))</f>
        <v/>
      </c>
      <c r="Q91" s="43" t="e">
        <f ca="1">(PAJAK[[#This Row],[SUB T-DISC]]-PAJAK[[#This Row],[DISC DLL]])/111%</f>
        <v>#VALUE!</v>
      </c>
      <c r="R91" s="43" t="e">
        <f ca="1">PAJAK[[#This Row],[DPP]]*PAJAK[[#This Row],[PPN]]</f>
        <v>#VALUE!</v>
      </c>
      <c r="S91" s="43" t="e">
        <f ca="1">PAJAK[[#This Row],[DPP]]+PAJAK[[#This Row],[PPN 11%]]</f>
        <v>#VALUE!</v>
      </c>
      <c r="T91" s="43" t="str">
        <f ca="1">IF(ISNUMBER(PAJAK[[#This Row],[//]]),PPN,"")</f>
        <v/>
      </c>
    </row>
    <row r="92" spans="1:20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 1-]))</f>
        <v/>
      </c>
      <c r="M92" s="43" t="str">
        <f ca="1">IF(PAJAK[[#This Row],[//]]="","",SUMIF(NOTA[ID_H],PAJAK[[#This Row],[ID]],NOTA[DISC 2-]))</f>
        <v/>
      </c>
      <c r="N92" s="43" t="str">
        <f ca="1">IF(PAJAK[[#This Row],[//]]="","",SUMIF(NOTA[ID_H],PAJAK[[#This Row],[ID]],NOTA[DISC]))</f>
        <v/>
      </c>
      <c r="O92" s="43" t="e">
        <f ca="1">PAJAK[[#This Row],[SUB TOTAL]]-PAJAK[[#This Row],[DISKON TOTAL]]</f>
        <v>#VALUE!</v>
      </c>
      <c r="P92" s="43" t="str">
        <f ca="1">IF(PAJAK[[#This Row],[//]]="","",INDEX(INDIRECT("NOTA["&amp;PAJAK[#Headers]&amp;"]"),PAJAK[[#This Row],[//]]-2+PAJAK[[#This Row],[QB]]-1))</f>
        <v/>
      </c>
      <c r="Q92" s="43" t="e">
        <f ca="1">(PAJAK[[#This Row],[SUB T-DISC]]-PAJAK[[#This Row],[DISC DLL]])/111%</f>
        <v>#VALUE!</v>
      </c>
      <c r="R92" s="43" t="e">
        <f ca="1">PAJAK[[#This Row],[DPP]]*PAJAK[[#This Row],[PPN]]</f>
        <v>#VALUE!</v>
      </c>
      <c r="S92" s="43" t="e">
        <f ca="1">PAJAK[[#This Row],[DPP]]+PAJAK[[#This Row],[PPN 11%]]</f>
        <v>#VALUE!</v>
      </c>
      <c r="T92" s="43" t="str">
        <f ca="1">IF(ISNUMBER(PAJAK[[#This Row],[//]]),PPN,"")</f>
        <v/>
      </c>
    </row>
    <row r="93" spans="1:20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 1-]))</f>
        <v/>
      </c>
      <c r="M93" s="43" t="str">
        <f ca="1">IF(PAJAK[[#This Row],[//]]="","",SUMIF(NOTA[ID_H],PAJAK[[#This Row],[ID]],NOTA[DISC 2-]))</f>
        <v/>
      </c>
      <c r="N93" s="43" t="str">
        <f ca="1">IF(PAJAK[[#This Row],[//]]="","",SUMIF(NOTA[ID_H],PAJAK[[#This Row],[ID]],NOTA[DISC]))</f>
        <v/>
      </c>
      <c r="O93" s="43" t="e">
        <f ca="1">PAJAK[[#This Row],[SUB TOTAL]]-PAJAK[[#This Row],[DISKON TOTAL]]</f>
        <v>#VALUE!</v>
      </c>
      <c r="P93" s="43" t="str">
        <f ca="1">IF(PAJAK[[#This Row],[//]]="","",INDEX(INDIRECT("NOTA["&amp;PAJAK[#Headers]&amp;"]"),PAJAK[[#This Row],[//]]-2+PAJAK[[#This Row],[QB]]-1))</f>
        <v/>
      </c>
      <c r="Q93" s="43" t="e">
        <f ca="1">(PAJAK[[#This Row],[SUB T-DISC]]-PAJAK[[#This Row],[DISC DLL]])/111%</f>
        <v>#VALUE!</v>
      </c>
      <c r="R93" s="43" t="e">
        <f ca="1">PAJAK[[#This Row],[DPP]]*PAJAK[[#This Row],[PPN]]</f>
        <v>#VALUE!</v>
      </c>
      <c r="S93" s="43" t="e">
        <f ca="1">PAJAK[[#This Row],[DPP]]+PAJAK[[#This Row],[PPN 11%]]</f>
        <v>#VALUE!</v>
      </c>
      <c r="T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A18" sqref="A18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Row],[//PAJAK]]="","",INDEX(INDIRECT("PAJAK[DISKON TOTAL]"),KENKO[[#This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Row],[//PAJAK]]="","",INDEX(INDIRECT("PAJAK[DISKON TOTAL]"),KENKO[[#This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Row],[//PAJAK]]="","",INDEX(INDIRECT("PAJAK[DISKON TOTAL]"),KENKO[[#This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Row],[//PAJAK]]="","",INDEX(INDIRECT("PAJAK[DISKON TOTAL]"),KENKO[[#This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Row],[//PAJAK]]="","",INDEX(INDIRECT("PAJAK[DISKON TOTAL]"),KENKO[[#This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Row],[//PAJAK]]="","",INDEX(INDIRECT("PAJAK[DISKON TOTAL]"),KENKO[[#This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Row],[//PAJAK]]="","",INDEX(INDIRECT("PAJAK[DISKON TOTAL]"),KENKO[[#This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Row],[//PAJAK]]="","",INDEX(INDIRECT("PAJAK[DISKON TOTAL]"),KENKO[[#This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Row],[//PAJAK]]="","",INDEX(INDIRECT("PAJAK[DISKON TOTAL]"),KENKO[[#This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Row],[//PAJAK]]="","",INDEX(INDIRECT("PAJAK[DISKON TOTAL]"),KENKO[[#This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Row],[//PAJAK]]="","",INDEX(INDIRECT("PAJAK[DISKON TOTAL]"),KENKO[[#This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Row],[//PAJAK]]="","",INDEX(INDIRECT("PAJAK[DISKON TOTAL]"),KENKO[[#This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Row],[//PAJAK]]="","",INDEX(INDIRECT("PAJAK[DISKON TOTAL]"),KENKO[[#This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Row],[//PAJAK]]="","",INDEX(INDIRECT("PAJAK[DISKON TOTAL]"),KENKO[[#This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Row],[//PAJAK]]="","",INDEX(INDIRECT("PAJAK[DISKON TOTAL]"),KENKO[[#This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Row],[//PAJAK]]="","",INDEX(INDIRECT("PAJAK[DISKON TOTAL]"),KENKO[[#This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Row],[//PAJAK]]="","",INDEX(INDIRECT("PAJAK[DISKON TOTAL]"),KENKO[[#This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Row],[//PAJAK]]="","",INDEX(INDIRECT("PAJAK[DISKON TOTAL]"),KENKO[[#This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Row],[//PAJAK]]="","",INDEX(INDIRECT("PAJAK[DISKON TOTAL]"),KENKO[[#This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Row],[//PAJAK]]="","",INDEX(INDIRECT("PAJAK[DISKON TOTAL]"),KENKO[[#This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Row],[//PAJAK]]="","",INDEX(INDIRECT("PAJAK[DISKON TOTAL]"),KENKO[[#This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Row],[//PAJAK]]="","",INDEX(INDIRECT("PAJAK[DISKON TOTAL]"),KENKO[[#This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Row],[//PAJAK]]="","",INDEX(INDIRECT("PAJAK[DISKON TOTAL]"),KENKO[[#This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Row],[//PAJAK]]="","",INDEX(INDIRECT("PAJAK[DISKON TOTAL]"),KENKO[[#This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Row],[//PAJAK]]="","",INDEX(INDIRECT("PAJAK[DISKON TOTAL]"),KENKO[[#This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Row],[//PAJAK]]="","",INDEX(INDIRECT("PAJAK[DISKON TOTAL]"),KENKO[[#This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Row],[//PAJAK]]="","",INDEX(INDIRECT("PAJAK[DISKON TOTAL]"),KENKO[[#This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129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Row],[//PAJAK]]="","",INDEX(INDIRECT("PAJAK[DISKON TOTAL]"),KENKO[[#This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712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130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Row],[//PAJAK]]="","",INDEX(INDIRECT("PAJAK[DISKON TOTAL]"),KENKO[[#This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Row],[//PAJAK]]="","",INDEX(INDIRECT("PAJAK[DISKON TOTAL]"),KENKO[[#This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Row],[//PAJAK]]="","",INDEX(INDIRECT("PAJAK[DISKON TOTAL]"),KENKO[[#This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Row],[//PAJAK]]="","",INDEX(INDIRECT("PAJAK[DISKON TOTAL]"),KENKO[[#This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Row],[//PAJAK]]="","",INDEX(INDIRECT("PAJAK[DISKON TOTAL]"),KENKO[[#This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Row],[//PAJAK]]="","",INDEX(INDIRECT("PAJAK[DISKON TOTAL]"),KENKO[[#This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Row],[//PAJAK]]="","",INDEX(INDIRECT("PAJAK[DISKON TOTAL]"),KENKO[[#This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Row],[//PAJAK]]="","",INDEX(INDIRECT("PAJAK[DISKON TOTAL]"),KENKO[[#This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Row],[//PAJAK]]="","",INDEX(INDIRECT("PAJAK[DISKON TOTAL]"),KENKO[[#This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Row],[//PAJAK]]="","",INDEX(INDIRECT("PAJAK[DISKON TOTAL]"),KENKO[[#This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Row],[//PAJAK]]="","",INDEX(INDIRECT("PAJAK[DISKON TOTAL]"),KENKO[[#This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Row],[//PAJAK]]="","",INDEX(INDIRECT("PAJAK[DISKON TOTAL]"),KENKO[[#This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Row],[//PAJAK]]="","",INDEX(INDIRECT("PAJAK[DISKON TOTAL]"),KENKO[[#This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Row],[//PAJAK]]="","",INDEX(INDIRECT("PAJAK[DISKON TOTAL]"),KENKO[[#This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Row],[//PAJAK]]="","",INDEX(INDIRECT("PAJAK[DISKON TOTAL]"),KENKO[[#This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Row],[//PAJAK]]="","",INDEX(INDIRECT("PAJAK[DISKON TOTAL]"),KENKO[[#This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Row],[//PAJAK]]="","",INDEX(INDIRECT("PAJAK[DISKON TOTAL]"),KENKO[[#This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Row],[//PAJAK]]="","",INDEX(INDIRECT("PAJAK[DISKON TOTAL]"),KENKO[[#This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Row],[//PAJAK]]="","",INDEX(INDIRECT("PAJAK[DISKON TOTAL]"),KENKO[[#This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Row],[//PAJAK]]="","",INDEX(INDIRECT("PAJAK[DISKON TOTAL]"),KENKO[[#This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Row],[//PAJAK]]="","",INDEX(INDIRECT("PAJAK[DISKON TOTAL]"),KENKO[[#This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Row],[//PAJAK]]="","",INDEX(INDIRECT("PAJAK[DISKON TOTAL]"),KENKO[[#This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C18" sqref="C18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34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729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134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734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135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136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137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764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138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68</v>
      </c>
      <c r="C32" s="12">
        <f ca="1">HYPERLINK("[NOTA_.xlsx]PAJAK!b"&amp;ATALI[[#This Row],[//PAJAK]],IF(ATALI[[#This Row],[//PAJAK]]="","",INDEX(INDIRECT("PAJAK["&amp;ATALI[#Headers]&amp;"]"),ATALI[[#This Row],[//PAJAK]]-1)))</f>
        <v>139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787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69</v>
      </c>
      <c r="C33" s="12">
        <f ca="1">HYPERLINK("[NOTA_.xlsx]PAJAK!b"&amp;ATALI[[#This Row],[//PAJAK]],IF(ATALI[[#This Row],[//PAJAK]]="","",INDEX(INDIRECT("PAJAK["&amp;ATALI[#Headers]&amp;"]"),ATALI[[#This Row],[//PAJAK]]-1)))</f>
        <v>140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800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70</v>
      </c>
      <c r="C34" s="12">
        <f ca="1">HYPERLINK("[NOTA_.xlsx]PAJAK!b"&amp;ATALI[[#This Row],[//PAJAK]],IF(ATALI[[#This Row],[//PAJAK]]="","",INDEX(INDIRECT("PAJAK["&amp;ATALI[#Headers]&amp;"]"),ATALI[[#This Row],[//PAJAK]]-1)))</f>
        <v>141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821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72</v>
      </c>
      <c r="C35" s="12">
        <f ca="1">HYPERLINK("[NOTA_.xlsx]PAJAK!b"&amp;ATALI[[#This Row],[//PAJAK]],IF(ATALI[[#This Row],[//PAJAK]]="","",INDEX(INDIRECT("PAJAK["&amp;ATALI[#Headers]&amp;"]"),ATALI[[#This Row],[//PAJAK]]-1)))</f>
        <v>146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44897</v>
      </c>
      <c r="F35" s="2">
        <f ca="1">IF(ATALI[[#This Row],[//PAJAK]]="","",INDEX(INDIRECT("PAJAK["&amp;ATALI[#Headers]&amp;"]"),ATALI[[#This Row],[//PAJAK]]-1))</f>
        <v>44895</v>
      </c>
      <c r="G35" s="7" t="str">
        <f ca="1">IF(ATALI[[#This Row],[//PAJAK]]="","",INDEX(INDIRECT("PAJAK["&amp;ATALI[#Headers]&amp;"]"),ATALI[[#This Row],[//PAJAK]]-1))</f>
        <v>SA221119159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19064220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17174972.97297297</v>
      </c>
      <c r="L35" s="1">
        <f ca="1">ATALI[[#This Row],[DPP]]*11%</f>
        <v>1889247.0270270268</v>
      </c>
      <c r="M35" s="1">
        <f ca="1">ATALI[[#This Row],[DPP]]+ATALI[[#This Row],[PPN (11%)]]</f>
        <v>19064219.999999996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828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73</v>
      </c>
      <c r="C36" s="12">
        <f ca="1">HYPERLINK("[NOTA_.xlsx]PAJAK!b"&amp;ATALI[[#This Row],[//PAJAK]],IF(ATALI[[#This Row],[//PAJAK]]="","",INDEX(INDIRECT("PAJAK["&amp;ATALI[#Headers]&amp;"]"),ATALI[[#This Row],[//PAJAK]]-1)))</f>
        <v>147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44897</v>
      </c>
      <c r="F36" s="2">
        <f ca="1">IF(ATALI[[#This Row],[//PAJAK]]="","",INDEX(INDIRECT("PAJAK["&amp;ATALI[#Headers]&amp;"]"),ATALI[[#This Row],[//PAJAK]]-1))</f>
        <v>44894</v>
      </c>
      <c r="G36" s="7" t="str">
        <f ca="1">IF(ATALI[[#This Row],[//PAJAK]]="","",INDEX(INDIRECT("PAJAK["&amp;ATALI[#Headers]&amp;"]"),ATALI[[#This Row],[//PAJAK]]-1))</f>
        <v>SA221119114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8402940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7570216.2162162159</v>
      </c>
      <c r="L36" s="1">
        <f ca="1">ATALI[[#This Row],[DPP]]*11%</f>
        <v>832723.78378378379</v>
      </c>
      <c r="M36" s="1">
        <f ca="1">ATALI[[#This Row],[DPP]]+ATALI[[#This Row],[PPN (11%)]]</f>
        <v>8402940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34292910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30092155.855855852</v>
      </c>
      <c r="L4" s="1">
        <f ca="1">KALINDO[[#This Row],[DPP]]*11%</f>
        <v>3310137.1441441439</v>
      </c>
      <c r="M4" s="1">
        <f ca="1">KALINDO[[#This Row],[DPP]]+KALINDO[[#This Row],[PPN (11%)]]</f>
        <v>33402292.999999996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807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2">
        <f ca="1">HYPERLINK("[NOTA_.xlsx]PAJAK!b"&amp;KALINDO[[#This Row],[//PAJAK]],IF(KALINDO[[#This Row],[//PAJAK]]="","",INDEX(INDIRECT("PAJAK["&amp;KALINDO[#Headers]&amp;"]"),KALINDO[[#This Row],[//PAJAK]]-1)))</f>
        <v>142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Row],[//PAJAK]]-1)-INDEX(INDIRECT("PAJAK[DISKON 1]"),SDI[[#This Row],[//PAJAK]]-1))</f>
        <v>11585652.210000001</v>
      </c>
      <c r="I3" s="1">
        <f>0</f>
        <v>0</v>
      </c>
      <c r="J3" s="1">
        <f ca="1">(SDI[[#This Row],[SUB TOTAL]]-(INDEX(INDIRECT("PAJAK[DISKON 2]"),SDI[[#This Row],[//PAJAK]]-1)+INDEX(INDIRECT("PAJAK[DISC DLL]"),SDI[[#This Row],[//PAJAK]]-1)))</f>
        <v>11238082.010000002</v>
      </c>
      <c r="K3" s="1">
        <f ca="1">SDI[[#This Row],[DPP]]*11%</f>
        <v>1236189.0211000002</v>
      </c>
      <c r="L3" s="1">
        <f ca="1">SDI[[#This Row],[DPP]]+SDI[[#This Row],[PPN (11%)]]</f>
        <v>12474271.031100001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Row],[//PAJAK]]-1)-INDEX(INDIRECT("PAJAK[DISKON 1]"),SDI[[#This Row],[//PAJAK]]-1))</f>
        <v>4216329.7200000007</v>
      </c>
      <c r="I4" s="1">
        <f>0</f>
        <v>0</v>
      </c>
      <c r="J4" s="1">
        <f ca="1">(SDI[[#This Row],[SUB TOTAL]]-(INDEX(INDIRECT("PAJAK[DISKON 2]"),SDI[[#This Row],[//PAJAK]]-1)+INDEX(INDIRECT("PAJAK[DISC DLL]"),SDI[[#This Row],[//PAJAK]]-1)))</f>
        <v>4169951.4000000008</v>
      </c>
      <c r="K4" s="1">
        <f ca="1">SDI[[#This Row],[DPP]]*11%</f>
        <v>458694.6540000001</v>
      </c>
      <c r="L4" s="1">
        <f ca="1">SDI[[#This Row],[DPP]]+SDI[[#This Row],[PPN (11%)]]</f>
        <v>4628646.0540000014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131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Row],[//PAJAK]]-1)-INDEX(INDIRECT("PAJAK[DISKON 1]"),SDI[[#This Row],[//PAJAK]]-1))</f>
        <v>12648989.160000002</v>
      </c>
      <c r="I5" s="1">
        <f>0</f>
        <v>0</v>
      </c>
      <c r="J5" s="1">
        <f ca="1">(SDI[[#This Row],[SUB TOTAL]]-(INDEX(INDIRECT("PAJAK[DISKON 2]"),SDI[[#This Row],[//PAJAK]]-1)+INDEX(INDIRECT("PAJAK[DISC DLL]"),SDI[[#This Row],[//PAJAK]]-1)))</f>
        <v>12509854.020000001</v>
      </c>
      <c r="K5" s="1">
        <f ca="1">SDI[[#This Row],[DPP]]*11%</f>
        <v>1376083.9422000002</v>
      </c>
      <c r="L5" s="1">
        <f ca="1">SDI[[#This Row],[DPP]]+SDI[[#This Row],[PPN (11%)]]</f>
        <v>13885937.962200001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132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Row],[//PAJAK]]-1)-INDEX(INDIRECT("PAJAK[DISKON 1]"),SDI[[#This Row],[//PAJAK]]-1))</f>
        <v>33438513.074999999</v>
      </c>
      <c r="I6" s="1">
        <f>0</f>
        <v>0</v>
      </c>
      <c r="J6" s="1">
        <f ca="1">(SDI[[#This Row],[SUB TOTAL]]-(INDEX(INDIRECT("PAJAK[DISKON 2]"),SDI[[#This Row],[//PAJAK]]-1)+INDEX(INDIRECT("PAJAK[DISC DLL]"),SDI[[#This Row],[//PAJAK]]-1)))</f>
        <v>32435357.664999999</v>
      </c>
      <c r="K6" s="1">
        <f ca="1">SDI[[#This Row],[DPP]]*11%</f>
        <v>3567889.3431500001</v>
      </c>
      <c r="L6" s="1">
        <f ca="1">SDI[[#This Row],[DPP]]+SDI[[#This Row],[PPN (11%)]]</f>
        <v>36003247.008149996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Row],[//PAJAK]]-1)-INDEX(INDIRECT("PAJAK[DISKON 1]"),SDI[[#This Row],[//PAJAK]]-1))</f>
        <v/>
      </c>
      <c r="I7" s="1">
        <f>0</f>
        <v>0</v>
      </c>
      <c r="J7" s="1" t="e">
        <f ca="1">(SDI[[#This Row],[SUB TOTAL]]-(INDEX(INDIRECT("PAJAK[DISKON 2]"),SDI[[#This Row],[//PAJAK]]-1)+INDEX(INDIRECT("PAJAK[DISC DLL]"),SDI[[#This Row],[//PAJAK]]-1)))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Row],[//PAJAK]]-1)-INDEX(INDIRECT("PAJAK[DISKON 1]"),SDI[[#This Row],[//PAJAK]]-1))</f>
        <v/>
      </c>
      <c r="I8" s="1">
        <f>0</f>
        <v>0</v>
      </c>
      <c r="J8" s="1" t="e">
        <f ca="1">(SDI[[#This Row],[SUB TOTAL]]-(INDEX(INDIRECT("PAJAK[DISKON 2]"),SDI[[#This Row],[//PAJAK]]-1)+INDEX(INDIRECT("PAJAK[DISC DLL]"),SDI[[#This Row],[//PAJAK]]-1)))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Row],[//PAJAK]]-1)-INDEX(INDIRECT("PAJAK[DISKON 1]"),SDI[[#This Row],[//PAJAK]]-1))</f>
        <v/>
      </c>
      <c r="I9" s="1">
        <f>0</f>
        <v>0</v>
      </c>
      <c r="J9" s="1" t="e">
        <f ca="1">(SDI[[#This Row],[SUB TOTAL]]-(INDEX(INDIRECT("PAJAK[DISKON 2]"),SDI[[#This Row],[//PAJAK]]-1)+INDEX(INDIRECT("PAJAK[DISC DLL]"),SDI[[#This Row],[//PAJAK]]-1)))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Row],[//PAJAK]]-1)-INDEX(INDIRECT("PAJAK[DISKON 1]"),SDI[[#This Row],[//PAJAK]]-1))</f>
        <v/>
      </c>
      <c r="I10" s="1">
        <f>0</f>
        <v>0</v>
      </c>
      <c r="J10" s="1" t="e">
        <f ca="1">(SDI[[#This Row],[SUB TOTAL]]-(INDEX(INDIRECT("PAJAK[DISKON 2]"),SDI[[#This Row],[//PAJAK]]-1)+INDEX(INDIRECT("PAJAK[DISC DLL]"),SDI[[#This Row],[//PAJAK]]-1)))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Row],[//PAJAK]]-1)-INDEX(INDIRECT("PAJAK[DISKON 1]"),SDI[[#This Row],[//PAJAK]]-1))</f>
        <v/>
      </c>
      <c r="I11" s="1">
        <f>0</f>
        <v>0</v>
      </c>
      <c r="J11" s="1" t="e">
        <f ca="1">(SDI[[#This Row],[SUB TOTAL]]-(INDEX(INDIRECT("PAJAK[DISKON 2]"),SDI[[#This Row],[//PAJAK]]-1)+INDEX(INDIRECT("PAJAK[DISC DLL]"),SDI[[#This Row],[//PAJAK]]-1)))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H38" sqref="H38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J4" sqref="J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Row],[//PAJAK]]="","",INDEX(INDIRECT("PAJAK[DISKON TOTAL]"),MGN[[#This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Row],[//PAJAK]]="","",INDEX(INDIRECT("PAJAK[DISKON TOTAL]"),MGN[[#This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Row],[//PAJAK]]="","",INDEX(INDIRECT("PAJAK[DISKON TOTAL]"),MGN[[#This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Row],[//PAJAK]]="","",INDEX(INDIRECT("PAJAK[DISKON TOTAL]"),MGN[[#This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Row],[//PAJAK]]="","",INDEX(INDIRECT("PAJAK[DISKON TOTAL]"),MGN[[#This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Row],[//PAJAK]]="","",INDEX(INDIRECT("PAJAK[DISKON TOTAL]"),MGN[[#This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Row],[//PAJAK]]="","",INDEX(INDIRECT("PAJAK[DISKON TOTAL]"),MGN[[#This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Row],[//PAJAK]]="","",INDEX(INDIRECT("PAJAK[DISKON TOTAL]"),MGN[[#This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Row],[//PAJAK]]="","",INDEX(INDIRECT("PAJAK[DISKON TOTAL]"),MGN[[#This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Row],[//PAJAK]]="","",INDEX(INDIRECT("PAJAK[DISKON TOTAL]"),MGN[[#This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Row],[//PAJAK]]="","",INDEX(INDIRECT("PAJAK[DISKON TOTAL]"),MGN[[#This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Row],[//PAJAK]]="","",INDEX(INDIRECT("PAJAK[DISKON TOTAL]"),MGN[[#This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Row],[//PAJAK]]="","",INDEX(INDIRECT("PAJAK[DISKON TOTAL]"),MGN[[#This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Row],[//PAJAK]]="","",INDEX(INDIRECT("PAJAK[DISKON TOTAL]"),MGN[[#This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Row],[//PAJAK]]="","",INDEX(INDIRECT("PAJAK[DISKON TOTAL]"),MGN[[#This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Row],[//PAJAK]]="","",INDEX(INDIRECT("PAJAK[DISKON TOTAL]"),MGN[[#This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Row],[//PAJAK]]="","",INDEX(INDIRECT("PAJAK[DISKON TOTAL]"),MGN[[#This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Row],[//PAJAK]]="","",INDEX(INDIRECT("PAJAK[DISKON TOTAL]"),MGN[[#This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Row],[//PAJAK]]="","",INDEX(INDIRECT("PAJAK[DISKON TOTAL]"),MGN[[#This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Row],[//PAJAK]]="","",INDEX(INDIRECT("PAJAK[DISKON TOTAL]"),MGN[[#This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Row],[//PAJAK]]="","",INDEX(INDIRECT("PAJAK[DISKON TOTAL]"),MGN[[#This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Row],[//PAJAK]]="","",INDEX(INDIRECT("PAJAK[DISKON TOTAL]"),MGN[[#This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Row],[//PAJAK]]="","",INDEX(INDIRECT("PAJAK[DISKON TOTAL]"),MGN[[#This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2022-12-20T06:27:21Z</dcterms:modified>
</cp:coreProperties>
</file>