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1" i="2" l="1"/>
  <c r="C951" i="2"/>
  <c r="B951" i="2"/>
  <c r="B942" i="2"/>
  <c r="C942" i="2"/>
  <c r="D942" i="2"/>
  <c r="D936" i="2"/>
  <c r="C936" i="2"/>
  <c r="B936" i="2"/>
  <c r="B927" i="2"/>
  <c r="C927" i="2"/>
  <c r="D927" i="2"/>
  <c r="D921" i="2"/>
  <c r="C921" i="2"/>
  <c r="B921" i="2"/>
  <c r="D912" i="2"/>
  <c r="C912" i="2"/>
  <c r="B912" i="2"/>
  <c r="D903" i="2" l="1"/>
  <c r="C903" i="2"/>
  <c r="B903" i="2"/>
  <c r="B894" i="2" l="1"/>
  <c r="C894" i="2"/>
  <c r="D894" i="2"/>
  <c r="D888" i="2"/>
  <c r="C888" i="2"/>
  <c r="B888" i="2"/>
  <c r="D879" i="2"/>
  <c r="C879" i="2"/>
  <c r="B879" i="2"/>
  <c r="B870" i="2"/>
  <c r="C870" i="2"/>
  <c r="D870" i="2"/>
  <c r="D864" i="2"/>
  <c r="C864" i="2"/>
  <c r="B864" i="2"/>
  <c r="B855" i="2"/>
  <c r="C855" i="2"/>
  <c r="D855" i="2"/>
  <c r="D849" i="2"/>
  <c r="C849" i="2"/>
  <c r="B849" i="2"/>
  <c r="D840" i="2" l="1"/>
  <c r="C840" i="2"/>
  <c r="B840" i="2"/>
  <c r="B819" i="2"/>
  <c r="C819" i="2"/>
  <c r="D819" i="2"/>
  <c r="B825" i="2"/>
  <c r="C825" i="2"/>
  <c r="D825" i="2"/>
  <c r="B831" i="2"/>
  <c r="C831" i="2"/>
  <c r="D831" i="2"/>
  <c r="D813" i="2"/>
  <c r="C813" i="2"/>
  <c r="B813" i="2"/>
  <c r="D804" i="2"/>
  <c r="C804" i="2"/>
  <c r="B804" i="2"/>
  <c r="D795" i="2"/>
  <c r="C795" i="2"/>
  <c r="B795" i="2"/>
  <c r="D786" i="2"/>
  <c r="C786" i="2"/>
  <c r="B786" i="2"/>
  <c r="D780" i="2"/>
  <c r="C780" i="2"/>
  <c r="B780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D747" i="2"/>
  <c r="C747" i="2"/>
  <c r="B747" i="2"/>
  <c r="B738" i="2"/>
  <c r="C738" i="2"/>
  <c r="D738" i="2"/>
  <c r="D732" i="2"/>
  <c r="C732" i="2"/>
  <c r="B732" i="2"/>
  <c r="B717" i="2" l="1"/>
  <c r="C717" i="2"/>
  <c r="D717" i="2"/>
  <c r="B723" i="2"/>
  <c r="C723" i="2"/>
  <c r="D723" i="2"/>
  <c r="D711" i="2"/>
  <c r="C711" i="2"/>
  <c r="B711" i="2"/>
  <c r="D702" i="2"/>
  <c r="C702" i="2"/>
  <c r="B702" i="2"/>
  <c r="B645" i="2" l="1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39" i="2"/>
  <c r="C639" i="2"/>
  <c r="B639" i="2"/>
  <c r="B624" i="2" l="1"/>
  <c r="C624" i="2"/>
  <c r="D624" i="2"/>
  <c r="B630" i="2"/>
  <c r="C630" i="2"/>
  <c r="D630" i="2"/>
  <c r="D618" i="2"/>
  <c r="C618" i="2"/>
  <c r="B618" i="2"/>
  <c r="B609" i="2" l="1"/>
  <c r="C609" i="2"/>
  <c r="D609" i="2"/>
  <c r="D603" i="2"/>
  <c r="C603" i="2"/>
  <c r="B603" i="2"/>
  <c r="B588" i="2"/>
  <c r="C588" i="2"/>
  <c r="D588" i="2"/>
  <c r="B594" i="2"/>
  <c r="C594" i="2"/>
  <c r="D594" i="2"/>
  <c r="D582" i="2"/>
  <c r="C582" i="2"/>
  <c r="B582" i="2"/>
  <c r="D573" i="2"/>
  <c r="C573" i="2"/>
  <c r="B573" i="2"/>
  <c r="B546" i="2" l="1"/>
  <c r="C546" i="2"/>
  <c r="D546" i="2"/>
  <c r="B552" i="2"/>
  <c r="C552" i="2"/>
  <c r="D552" i="2"/>
  <c r="B558" i="2"/>
  <c r="C558" i="2"/>
  <c r="D558" i="2"/>
  <c r="B564" i="2"/>
  <c r="C564" i="2"/>
  <c r="D564" i="2"/>
  <c r="D540" i="2"/>
  <c r="C540" i="2"/>
  <c r="B540" i="2"/>
  <c r="B531" i="2"/>
  <c r="C531" i="2"/>
  <c r="D531" i="2"/>
  <c r="D525" i="2"/>
  <c r="C525" i="2"/>
  <c r="B525" i="2"/>
  <c r="D516" i="2"/>
  <c r="C516" i="2"/>
  <c r="B516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D441" i="2"/>
  <c r="C441" i="2"/>
  <c r="B441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D408" i="2"/>
  <c r="C408" i="2"/>
  <c r="B408" i="2"/>
  <c r="D399" i="2"/>
  <c r="C399" i="2"/>
  <c r="B399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42" i="2"/>
  <c r="C342" i="2"/>
  <c r="B342" i="2"/>
  <c r="B333" i="2" l="1"/>
  <c r="C333" i="2"/>
  <c r="D333" i="2"/>
  <c r="D327" i="2"/>
  <c r="C327" i="2"/>
  <c r="B327" i="2"/>
  <c r="B312" i="2"/>
  <c r="C312" i="2"/>
  <c r="D312" i="2"/>
  <c r="B318" i="2"/>
  <c r="C318" i="2"/>
  <c r="D318" i="2"/>
  <c r="D306" i="2"/>
  <c r="C306" i="2"/>
  <c r="B306" i="2"/>
  <c r="D297" i="2" l="1"/>
  <c r="C297" i="2"/>
  <c r="B297" i="2"/>
  <c r="D288" i="2" l="1"/>
  <c r="C288" i="2"/>
  <c r="B288" i="2"/>
  <c r="B273" i="2" l="1"/>
  <c r="C273" i="2"/>
  <c r="D273" i="2"/>
  <c r="B279" i="2"/>
  <c r="C279" i="2"/>
  <c r="D279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951" i="2"/>
  <c r="E942" i="2"/>
  <c r="E943" i="2" s="1"/>
  <c r="E936" i="2"/>
  <c r="E927" i="2"/>
  <c r="E928" i="2" s="1"/>
  <c r="E921" i="2"/>
  <c r="E922" i="2" s="1"/>
  <c r="E912" i="2"/>
  <c r="E913" i="2" s="1"/>
  <c r="E903" i="2"/>
  <c r="E904" i="2" s="1"/>
  <c r="E894" i="2"/>
  <c r="E895" i="2" s="1"/>
  <c r="E888" i="2"/>
  <c r="E889" i="2" s="1"/>
  <c r="E879" i="2"/>
  <c r="E870" i="2"/>
  <c r="E871" i="2" s="1"/>
  <c r="E864" i="2"/>
  <c r="E855" i="2"/>
  <c r="E856" i="2" s="1"/>
  <c r="E849" i="2"/>
  <c r="E840" i="2"/>
  <c r="E831" i="2"/>
  <c r="E832" i="2" s="1"/>
  <c r="E825" i="2"/>
  <c r="E826" i="2" s="1"/>
  <c r="E819" i="2"/>
  <c r="E820" i="2" s="1"/>
  <c r="E813" i="2"/>
  <c r="E814" i="2" s="1"/>
  <c r="E804" i="2"/>
  <c r="E795" i="2"/>
  <c r="E796" i="2" s="1"/>
  <c r="E786" i="2"/>
  <c r="E787" i="2" s="1"/>
  <c r="E780" i="2"/>
  <c r="E781" i="2" s="1"/>
  <c r="E771" i="2"/>
  <c r="E772" i="2" s="1"/>
  <c r="E765" i="2"/>
  <c r="E766" i="2" s="1"/>
  <c r="E759" i="2"/>
  <c r="E760" i="2" s="1"/>
  <c r="E753" i="2"/>
  <c r="E754" i="2" s="1"/>
  <c r="E747" i="2"/>
  <c r="E748" i="2" s="1"/>
  <c r="E738" i="2"/>
  <c r="E739" i="2" s="1"/>
  <c r="E732" i="2"/>
  <c r="E723" i="2"/>
  <c r="E724" i="2" s="1"/>
  <c r="E717" i="2"/>
  <c r="E718" i="2" s="1"/>
  <c r="E711" i="2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30" i="2"/>
  <c r="E631" i="2" s="1"/>
  <c r="E624" i="2"/>
  <c r="E625" i="2" s="1"/>
  <c r="E618" i="2"/>
  <c r="E609" i="2"/>
  <c r="E610" i="2" s="1"/>
  <c r="E603" i="2"/>
  <c r="E594" i="2"/>
  <c r="E595" i="2" s="1"/>
  <c r="E588" i="2"/>
  <c r="E589" i="2" s="1"/>
  <c r="E582" i="2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1" i="2"/>
  <c r="E532" i="2" s="1"/>
  <c r="E525" i="2"/>
  <c r="E516" i="2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21" i="2" s="1"/>
  <c r="E414" i="2"/>
  <c r="E415" i="2" s="1"/>
  <c r="E408" i="2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297" i="2"/>
  <c r="E298" i="2" s="1"/>
  <c r="E288" i="2"/>
  <c r="E289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E952" i="2" l="1"/>
  <c r="E953" i="2" s="1"/>
  <c r="G942" i="2"/>
  <c r="I942" i="2" s="1"/>
  <c r="G943" i="2"/>
  <c r="E937" i="2"/>
  <c r="G937" i="2" s="1"/>
  <c r="G927" i="2"/>
  <c r="I927" i="2" s="1"/>
  <c r="G928" i="2"/>
  <c r="G894" i="2"/>
  <c r="H894" i="2" s="1"/>
  <c r="G895" i="2"/>
  <c r="G879" i="2"/>
  <c r="I879" i="2" s="1"/>
  <c r="E880" i="2"/>
  <c r="G880" i="2" s="1"/>
  <c r="G870" i="2"/>
  <c r="I870" i="2" s="1"/>
  <c r="G871" i="2"/>
  <c r="G864" i="2"/>
  <c r="I864" i="2" s="1"/>
  <c r="E865" i="2"/>
  <c r="G865" i="2" s="1"/>
  <c r="G855" i="2"/>
  <c r="H855" i="2" s="1"/>
  <c r="G856" i="2"/>
  <c r="G849" i="2"/>
  <c r="I849" i="2" s="1"/>
  <c r="E850" i="2"/>
  <c r="G850" i="2" s="1"/>
  <c r="G840" i="2"/>
  <c r="H840" i="2" s="1"/>
  <c r="J840" i="2" s="1"/>
  <c r="E841" i="2"/>
  <c r="G841" i="2" s="1"/>
  <c r="G832" i="2"/>
  <c r="G826" i="2"/>
  <c r="G820" i="2"/>
  <c r="G831" i="2"/>
  <c r="G825" i="2"/>
  <c r="I825" i="2" s="1"/>
  <c r="G819" i="2"/>
  <c r="G813" i="2"/>
  <c r="H813" i="2" s="1"/>
  <c r="J813" i="2" s="1"/>
  <c r="G814" i="2"/>
  <c r="G804" i="2"/>
  <c r="H804" i="2" s="1"/>
  <c r="J804" i="2" s="1"/>
  <c r="E805" i="2"/>
  <c r="G805" i="2" s="1"/>
  <c r="G787" i="2"/>
  <c r="G786" i="2"/>
  <c r="G771" i="2"/>
  <c r="I771" i="2" s="1"/>
  <c r="G772" i="2"/>
  <c r="G765" i="2"/>
  <c r="H765" i="2" s="1"/>
  <c r="G766" i="2"/>
  <c r="G759" i="2"/>
  <c r="I759" i="2" s="1"/>
  <c r="G760" i="2"/>
  <c r="G753" i="2"/>
  <c r="H753" i="2" s="1"/>
  <c r="G754" i="2"/>
  <c r="G739" i="2"/>
  <c r="G738" i="2"/>
  <c r="G732" i="2"/>
  <c r="I732" i="2" s="1"/>
  <c r="E733" i="2"/>
  <c r="G733" i="2" s="1"/>
  <c r="G723" i="2"/>
  <c r="H723" i="2" s="1"/>
  <c r="G724" i="2"/>
  <c r="G717" i="2"/>
  <c r="I717" i="2" s="1"/>
  <c r="G718" i="2"/>
  <c r="G711" i="2"/>
  <c r="I711" i="2" s="1"/>
  <c r="E712" i="2"/>
  <c r="G712" i="2" s="1"/>
  <c r="G702" i="2"/>
  <c r="I702" i="2" s="1"/>
  <c r="E703" i="2"/>
  <c r="G703" i="2" s="1"/>
  <c r="G693" i="2"/>
  <c r="H693" i="2" s="1"/>
  <c r="G694" i="2"/>
  <c r="G687" i="2"/>
  <c r="H687" i="2" s="1"/>
  <c r="G688" i="2"/>
  <c r="G681" i="2"/>
  <c r="I681" i="2" s="1"/>
  <c r="G682" i="2"/>
  <c r="G675" i="2"/>
  <c r="I675" i="2" s="1"/>
  <c r="G676" i="2"/>
  <c r="G669" i="2"/>
  <c r="I669" i="2" s="1"/>
  <c r="G670" i="2"/>
  <c r="G663" i="2"/>
  <c r="H663" i="2" s="1"/>
  <c r="G664" i="2"/>
  <c r="G657" i="2"/>
  <c r="I657" i="2" s="1"/>
  <c r="G658" i="2"/>
  <c r="G651" i="2"/>
  <c r="I651" i="2" s="1"/>
  <c r="G652" i="2"/>
  <c r="G645" i="2"/>
  <c r="H645" i="2" s="1"/>
  <c r="G646" i="2"/>
  <c r="G639" i="2"/>
  <c r="I639" i="2" s="1"/>
  <c r="E640" i="2"/>
  <c r="G640" i="2" s="1"/>
  <c r="G630" i="2"/>
  <c r="H630" i="2" s="1"/>
  <c r="G631" i="2"/>
  <c r="G624" i="2"/>
  <c r="H624" i="2" s="1"/>
  <c r="G625" i="2"/>
  <c r="G618" i="2"/>
  <c r="H618" i="2" s="1"/>
  <c r="E619" i="2"/>
  <c r="G619" i="2" s="1"/>
  <c r="G609" i="2"/>
  <c r="I609" i="2" s="1"/>
  <c r="G610" i="2"/>
  <c r="G603" i="2"/>
  <c r="I603" i="2" s="1"/>
  <c r="E604" i="2"/>
  <c r="E605" i="2" s="1"/>
  <c r="G594" i="2"/>
  <c r="I594" i="2" s="1"/>
  <c r="G595" i="2"/>
  <c r="G588" i="2"/>
  <c r="I588" i="2" s="1"/>
  <c r="G589" i="2"/>
  <c r="E583" i="2"/>
  <c r="G583" i="2" s="1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31" i="2"/>
  <c r="I531" i="2" s="1"/>
  <c r="G532" i="2"/>
  <c r="G525" i="2"/>
  <c r="I525" i="2" s="1"/>
  <c r="E526" i="2"/>
  <c r="G526" i="2" s="1"/>
  <c r="G516" i="2"/>
  <c r="H516" i="2" s="1"/>
  <c r="J516" i="2" s="1"/>
  <c r="E517" i="2"/>
  <c r="G517" i="2" s="1"/>
  <c r="G507" i="2"/>
  <c r="I507" i="2" s="1"/>
  <c r="G508" i="2"/>
  <c r="G501" i="2"/>
  <c r="I501" i="2" s="1"/>
  <c r="G502" i="2"/>
  <c r="G495" i="2"/>
  <c r="I495" i="2" s="1"/>
  <c r="G496" i="2"/>
  <c r="G489" i="2"/>
  <c r="I489" i="2" s="1"/>
  <c r="G490" i="2"/>
  <c r="G483" i="2"/>
  <c r="H483" i="2" s="1"/>
  <c r="G484" i="2"/>
  <c r="G477" i="2"/>
  <c r="I477" i="2" s="1"/>
  <c r="G478" i="2"/>
  <c r="G471" i="2"/>
  <c r="I471" i="2" s="1"/>
  <c r="G472" i="2"/>
  <c r="G465" i="2"/>
  <c r="I465" i="2" s="1"/>
  <c r="G466" i="2"/>
  <c r="G459" i="2"/>
  <c r="I459" i="2" s="1"/>
  <c r="G460" i="2"/>
  <c r="G453" i="2"/>
  <c r="I453" i="2" s="1"/>
  <c r="G454" i="2"/>
  <c r="G447" i="2"/>
  <c r="H447" i="2" s="1"/>
  <c r="G448" i="2"/>
  <c r="G441" i="2"/>
  <c r="I441" i="2" s="1"/>
  <c r="E442" i="2"/>
  <c r="G442" i="2" s="1"/>
  <c r="G432" i="2"/>
  <c r="I432" i="2" s="1"/>
  <c r="G433" i="2"/>
  <c r="G426" i="2"/>
  <c r="H426" i="2" s="1"/>
  <c r="G427" i="2"/>
  <c r="G420" i="2"/>
  <c r="I420" i="2" s="1"/>
  <c r="G421" i="2"/>
  <c r="G414" i="2"/>
  <c r="I414" i="2" s="1"/>
  <c r="G415" i="2"/>
  <c r="G408" i="2"/>
  <c r="I408" i="2" s="1"/>
  <c r="E409" i="2"/>
  <c r="G409" i="2" s="1"/>
  <c r="G399" i="2"/>
  <c r="I399" i="2" s="1"/>
  <c r="E400" i="2"/>
  <c r="G400" i="2" s="1"/>
  <c r="G390" i="2"/>
  <c r="H390" i="2" s="1"/>
  <c r="G391" i="2"/>
  <c r="G384" i="2"/>
  <c r="H384" i="2" s="1"/>
  <c r="G385" i="2"/>
  <c r="G378" i="2"/>
  <c r="I378" i="2" s="1"/>
  <c r="G379" i="2"/>
  <c r="G372" i="2"/>
  <c r="I372" i="2" s="1"/>
  <c r="G373" i="2"/>
  <c r="G366" i="2"/>
  <c r="I366" i="2" s="1"/>
  <c r="G367" i="2"/>
  <c r="G360" i="2"/>
  <c r="I360" i="2" s="1"/>
  <c r="G361" i="2"/>
  <c r="G354" i="2"/>
  <c r="H354" i="2" s="1"/>
  <c r="G355" i="2"/>
  <c r="G348" i="2"/>
  <c r="I348" i="2" s="1"/>
  <c r="G349" i="2"/>
  <c r="G342" i="2"/>
  <c r="H342" i="2" s="1"/>
  <c r="J342" i="2" s="1"/>
  <c r="E343" i="2"/>
  <c r="G343" i="2" s="1"/>
  <c r="G333" i="2"/>
  <c r="I333" i="2" s="1"/>
  <c r="G334" i="2"/>
  <c r="E328" i="2"/>
  <c r="G328" i="2" s="1"/>
  <c r="G318" i="2"/>
  <c r="I318" i="2" s="1"/>
  <c r="G319" i="2"/>
  <c r="G312" i="2"/>
  <c r="I312" i="2" s="1"/>
  <c r="G313" i="2"/>
  <c r="E307" i="2"/>
  <c r="G307" i="2" s="1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306" i="2"/>
  <c r="I306" i="2" s="1"/>
  <c r="E9" i="2"/>
  <c r="E10" i="2" s="1"/>
  <c r="G10" i="2" s="1"/>
  <c r="G936" i="2"/>
  <c r="I936" i="2" s="1"/>
  <c r="G951" i="2"/>
  <c r="I951" i="2" s="1"/>
  <c r="G327" i="2"/>
  <c r="I327" i="2" s="1"/>
  <c r="E62" i="2"/>
  <c r="G60" i="2"/>
  <c r="I60" i="2" s="1"/>
  <c r="G297" i="2"/>
  <c r="I297" i="2" s="1"/>
  <c r="G922" i="2"/>
  <c r="I922" i="2" s="1"/>
  <c r="G904" i="2"/>
  <c r="G903" i="2"/>
  <c r="G913" i="2"/>
  <c r="G912" i="2"/>
  <c r="G921" i="2"/>
  <c r="G780" i="2"/>
  <c r="G781" i="2"/>
  <c r="G747" i="2"/>
  <c r="G796" i="2"/>
  <c r="G795" i="2"/>
  <c r="G748" i="2"/>
  <c r="G889" i="2"/>
  <c r="G888" i="2"/>
  <c r="G540" i="2"/>
  <c r="G541" i="2"/>
  <c r="G574" i="2"/>
  <c r="G573" i="2"/>
  <c r="G582" i="2"/>
  <c r="G268" i="2"/>
  <c r="G289" i="2"/>
  <c r="G267" i="2"/>
  <c r="G288" i="2"/>
  <c r="E3" i="2"/>
  <c r="E4" i="2" s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B4997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58" i="1"/>
  <c r="J4650" i="1"/>
  <c r="H4640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C4192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1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C4085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67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C3632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B3516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65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1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I2830" i="1"/>
  <c r="H2817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D2604" i="1"/>
  <c r="D2586" i="1"/>
  <c r="J2583" i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92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1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4203" i="1" l="1"/>
  <c r="B4199" i="1"/>
  <c r="K4199" i="1" s="1"/>
  <c r="K4991" i="1"/>
  <c r="K4995" i="1"/>
  <c r="K4999" i="1"/>
  <c r="K5003" i="1"/>
  <c r="J2194" i="1"/>
  <c r="K3740" i="1"/>
  <c r="K2714" i="1"/>
  <c r="K2718" i="1"/>
  <c r="K3701" i="1"/>
  <c r="K3705" i="1"/>
  <c r="K4154" i="1"/>
  <c r="K4155" i="1"/>
  <c r="K4156" i="1"/>
  <c r="K4157" i="1"/>
  <c r="K4158" i="1"/>
  <c r="K4159" i="1"/>
  <c r="K4160" i="1"/>
  <c r="K4162" i="1"/>
  <c r="K4163" i="1"/>
  <c r="K4164" i="1"/>
  <c r="K4165" i="1"/>
  <c r="K4166" i="1"/>
  <c r="K4167" i="1"/>
  <c r="K4384" i="1"/>
  <c r="K4152" i="1"/>
  <c r="K4153" i="1"/>
  <c r="K2710" i="1"/>
  <c r="K1227" i="1"/>
  <c r="H942" i="2"/>
  <c r="J942" i="2" s="1"/>
  <c r="E938" i="2"/>
  <c r="H927" i="2"/>
  <c r="J927" i="2" s="1"/>
  <c r="H870" i="2"/>
  <c r="J870" i="2" s="1"/>
  <c r="G952" i="2"/>
  <c r="H952" i="2" s="1"/>
  <c r="J952" i="2" s="1"/>
  <c r="K5107" i="1"/>
  <c r="K5111" i="1"/>
  <c r="K5103" i="1"/>
  <c r="H879" i="2"/>
  <c r="J879" i="2" s="1"/>
  <c r="I894" i="2"/>
  <c r="H943" i="2"/>
  <c r="J943" i="2" s="1"/>
  <c r="I943" i="2"/>
  <c r="I944" i="2" s="1"/>
  <c r="E944" i="2"/>
  <c r="G944" i="2"/>
  <c r="H937" i="2"/>
  <c r="J937" i="2" s="1"/>
  <c r="I937" i="2"/>
  <c r="I938" i="2" s="1"/>
  <c r="H825" i="2"/>
  <c r="J825" i="2" s="1"/>
  <c r="K4837" i="1"/>
  <c r="K4841" i="1"/>
  <c r="K4845" i="1"/>
  <c r="K4849" i="1"/>
  <c r="E929" i="2"/>
  <c r="I928" i="2"/>
  <c r="I929" i="2" s="1"/>
  <c r="H928" i="2"/>
  <c r="J928" i="2" s="1"/>
  <c r="G929" i="2"/>
  <c r="J4702" i="1"/>
  <c r="K4704" i="1" s="1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K5102" i="1"/>
  <c r="K5106" i="1"/>
  <c r="K5110" i="1"/>
  <c r="K5114" i="1"/>
  <c r="J4930" i="1"/>
  <c r="K5067" i="1"/>
  <c r="K5071" i="1"/>
  <c r="K5075" i="1"/>
  <c r="K4850" i="1"/>
  <c r="K4955" i="1"/>
  <c r="K4959" i="1"/>
  <c r="K4963" i="1"/>
  <c r="J5044" i="1"/>
  <c r="E896" i="2"/>
  <c r="I895" i="2"/>
  <c r="H895" i="2"/>
  <c r="J895" i="2" s="1"/>
  <c r="J894" i="2"/>
  <c r="G896" i="2"/>
  <c r="K4432" i="1"/>
  <c r="K4394" i="1"/>
  <c r="H864" i="2"/>
  <c r="J864" i="2" s="1"/>
  <c r="G866" i="2"/>
  <c r="I855" i="2"/>
  <c r="E872" i="2"/>
  <c r="I871" i="2"/>
  <c r="I872" i="2" s="1"/>
  <c r="H871" i="2"/>
  <c r="J871" i="2" s="1"/>
  <c r="G872" i="2"/>
  <c r="G851" i="2"/>
  <c r="H849" i="2"/>
  <c r="J849" i="2" s="1"/>
  <c r="J855" i="2"/>
  <c r="I856" i="2"/>
  <c r="H856" i="2"/>
  <c r="J856" i="2" s="1"/>
  <c r="E857" i="2"/>
  <c r="G857" i="2"/>
  <c r="I840" i="2"/>
  <c r="G827" i="2"/>
  <c r="I832" i="2"/>
  <c r="H832" i="2"/>
  <c r="J832" i="2" s="1"/>
  <c r="G833" i="2"/>
  <c r="E833" i="2"/>
  <c r="E827" i="2"/>
  <c r="I826" i="2"/>
  <c r="I827" i="2" s="1"/>
  <c r="H826" i="2"/>
  <c r="J826" i="2" s="1"/>
  <c r="I820" i="2"/>
  <c r="H820" i="2"/>
  <c r="J820" i="2" s="1"/>
  <c r="I819" i="2"/>
  <c r="G821" i="2"/>
  <c r="E821" i="2"/>
  <c r="I804" i="2"/>
  <c r="H831" i="2"/>
  <c r="I813" i="2"/>
  <c r="H819" i="2"/>
  <c r="I831" i="2"/>
  <c r="I833" i="2" s="1"/>
  <c r="K3697" i="1"/>
  <c r="K3736" i="1"/>
  <c r="E788" i="2"/>
  <c r="I786" i="2"/>
  <c r="G788" i="2"/>
  <c r="I787" i="2"/>
  <c r="H787" i="2"/>
  <c r="J787" i="2" s="1"/>
  <c r="H759" i="2"/>
  <c r="J759" i="2" s="1"/>
  <c r="H786" i="2"/>
  <c r="H771" i="2"/>
  <c r="J771" i="2" s="1"/>
  <c r="K3506" i="1"/>
  <c r="K3510" i="1"/>
  <c r="K3518" i="1"/>
  <c r="I723" i="2"/>
  <c r="I753" i="2"/>
  <c r="H772" i="2"/>
  <c r="J772" i="2" s="1"/>
  <c r="I772" i="2"/>
  <c r="I773" i="2" s="1"/>
  <c r="E773" i="2"/>
  <c r="G773" i="2"/>
  <c r="J765" i="2"/>
  <c r="H766" i="2"/>
  <c r="J766" i="2" s="1"/>
  <c r="I766" i="2"/>
  <c r="E767" i="2"/>
  <c r="I765" i="2"/>
  <c r="G767" i="2"/>
  <c r="H760" i="2"/>
  <c r="J760" i="2" s="1"/>
  <c r="I760" i="2"/>
  <c r="I761" i="2" s="1"/>
  <c r="E761" i="2"/>
  <c r="G761" i="2"/>
  <c r="J753" i="2"/>
  <c r="H754" i="2"/>
  <c r="J754" i="2" s="1"/>
  <c r="I754" i="2"/>
  <c r="E755" i="2"/>
  <c r="G75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K3682" i="1" s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K4400" i="1" s="1"/>
  <c r="J4402" i="1" s="1"/>
  <c r="B4426" i="1"/>
  <c r="K4426" i="1" s="1"/>
  <c r="K4388" i="1"/>
  <c r="K4392" i="1"/>
  <c r="B4430" i="1"/>
  <c r="K4430" i="1" s="1"/>
  <c r="J3790" i="1"/>
  <c r="K4202" i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738" i="2"/>
  <c r="G740" i="2"/>
  <c r="H739" i="2"/>
  <c r="J739" i="2" s="1"/>
  <c r="I739" i="2"/>
  <c r="E740" i="2"/>
  <c r="H732" i="2"/>
  <c r="J732" i="2" s="1"/>
  <c r="H738" i="2"/>
  <c r="H711" i="2"/>
  <c r="J711" i="2" s="1"/>
  <c r="K3240" i="1"/>
  <c r="H717" i="2"/>
  <c r="H724" i="2"/>
  <c r="J724" i="2" s="1"/>
  <c r="I724" i="2"/>
  <c r="E725" i="2"/>
  <c r="J723" i="2"/>
  <c r="G725" i="2"/>
  <c r="H718" i="2"/>
  <c r="J718" i="2" s="1"/>
  <c r="I718" i="2"/>
  <c r="I719" i="2" s="1"/>
  <c r="E719" i="2"/>
  <c r="G719" i="2"/>
  <c r="H702" i="2"/>
  <c r="J702" i="2" s="1"/>
  <c r="H675" i="2"/>
  <c r="J675" i="2" s="1"/>
  <c r="I663" i="2"/>
  <c r="I687" i="2"/>
  <c r="H651" i="2"/>
  <c r="J651" i="2" s="1"/>
  <c r="H681" i="2"/>
  <c r="J681" i="2" s="1"/>
  <c r="J693" i="2"/>
  <c r="H694" i="2"/>
  <c r="J694" i="2" s="1"/>
  <c r="I694" i="2"/>
  <c r="E695" i="2"/>
  <c r="I693" i="2"/>
  <c r="G695" i="2"/>
  <c r="I624" i="2"/>
  <c r="H688" i="2"/>
  <c r="J688" i="2" s="1"/>
  <c r="I688" i="2"/>
  <c r="J687" i="2"/>
  <c r="H657" i="2"/>
  <c r="J657" i="2" s="1"/>
  <c r="E689" i="2"/>
  <c r="G689" i="2"/>
  <c r="H682" i="2"/>
  <c r="J682" i="2" s="1"/>
  <c r="I682" i="2"/>
  <c r="I683" i="2" s="1"/>
  <c r="E683" i="2"/>
  <c r="G683" i="2"/>
  <c r="H676" i="2"/>
  <c r="J676" i="2" s="1"/>
  <c r="I676" i="2"/>
  <c r="I677" i="2" s="1"/>
  <c r="H669" i="2"/>
  <c r="J669" i="2" s="1"/>
  <c r="E677" i="2"/>
  <c r="G677" i="2"/>
  <c r="E671" i="2"/>
  <c r="I670" i="2"/>
  <c r="I671" i="2" s="1"/>
  <c r="H670" i="2"/>
  <c r="J670" i="2" s="1"/>
  <c r="G671" i="2"/>
  <c r="J663" i="2"/>
  <c r="I664" i="2"/>
  <c r="H664" i="2"/>
  <c r="J664" i="2" s="1"/>
  <c r="E665" i="2"/>
  <c r="G665" i="2"/>
  <c r="H658" i="2"/>
  <c r="J658" i="2" s="1"/>
  <c r="I658" i="2"/>
  <c r="I659" i="2" s="1"/>
  <c r="H639" i="2"/>
  <c r="J639" i="2" s="1"/>
  <c r="E659" i="2"/>
  <c r="G641" i="2"/>
  <c r="G659" i="2"/>
  <c r="H652" i="2"/>
  <c r="J652" i="2" s="1"/>
  <c r="I652" i="2"/>
  <c r="I653" i="2" s="1"/>
  <c r="E653" i="2"/>
  <c r="E647" i="2"/>
  <c r="G653" i="2"/>
  <c r="H646" i="2"/>
  <c r="J646" i="2" s="1"/>
  <c r="I646" i="2"/>
  <c r="J645" i="2"/>
  <c r="I645" i="2"/>
  <c r="G647" i="2"/>
  <c r="J2878" i="1"/>
  <c r="I618" i="2"/>
  <c r="J630" i="2"/>
  <c r="H631" i="2"/>
  <c r="J631" i="2" s="1"/>
  <c r="I631" i="2"/>
  <c r="E626" i="2"/>
  <c r="E632" i="2"/>
  <c r="I630" i="2"/>
  <c r="G632" i="2"/>
  <c r="J624" i="2"/>
  <c r="I625" i="2"/>
  <c r="H625" i="2"/>
  <c r="J625" i="2" s="1"/>
  <c r="G62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03" i="2"/>
  <c r="J603" i="2" s="1"/>
  <c r="H610" i="2"/>
  <c r="J610" i="2" s="1"/>
  <c r="I610" i="2"/>
  <c r="I611" i="2" s="1"/>
  <c r="E611" i="2"/>
  <c r="H609" i="2"/>
  <c r="G611" i="2"/>
  <c r="K2711" i="1"/>
  <c r="K2677" i="1"/>
  <c r="K2681" i="1"/>
  <c r="E584" i="2"/>
  <c r="E596" i="2"/>
  <c r="I595" i="2"/>
  <c r="I596" i="2" s="1"/>
  <c r="H595" i="2"/>
  <c r="J595" i="2" s="1"/>
  <c r="H594" i="2"/>
  <c r="G596" i="2"/>
  <c r="H589" i="2"/>
  <c r="J589" i="2" s="1"/>
  <c r="I589" i="2"/>
  <c r="I590" i="2" s="1"/>
  <c r="E590" i="2"/>
  <c r="H588" i="2"/>
  <c r="G590" i="2"/>
  <c r="H583" i="2"/>
  <c r="J583" i="2" s="1"/>
  <c r="I583" i="2"/>
  <c r="I552" i="2"/>
  <c r="I558" i="2"/>
  <c r="H564" i="2"/>
  <c r="J564" i="2" s="1"/>
  <c r="H565" i="2"/>
  <c r="J565" i="2" s="1"/>
  <c r="I565" i="2"/>
  <c r="I566" i="2" s="1"/>
  <c r="E566" i="2"/>
  <c r="G566" i="2"/>
  <c r="H559" i="2"/>
  <c r="J559" i="2" s="1"/>
  <c r="I559" i="2"/>
  <c r="J558" i="2"/>
  <c r="E560" i="2"/>
  <c r="G560" i="2"/>
  <c r="J552" i="2"/>
  <c r="H553" i="2"/>
  <c r="J553" i="2" s="1"/>
  <c r="I553" i="2"/>
  <c r="E554" i="2"/>
  <c r="G554" i="2"/>
  <c r="H547" i="2"/>
  <c r="J547" i="2" s="1"/>
  <c r="I547" i="2"/>
  <c r="I548" i="2" s="1"/>
  <c r="E548" i="2"/>
  <c r="H546" i="2"/>
  <c r="G548" i="2"/>
  <c r="H525" i="2"/>
  <c r="J525" i="2" s="1"/>
  <c r="G527" i="2"/>
  <c r="H501" i="2"/>
  <c r="J501" i="2" s="1"/>
  <c r="H532" i="2"/>
  <c r="J532" i="2" s="1"/>
  <c r="I532" i="2"/>
  <c r="I533" i="2" s="1"/>
  <c r="E533" i="2"/>
  <c r="H531" i="2"/>
  <c r="G533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84" i="1" s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90" i="1" s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07" i="2"/>
  <c r="J507" i="2" s="1"/>
  <c r="I516" i="2"/>
  <c r="H495" i="2"/>
  <c r="J495" i="2" s="1"/>
  <c r="K2104" i="1"/>
  <c r="K2108" i="1"/>
  <c r="K2112" i="1"/>
  <c r="H508" i="2"/>
  <c r="J508" i="2" s="1"/>
  <c r="I508" i="2"/>
  <c r="I509" i="2" s="1"/>
  <c r="E509" i="2"/>
  <c r="E503" i="2"/>
  <c r="G509" i="2"/>
  <c r="H502" i="2"/>
  <c r="J502" i="2" s="1"/>
  <c r="I502" i="2"/>
  <c r="I503" i="2" s="1"/>
  <c r="I483" i="2"/>
  <c r="G503" i="2"/>
  <c r="H496" i="2"/>
  <c r="J496" i="2" s="1"/>
  <c r="I496" i="2"/>
  <c r="I497" i="2" s="1"/>
  <c r="E497" i="2"/>
  <c r="H477" i="2"/>
  <c r="J477" i="2" s="1"/>
  <c r="G497" i="2"/>
  <c r="H490" i="2"/>
  <c r="J490" i="2" s="1"/>
  <c r="I490" i="2"/>
  <c r="I491" i="2" s="1"/>
  <c r="E491" i="2"/>
  <c r="H489" i="2"/>
  <c r="G491" i="2"/>
  <c r="H484" i="2"/>
  <c r="J484" i="2" s="1"/>
  <c r="I484" i="2"/>
  <c r="E485" i="2"/>
  <c r="J483" i="2"/>
  <c r="H453" i="2"/>
  <c r="J453" i="2" s="1"/>
  <c r="G485" i="2"/>
  <c r="H478" i="2"/>
  <c r="J478" i="2" s="1"/>
  <c r="I478" i="2"/>
  <c r="I479" i="2" s="1"/>
  <c r="H471" i="2"/>
  <c r="J471" i="2" s="1"/>
  <c r="E479" i="2"/>
  <c r="G479" i="2"/>
  <c r="H432" i="2"/>
  <c r="J432" i="2" s="1"/>
  <c r="H472" i="2"/>
  <c r="J472" i="2" s="1"/>
  <c r="I472" i="2"/>
  <c r="I473" i="2" s="1"/>
  <c r="E473" i="2"/>
  <c r="G473" i="2"/>
  <c r="I466" i="2"/>
  <c r="I467" i="2" s="1"/>
  <c r="H466" i="2"/>
  <c r="J466" i="2" s="1"/>
  <c r="H459" i="2"/>
  <c r="J459" i="2" s="1"/>
  <c r="E467" i="2"/>
  <c r="I426" i="2"/>
  <c r="H465" i="2"/>
  <c r="G467" i="2"/>
  <c r="H460" i="2"/>
  <c r="J460" i="2" s="1"/>
  <c r="I460" i="2"/>
  <c r="I461" i="2" s="1"/>
  <c r="E461" i="2"/>
  <c r="E455" i="2"/>
  <c r="G461" i="2"/>
  <c r="H454" i="2"/>
  <c r="J454" i="2" s="1"/>
  <c r="I454" i="2"/>
  <c r="I455" i="2" s="1"/>
  <c r="E449" i="2"/>
  <c r="G455" i="2"/>
  <c r="G443" i="2"/>
  <c r="H448" i="2"/>
  <c r="J448" i="2" s="1"/>
  <c r="I448" i="2"/>
  <c r="H441" i="2"/>
  <c r="J441" i="2" s="1"/>
  <c r="H420" i="2"/>
  <c r="J420" i="2" s="1"/>
  <c r="J447" i="2"/>
  <c r="I447" i="2"/>
  <c r="G449" i="2"/>
  <c r="K2026" i="1"/>
  <c r="K2034" i="1"/>
  <c r="H433" i="2"/>
  <c r="J433" i="2" s="1"/>
  <c r="I433" i="2"/>
  <c r="I434" i="2" s="1"/>
  <c r="E434" i="2"/>
  <c r="G434" i="2"/>
  <c r="J426" i="2"/>
  <c r="H427" i="2"/>
  <c r="J427" i="2" s="1"/>
  <c r="I427" i="2"/>
  <c r="G416" i="2"/>
  <c r="E428" i="2"/>
  <c r="G428" i="2"/>
  <c r="H421" i="2"/>
  <c r="J421" i="2" s="1"/>
  <c r="I421" i="2"/>
  <c r="I422" i="2" s="1"/>
  <c r="E422" i="2"/>
  <c r="H414" i="2"/>
  <c r="J414" i="2" s="1"/>
  <c r="G422" i="2"/>
  <c r="H415" i="2"/>
  <c r="J415" i="2" s="1"/>
  <c r="I415" i="2"/>
  <c r="I416" i="2" s="1"/>
  <c r="E416" i="2"/>
  <c r="H408" i="2"/>
  <c r="J408" i="2" s="1"/>
  <c r="H399" i="2"/>
  <c r="J399" i="2" s="1"/>
  <c r="J1738" i="1"/>
  <c r="K1740" i="1" s="1"/>
  <c r="H391" i="2"/>
  <c r="J391" i="2" s="1"/>
  <c r="I391" i="2"/>
  <c r="H372" i="2"/>
  <c r="J372" i="2" s="1"/>
  <c r="E392" i="2"/>
  <c r="J390" i="2"/>
  <c r="I390" i="2"/>
  <c r="G392" i="2"/>
  <c r="I354" i="2"/>
  <c r="J384" i="2"/>
  <c r="H385" i="2"/>
  <c r="J385" i="2" s="1"/>
  <c r="I385" i="2"/>
  <c r="H366" i="2"/>
  <c r="J366" i="2" s="1"/>
  <c r="E386" i="2"/>
  <c r="I384" i="2"/>
  <c r="G386" i="2"/>
  <c r="H379" i="2"/>
  <c r="J379" i="2" s="1"/>
  <c r="I379" i="2"/>
  <c r="I380" i="2" s="1"/>
  <c r="E380" i="2"/>
  <c r="H378" i="2"/>
  <c r="G380" i="2"/>
  <c r="H373" i="2"/>
  <c r="J373" i="2" s="1"/>
  <c r="I373" i="2"/>
  <c r="I374" i="2" s="1"/>
  <c r="E374" i="2"/>
  <c r="G374" i="2"/>
  <c r="H348" i="2"/>
  <c r="J348" i="2" s="1"/>
  <c r="H367" i="2"/>
  <c r="J367" i="2" s="1"/>
  <c r="I367" i="2"/>
  <c r="I368" i="2" s="1"/>
  <c r="E368" i="2"/>
  <c r="G368" i="2"/>
  <c r="H361" i="2"/>
  <c r="J361" i="2" s="1"/>
  <c r="I361" i="2"/>
  <c r="I362" i="2" s="1"/>
  <c r="E362" i="2"/>
  <c r="G344" i="2"/>
  <c r="I342" i="2"/>
  <c r="H360" i="2"/>
  <c r="G362" i="2"/>
  <c r="H355" i="2"/>
  <c r="J355" i="2" s="1"/>
  <c r="I355" i="2"/>
  <c r="E356" i="2"/>
  <c r="J354" i="2"/>
  <c r="G356" i="2"/>
  <c r="E350" i="2"/>
  <c r="H349" i="2"/>
  <c r="J349" i="2" s="1"/>
  <c r="I349" i="2"/>
  <c r="I350" i="2" s="1"/>
  <c r="G350" i="2"/>
  <c r="J1624" i="1"/>
  <c r="K1626" i="1" s="1"/>
  <c r="K1630" i="1" s="1"/>
  <c r="H333" i="2"/>
  <c r="J333" i="2" s="1"/>
  <c r="E308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H312" i="2"/>
  <c r="H319" i="2"/>
  <c r="J319" i="2" s="1"/>
  <c r="I319" i="2"/>
  <c r="I320" i="2" s="1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I308" i="2" s="1"/>
  <c r="K1417" i="1"/>
  <c r="K1421" i="1"/>
  <c r="K1458" i="1"/>
  <c r="J1282" i="1"/>
  <c r="B1235" i="1"/>
  <c r="I279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306" i="2"/>
  <c r="G308" i="2"/>
  <c r="H114" i="2"/>
  <c r="J114" i="2" s="1"/>
  <c r="E116" i="2"/>
  <c r="H115" i="2"/>
  <c r="J115" i="2" s="1"/>
  <c r="I115" i="2"/>
  <c r="I116" i="2" s="1"/>
  <c r="E110" i="2"/>
  <c r="G116" i="2"/>
  <c r="G104" i="2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604" i="2"/>
  <c r="G60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938" i="2"/>
  <c r="H936" i="2"/>
  <c r="E104" i="2"/>
  <c r="E518" i="2"/>
  <c r="H297" i="2"/>
  <c r="J297" i="2" s="1"/>
  <c r="H951" i="2"/>
  <c r="H60" i="2"/>
  <c r="J60" i="2" s="1"/>
  <c r="H327" i="2"/>
  <c r="E806" i="2"/>
  <c r="G329" i="2"/>
  <c r="E797" i="2"/>
  <c r="H10" i="2"/>
  <c r="J10" i="2" s="1"/>
  <c r="I10" i="2"/>
  <c r="E11" i="2"/>
  <c r="E734" i="2"/>
  <c r="E299" i="2"/>
  <c r="G298" i="2"/>
  <c r="E227" i="2"/>
  <c r="E890" i="2"/>
  <c r="E749" i="2"/>
  <c r="G61" i="2"/>
  <c r="G62" i="2" s="1"/>
  <c r="E218" i="2"/>
  <c r="H922" i="2"/>
  <c r="J922" i="2" s="1"/>
  <c r="E344" i="2"/>
  <c r="E527" i="2"/>
  <c r="E542" i="2"/>
  <c r="E866" i="2"/>
  <c r="E923" i="2"/>
  <c r="H904" i="2"/>
  <c r="J904" i="2" s="1"/>
  <c r="I904" i="2"/>
  <c r="I921" i="2"/>
  <c r="I923" i="2" s="1"/>
  <c r="H921" i="2"/>
  <c r="G923" i="2"/>
  <c r="G932" i="2" s="1"/>
  <c r="H913" i="2"/>
  <c r="J913" i="2" s="1"/>
  <c r="I913" i="2"/>
  <c r="G905" i="2"/>
  <c r="G908" i="2" s="1"/>
  <c r="H903" i="2"/>
  <c r="I903" i="2"/>
  <c r="G914" i="2"/>
  <c r="G917" i="2" s="1"/>
  <c r="H912" i="2"/>
  <c r="I912" i="2"/>
  <c r="E905" i="2"/>
  <c r="E914" i="2"/>
  <c r="H880" i="2"/>
  <c r="J880" i="2" s="1"/>
  <c r="I880" i="2"/>
  <c r="I881" i="2" s="1"/>
  <c r="H841" i="2"/>
  <c r="I841" i="2"/>
  <c r="G881" i="2"/>
  <c r="G884" i="2" s="1"/>
  <c r="G797" i="2"/>
  <c r="G800" i="2" s="1"/>
  <c r="I795" i="2"/>
  <c r="H795" i="2"/>
  <c r="I781" i="2"/>
  <c r="H781" i="2"/>
  <c r="J781" i="2" s="1"/>
  <c r="E782" i="2"/>
  <c r="H865" i="2"/>
  <c r="J865" i="2" s="1"/>
  <c r="I865" i="2"/>
  <c r="I866" i="2" s="1"/>
  <c r="G842" i="2"/>
  <c r="G845" i="2" s="1"/>
  <c r="E842" i="2"/>
  <c r="H796" i="2"/>
  <c r="J796" i="2" s="1"/>
  <c r="I796" i="2"/>
  <c r="I747" i="2"/>
  <c r="G749" i="2"/>
  <c r="H747" i="2"/>
  <c r="G890" i="2"/>
  <c r="H888" i="2"/>
  <c r="I888" i="2"/>
  <c r="H850" i="2"/>
  <c r="J850" i="2" s="1"/>
  <c r="I850" i="2"/>
  <c r="I851" i="2" s="1"/>
  <c r="G815" i="2"/>
  <c r="I814" i="2"/>
  <c r="H814" i="2"/>
  <c r="H889" i="2"/>
  <c r="J889" i="2" s="1"/>
  <c r="I889" i="2"/>
  <c r="E851" i="2"/>
  <c r="H805" i="2"/>
  <c r="G806" i="2"/>
  <c r="G809" i="2" s="1"/>
  <c r="I805" i="2"/>
  <c r="E881" i="2"/>
  <c r="E815" i="2"/>
  <c r="I748" i="2"/>
  <c r="H748" i="2"/>
  <c r="J748" i="2" s="1"/>
  <c r="I780" i="2"/>
  <c r="G782" i="2"/>
  <c r="H780" i="2"/>
  <c r="H703" i="2"/>
  <c r="J703" i="2" s="1"/>
  <c r="I703" i="2"/>
  <c r="I704" i="2" s="1"/>
  <c r="G704" i="2"/>
  <c r="G707" i="2" s="1"/>
  <c r="I582" i="2"/>
  <c r="G584" i="2"/>
  <c r="H582" i="2"/>
  <c r="J618" i="2"/>
  <c r="H733" i="2"/>
  <c r="J733" i="2" s="1"/>
  <c r="I733" i="2"/>
  <c r="I734" i="2" s="1"/>
  <c r="E641" i="2"/>
  <c r="H619" i="2"/>
  <c r="J619" i="2" s="1"/>
  <c r="I619" i="2"/>
  <c r="G575" i="2"/>
  <c r="G578" i="2" s="1"/>
  <c r="H573" i="2"/>
  <c r="I573" i="2"/>
  <c r="I541" i="2"/>
  <c r="H541" i="2"/>
  <c r="J541" i="2" s="1"/>
  <c r="I540" i="2"/>
  <c r="G542" i="2"/>
  <c r="H540" i="2"/>
  <c r="G620" i="2"/>
  <c r="E704" i="2"/>
  <c r="I574" i="2"/>
  <c r="H574" i="2"/>
  <c r="J574" i="2" s="1"/>
  <c r="H640" i="2"/>
  <c r="J640" i="2" s="1"/>
  <c r="I640" i="2"/>
  <c r="I641" i="2" s="1"/>
  <c r="H712" i="2"/>
  <c r="J712" i="2" s="1"/>
  <c r="I712" i="2"/>
  <c r="I713" i="2" s="1"/>
  <c r="G713" i="2"/>
  <c r="E713" i="2"/>
  <c r="E620" i="2"/>
  <c r="G734" i="2"/>
  <c r="I526" i="2"/>
  <c r="I527" i="2" s="1"/>
  <c r="H526" i="2"/>
  <c r="J526" i="2" s="1"/>
  <c r="E575" i="2"/>
  <c r="H400" i="2"/>
  <c r="J400" i="2" s="1"/>
  <c r="I400" i="2"/>
  <c r="I401" i="2" s="1"/>
  <c r="H289" i="2"/>
  <c r="J289" i="2" s="1"/>
  <c r="I289" i="2"/>
  <c r="H517" i="2"/>
  <c r="I517" i="2"/>
  <c r="G518" i="2"/>
  <c r="G521" i="2" s="1"/>
  <c r="H343" i="2"/>
  <c r="I343" i="2"/>
  <c r="G401" i="2"/>
  <c r="G404" i="2" s="1"/>
  <c r="E410" i="2"/>
  <c r="G269" i="2"/>
  <c r="H267" i="2"/>
  <c r="I267" i="2"/>
  <c r="H268" i="2"/>
  <c r="J268" i="2" s="1"/>
  <c r="I268" i="2"/>
  <c r="E269" i="2"/>
  <c r="H409" i="2"/>
  <c r="J409" i="2" s="1"/>
  <c r="I409" i="2"/>
  <c r="I410" i="2" s="1"/>
  <c r="G290" i="2"/>
  <c r="G293" i="2" s="1"/>
  <c r="H288" i="2"/>
  <c r="I288" i="2"/>
  <c r="E290" i="2"/>
  <c r="H442" i="2"/>
  <c r="J442" i="2" s="1"/>
  <c r="I442" i="2"/>
  <c r="I443" i="2" s="1"/>
  <c r="E443" i="2"/>
  <c r="E401" i="2"/>
  <c r="G410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H259" i="2"/>
  <c r="J259" i="2" s="1"/>
  <c r="I259" i="2"/>
  <c r="I260" i="2" s="1"/>
  <c r="E260" i="2"/>
  <c r="G260" i="2"/>
  <c r="G263" i="2" s="1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B5002" i="1"/>
  <c r="K5002" i="1" s="1"/>
  <c r="K4964" i="1"/>
  <c r="K500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K4952" i="1"/>
  <c r="B4990" i="1"/>
  <c r="K4990" i="1" s="1"/>
  <c r="K49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K5065" i="1"/>
  <c r="K5069" i="1"/>
  <c r="K5073" i="1"/>
  <c r="K5077" i="1"/>
  <c r="K5064" i="1"/>
  <c r="K5068" i="1"/>
  <c r="K5072" i="1"/>
  <c r="K5076" i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6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6" i="1"/>
  <c r="K1917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947" i="2" l="1"/>
  <c r="G899" i="2"/>
  <c r="K5046" i="1"/>
  <c r="J5048" i="1" s="1"/>
  <c r="K4708" i="1"/>
  <c r="J4706" i="1"/>
  <c r="J4778" i="1"/>
  <c r="G860" i="2"/>
  <c r="G836" i="2"/>
  <c r="G875" i="2"/>
  <c r="G791" i="2"/>
  <c r="G743" i="2"/>
  <c r="G635" i="2"/>
  <c r="G776" i="2"/>
  <c r="G728" i="2"/>
  <c r="J4170" i="1"/>
  <c r="K4172" i="1" s="1"/>
  <c r="J4174" i="1" s="1"/>
  <c r="G614" i="2"/>
  <c r="G698" i="2"/>
  <c r="G599" i="2"/>
  <c r="G569" i="2"/>
  <c r="H449" i="2"/>
  <c r="H450" i="2" s="1"/>
  <c r="G536" i="2"/>
  <c r="G512" i="2"/>
  <c r="G437" i="2"/>
  <c r="I449" i="2"/>
  <c r="G395" i="2"/>
  <c r="G338" i="2"/>
  <c r="G323" i="2"/>
  <c r="H485" i="2"/>
  <c r="H486" i="2" s="1"/>
  <c r="G284" i="2"/>
  <c r="G254" i="2"/>
  <c r="G119" i="2"/>
  <c r="I245" i="2"/>
  <c r="G212" i="2"/>
  <c r="H938" i="2"/>
  <c r="I952" i="2"/>
  <c r="I953" i="2" s="1"/>
  <c r="G98" i="2"/>
  <c r="G71" i="2"/>
  <c r="G56" i="2"/>
  <c r="H953" i="2"/>
  <c r="H956" i="2" s="1"/>
  <c r="J2882" i="1"/>
  <c r="J1742" i="1"/>
  <c r="G953" i="2"/>
  <c r="G956" i="2" s="1"/>
  <c r="I896" i="2"/>
  <c r="K4936" i="1"/>
  <c r="H944" i="2"/>
  <c r="H945" i="2" s="1"/>
  <c r="J944" i="2"/>
  <c r="K4822" i="1"/>
  <c r="H929" i="2"/>
  <c r="H930" i="2" s="1"/>
  <c r="J929" i="2"/>
  <c r="J4626" i="1"/>
  <c r="K4628" i="1" s="1"/>
  <c r="J4630" i="1" s="1"/>
  <c r="K4480" i="1"/>
  <c r="K4594" i="1"/>
  <c r="J5120" i="1"/>
  <c r="J4664" i="1"/>
  <c r="J896" i="2"/>
  <c r="H896" i="2"/>
  <c r="H897" i="2" s="1"/>
  <c r="I857" i="2"/>
  <c r="K4404" i="1"/>
  <c r="I806" i="2"/>
  <c r="I842" i="2"/>
  <c r="J872" i="2"/>
  <c r="H872" i="2"/>
  <c r="H873" i="2" s="1"/>
  <c r="J827" i="2"/>
  <c r="I815" i="2"/>
  <c r="J4136" i="1"/>
  <c r="K4176" i="1"/>
  <c r="H857" i="2"/>
  <c r="H858" i="2" s="1"/>
  <c r="J857" i="2"/>
  <c r="J3908" i="1"/>
  <c r="I584" i="2"/>
  <c r="J831" i="2"/>
  <c r="J833" i="2" s="1"/>
  <c r="H833" i="2"/>
  <c r="H834" i="2" s="1"/>
  <c r="I821" i="2"/>
  <c r="H827" i="2"/>
  <c r="H828" i="2" s="1"/>
  <c r="J819" i="2"/>
  <c r="J821" i="2" s="1"/>
  <c r="H821" i="2"/>
  <c r="H822" i="2" s="1"/>
  <c r="I179" i="2"/>
  <c r="H788" i="2"/>
  <c r="H789" i="2" s="1"/>
  <c r="I788" i="2"/>
  <c r="I755" i="2"/>
  <c r="J786" i="2"/>
  <c r="J788" i="2" s="1"/>
  <c r="I725" i="2"/>
  <c r="J3524" i="1"/>
  <c r="I665" i="2"/>
  <c r="H761" i="2"/>
  <c r="H762" i="2" s="1"/>
  <c r="I767" i="2"/>
  <c r="J761" i="2"/>
  <c r="H773" i="2"/>
  <c r="H774" i="2" s="1"/>
  <c r="J755" i="2"/>
  <c r="J773" i="2"/>
  <c r="H767" i="2"/>
  <c r="H768" i="2" s="1"/>
  <c r="J767" i="2"/>
  <c r="H755" i="2"/>
  <c r="H756" i="2" s="1"/>
  <c r="H725" i="2"/>
  <c r="H726" i="2" s="1"/>
  <c r="J4436" i="1"/>
  <c r="J4512" i="1"/>
  <c r="K4252" i="1"/>
  <c r="J3452" i="1"/>
  <c r="J3752" i="1"/>
  <c r="J3600" i="1"/>
  <c r="K3796" i="1"/>
  <c r="I740" i="2"/>
  <c r="J738" i="2"/>
  <c r="J740" i="2" s="1"/>
  <c r="H740" i="2"/>
  <c r="H741" i="2" s="1"/>
  <c r="I689" i="2"/>
  <c r="J3258" i="1"/>
  <c r="K3260" i="1" s="1"/>
  <c r="J3262" i="1" s="1"/>
  <c r="H719" i="2"/>
  <c r="H720" i="2" s="1"/>
  <c r="J717" i="2"/>
  <c r="J719" i="2" s="1"/>
  <c r="J725" i="2"/>
  <c r="I626" i="2"/>
  <c r="I695" i="2"/>
  <c r="H695" i="2"/>
  <c r="H696" i="2" s="1"/>
  <c r="J695" i="2"/>
  <c r="H689" i="2"/>
  <c r="H690" i="2" s="1"/>
  <c r="J689" i="2"/>
  <c r="I554" i="2"/>
  <c r="H683" i="2"/>
  <c r="H684" i="2" s="1"/>
  <c r="J683" i="2"/>
  <c r="J671" i="2"/>
  <c r="J677" i="2"/>
  <c r="H677" i="2"/>
  <c r="H678" i="2" s="1"/>
  <c r="J665" i="2"/>
  <c r="H671" i="2"/>
  <c r="H672" i="2" s="1"/>
  <c r="H665" i="2"/>
  <c r="H666" i="2" s="1"/>
  <c r="H653" i="2"/>
  <c r="H654" i="2" s="1"/>
  <c r="H659" i="2"/>
  <c r="H660" i="2" s="1"/>
  <c r="I647" i="2"/>
  <c r="J659" i="2"/>
  <c r="J653" i="2"/>
  <c r="H647" i="2"/>
  <c r="H648" i="2" s="1"/>
  <c r="J647" i="2"/>
  <c r="I620" i="2"/>
  <c r="J632" i="2"/>
  <c r="I632" i="2"/>
  <c r="H632" i="2"/>
  <c r="H633" i="2" s="1"/>
  <c r="H626" i="2"/>
  <c r="J626" i="2"/>
  <c r="J2840" i="1"/>
  <c r="K2842" i="1" s="1"/>
  <c r="J2844" i="1" s="1"/>
  <c r="J609" i="2"/>
  <c r="J611" i="2" s="1"/>
  <c r="H611" i="2"/>
  <c r="J594" i="2"/>
  <c r="J596" i="2" s="1"/>
  <c r="H596" i="2"/>
  <c r="H597" i="2" s="1"/>
  <c r="J588" i="2"/>
  <c r="J590" i="2" s="1"/>
  <c r="H590" i="2"/>
  <c r="I560" i="2"/>
  <c r="J392" i="2"/>
  <c r="H566" i="2"/>
  <c r="H567" i="2" s="1"/>
  <c r="J566" i="2"/>
  <c r="J560" i="2"/>
  <c r="H560" i="2"/>
  <c r="H561" i="2" s="1"/>
  <c r="H554" i="2"/>
  <c r="H555" i="2" s="1"/>
  <c r="J554" i="2"/>
  <c r="J546" i="2"/>
  <c r="J548" i="2" s="1"/>
  <c r="H548" i="2"/>
  <c r="J531" i="2"/>
  <c r="J533" i="2" s="1"/>
  <c r="H533" i="2"/>
  <c r="I518" i="2"/>
  <c r="I428" i="2"/>
  <c r="I344" i="2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422" i="2"/>
  <c r="H423" i="2" s="1"/>
  <c r="J245" i="2"/>
  <c r="H473" i="2"/>
  <c r="H474" i="2" s="1"/>
  <c r="H509" i="2"/>
  <c r="H510" i="2" s="1"/>
  <c r="J509" i="2"/>
  <c r="J503" i="2"/>
  <c r="I485" i="2"/>
  <c r="H503" i="2"/>
  <c r="H504" i="2" s="1"/>
  <c r="H497" i="2"/>
  <c r="H498" i="2" s="1"/>
  <c r="J497" i="2"/>
  <c r="J489" i="2"/>
  <c r="J491" i="2" s="1"/>
  <c r="H491" i="2"/>
  <c r="H492" i="2" s="1"/>
  <c r="J485" i="2"/>
  <c r="J473" i="2"/>
  <c r="H479" i="2"/>
  <c r="H480" i="2" s="1"/>
  <c r="J479" i="2"/>
  <c r="J465" i="2"/>
  <c r="J467" i="2" s="1"/>
  <c r="H467" i="2"/>
  <c r="H468" i="2" s="1"/>
  <c r="H461" i="2"/>
  <c r="H462" i="2" s="1"/>
  <c r="J461" i="2"/>
  <c r="J455" i="2"/>
  <c r="J449" i="2"/>
  <c r="H455" i="2"/>
  <c r="H456" i="2" s="1"/>
  <c r="J416" i="2"/>
  <c r="J422" i="2"/>
  <c r="H434" i="2"/>
  <c r="H435" i="2" s="1"/>
  <c r="H416" i="2"/>
  <c r="H417" i="2" s="1"/>
  <c r="J428" i="2"/>
  <c r="J434" i="2"/>
  <c r="H428" i="2"/>
  <c r="H429" i="2" s="1"/>
  <c r="H308" i="2"/>
  <c r="J239" i="2"/>
  <c r="H329" i="2"/>
  <c r="I356" i="2"/>
  <c r="H392" i="2"/>
  <c r="H393" i="2" s="1"/>
  <c r="H386" i="2"/>
  <c r="H387" i="2" s="1"/>
  <c r="I392" i="2"/>
  <c r="J386" i="2"/>
  <c r="H374" i="2"/>
  <c r="H375" i="2" s="1"/>
  <c r="I386" i="2"/>
  <c r="J374" i="2"/>
  <c r="J378" i="2"/>
  <c r="J380" i="2" s="1"/>
  <c r="H380" i="2"/>
  <c r="H381" i="2" s="1"/>
  <c r="J368" i="2"/>
  <c r="J356" i="2"/>
  <c r="H368" i="2"/>
  <c r="H369" i="2" s="1"/>
  <c r="J350" i="2"/>
  <c r="J360" i="2"/>
  <c r="J362" i="2" s="1"/>
  <c r="H362" i="2"/>
  <c r="H363" i="2" s="1"/>
  <c r="H356" i="2"/>
  <c r="H357" i="2" s="1"/>
  <c r="H350" i="2"/>
  <c r="J1628" i="1"/>
  <c r="H335" i="2"/>
  <c r="J335" i="2"/>
  <c r="H314" i="2"/>
  <c r="J312" i="2"/>
  <c r="J314" i="2" s="1"/>
  <c r="J318" i="2"/>
  <c r="J320" i="2" s="1"/>
  <c r="H320" i="2"/>
  <c r="H321" i="2" s="1"/>
  <c r="J327" i="2"/>
  <c r="J329" i="2" s="1"/>
  <c r="H281" i="2"/>
  <c r="H282" i="2" s="1"/>
  <c r="J306" i="2"/>
  <c r="J308" i="2" s="1"/>
  <c r="I281" i="2"/>
  <c r="I275" i="2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936" i="2"/>
  <c r="J938" i="2" s="1"/>
  <c r="G20" i="2"/>
  <c r="G23" i="2" s="1"/>
  <c r="J951" i="2"/>
  <c r="J953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905" i="2"/>
  <c r="H116" i="2"/>
  <c r="H117" i="2" s="1"/>
  <c r="J116" i="2"/>
  <c r="H110" i="2"/>
  <c r="I110" i="2"/>
  <c r="J110" i="2"/>
  <c r="H604" i="2"/>
  <c r="J604" i="2" s="1"/>
  <c r="J605" i="2" s="1"/>
  <c r="I604" i="2"/>
  <c r="I60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9" i="2"/>
  <c r="H11" i="2" s="1"/>
  <c r="G11" i="2"/>
  <c r="I11" i="2"/>
  <c r="I914" i="2"/>
  <c r="H218" i="2"/>
  <c r="H401" i="2"/>
  <c r="I269" i="2"/>
  <c r="J401" i="2"/>
  <c r="J218" i="2"/>
  <c r="H704" i="2"/>
  <c r="H707" i="2" s="1"/>
  <c r="J866" i="2"/>
  <c r="J704" i="2"/>
  <c r="H881" i="2"/>
  <c r="H884" i="2" s="1"/>
  <c r="I797" i="2"/>
  <c r="I782" i="2"/>
  <c r="J881" i="2"/>
  <c r="I298" i="2"/>
  <c r="I299" i="2" s="1"/>
  <c r="G299" i="2"/>
  <c r="G302" i="2" s="1"/>
  <c r="H298" i="2"/>
  <c r="H260" i="2"/>
  <c r="I20" i="2"/>
  <c r="J443" i="2"/>
  <c r="H713" i="2"/>
  <c r="I575" i="2"/>
  <c r="H734" i="2"/>
  <c r="H443" i="2"/>
  <c r="J713" i="2"/>
  <c r="I542" i="2"/>
  <c r="J734" i="2"/>
  <c r="J903" i="2"/>
  <c r="J905" i="2" s="1"/>
  <c r="H905" i="2"/>
  <c r="H908" i="2" s="1"/>
  <c r="J921" i="2"/>
  <c r="J923" i="2" s="1"/>
  <c r="H923" i="2"/>
  <c r="J912" i="2"/>
  <c r="J914" i="2" s="1"/>
  <c r="H914" i="2"/>
  <c r="H917" i="2" s="1"/>
  <c r="J841" i="2"/>
  <c r="J842" i="2" s="1"/>
  <c r="H842" i="2"/>
  <c r="H845" i="2" s="1"/>
  <c r="J805" i="2"/>
  <c r="J806" i="2" s="1"/>
  <c r="H806" i="2"/>
  <c r="H809" i="2" s="1"/>
  <c r="I890" i="2"/>
  <c r="H851" i="2"/>
  <c r="H860" i="2" s="1"/>
  <c r="J888" i="2"/>
  <c r="J890" i="2" s="1"/>
  <c r="H890" i="2"/>
  <c r="I749" i="2"/>
  <c r="J851" i="2"/>
  <c r="H797" i="2"/>
  <c r="H800" i="2" s="1"/>
  <c r="J795" i="2"/>
  <c r="J797" i="2" s="1"/>
  <c r="H866" i="2"/>
  <c r="H875" i="2" s="1"/>
  <c r="J814" i="2"/>
  <c r="J815" i="2" s="1"/>
  <c r="H815" i="2"/>
  <c r="H782" i="2"/>
  <c r="J780" i="2"/>
  <c r="J782" i="2" s="1"/>
  <c r="H749" i="2"/>
  <c r="J747" i="2"/>
  <c r="J749" i="2" s="1"/>
  <c r="H542" i="2"/>
  <c r="J540" i="2"/>
  <c r="J542" i="2" s="1"/>
  <c r="H527" i="2"/>
  <c r="J620" i="2"/>
  <c r="H620" i="2"/>
  <c r="H575" i="2"/>
  <c r="J573" i="2"/>
  <c r="J575" i="2" s="1"/>
  <c r="H641" i="2"/>
  <c r="H584" i="2"/>
  <c r="J582" i="2"/>
  <c r="J584" i="2" s="1"/>
  <c r="J527" i="2"/>
  <c r="J641" i="2"/>
  <c r="J343" i="2"/>
  <c r="J344" i="2" s="1"/>
  <c r="H344" i="2"/>
  <c r="J267" i="2"/>
  <c r="J269" i="2" s="1"/>
  <c r="H269" i="2"/>
  <c r="J288" i="2"/>
  <c r="J290" i="2" s="1"/>
  <c r="H290" i="2"/>
  <c r="H410" i="2"/>
  <c r="I290" i="2"/>
  <c r="J517" i="2"/>
  <c r="J518" i="2" s="1"/>
  <c r="H518" i="2"/>
  <c r="J410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082" i="1"/>
  <c r="J5006" i="1"/>
  <c r="J4892" i="1"/>
  <c r="J4968" i="1"/>
  <c r="J4854" i="1"/>
  <c r="J4740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932" i="2" l="1"/>
  <c r="K5050" i="1"/>
  <c r="H939" i="2"/>
  <c r="J947" i="2" s="1"/>
  <c r="H947" i="2"/>
  <c r="H899" i="2"/>
  <c r="H836" i="2"/>
  <c r="H791" i="2"/>
  <c r="H776" i="2"/>
  <c r="H743" i="2"/>
  <c r="H714" i="2"/>
  <c r="J728" i="2" s="1"/>
  <c r="H728" i="2"/>
  <c r="H698" i="2"/>
  <c r="H621" i="2"/>
  <c r="H635" i="2"/>
  <c r="H585" i="2"/>
  <c r="H599" i="2"/>
  <c r="H576" i="2"/>
  <c r="J578" i="2" s="1"/>
  <c r="H578" i="2"/>
  <c r="H543" i="2"/>
  <c r="H569" i="2"/>
  <c r="H528" i="2"/>
  <c r="H536" i="2"/>
  <c r="H519" i="2"/>
  <c r="J521" i="2" s="1"/>
  <c r="H521" i="2"/>
  <c r="H444" i="2"/>
  <c r="J512" i="2" s="1"/>
  <c r="H512" i="2"/>
  <c r="H437" i="2"/>
  <c r="H402" i="2"/>
  <c r="J404" i="2" s="1"/>
  <c r="H404" i="2"/>
  <c r="H345" i="2"/>
  <c r="H395" i="2"/>
  <c r="H330" i="2"/>
  <c r="H338" i="2"/>
  <c r="H309" i="2"/>
  <c r="H323" i="2"/>
  <c r="H291" i="2"/>
  <c r="J293" i="2" s="1"/>
  <c r="H293" i="2"/>
  <c r="H954" i="2"/>
  <c r="J956" i="2" s="1"/>
  <c r="H270" i="2"/>
  <c r="H284" i="2"/>
  <c r="H261" i="2"/>
  <c r="J263" i="2" s="1"/>
  <c r="H263" i="2"/>
  <c r="H228" i="2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924" i="2"/>
  <c r="J932" i="2" s="1"/>
  <c r="H915" i="2"/>
  <c r="J917" i="2" s="1"/>
  <c r="H906" i="2"/>
  <c r="J908" i="2" s="1"/>
  <c r="K4632" i="1"/>
  <c r="H891" i="2"/>
  <c r="J899" i="2" s="1"/>
  <c r="K5126" i="1"/>
  <c r="K4666" i="1"/>
  <c r="J4668" i="1" s="1"/>
  <c r="K4784" i="1"/>
  <c r="H882" i="2"/>
  <c r="J884" i="2" s="1"/>
  <c r="H867" i="2"/>
  <c r="J875" i="2" s="1"/>
  <c r="H852" i="2"/>
  <c r="J860" i="2" s="1"/>
  <c r="H843" i="2"/>
  <c r="J845" i="2" s="1"/>
  <c r="H816" i="2"/>
  <c r="J836" i="2" s="1"/>
  <c r="H807" i="2"/>
  <c r="J809" i="2" s="1"/>
  <c r="H798" i="2"/>
  <c r="J800" i="2" s="1"/>
  <c r="H783" i="2"/>
  <c r="J791" i="2" s="1"/>
  <c r="J3528" i="1"/>
  <c r="H750" i="2"/>
  <c r="J776" i="2" s="1"/>
  <c r="K4366" i="1"/>
  <c r="K4518" i="1"/>
  <c r="K3602" i="1"/>
  <c r="K3606" i="1" s="1"/>
  <c r="K3754" i="1"/>
  <c r="K3758" i="1" s="1"/>
  <c r="H735" i="2"/>
  <c r="J743" i="2" s="1"/>
  <c r="J3110" i="1"/>
  <c r="H705" i="2"/>
  <c r="J707" i="2" s="1"/>
  <c r="H642" i="2"/>
  <c r="J698" i="2" s="1"/>
  <c r="H627" i="2"/>
  <c r="H612" i="2"/>
  <c r="H591" i="2"/>
  <c r="H549" i="2"/>
  <c r="H534" i="2"/>
  <c r="J2730" i="1"/>
  <c r="K2846" i="1"/>
  <c r="K2614" i="1"/>
  <c r="K2618" i="1" s="1"/>
  <c r="J2654" i="1"/>
  <c r="K2804" i="1"/>
  <c r="J2806" i="1" s="1"/>
  <c r="K2956" i="1"/>
  <c r="J2958" i="1" s="1"/>
  <c r="K2960" i="1"/>
  <c r="K3146" i="1"/>
  <c r="J3148" i="1" s="1"/>
  <c r="K3264" i="1"/>
  <c r="H411" i="2"/>
  <c r="J437" i="2" s="1"/>
  <c r="H351" i="2"/>
  <c r="H336" i="2"/>
  <c r="H315" i="2"/>
  <c r="H276" i="2"/>
  <c r="H20" i="2"/>
  <c r="K1326" i="1"/>
  <c r="J1590" i="1"/>
  <c r="K1858" i="1"/>
  <c r="J1476" i="1"/>
  <c r="K2044" i="1"/>
  <c r="J2046" i="1" s="1"/>
  <c r="K1250" i="1"/>
  <c r="H234" i="2"/>
  <c r="J9" i="2"/>
  <c r="J11" i="2" s="1"/>
  <c r="H605" i="2"/>
  <c r="H62" i="2"/>
  <c r="H132" i="2"/>
  <c r="H111" i="2"/>
  <c r="H36" i="2"/>
  <c r="H12" i="2"/>
  <c r="J298" i="2"/>
  <c r="J299" i="2" s="1"/>
  <c r="H299" i="2"/>
  <c r="K4742" i="1"/>
  <c r="J4744" i="1" s="1"/>
  <c r="K4970" i="1"/>
  <c r="J4972" i="1" s="1"/>
  <c r="K4894" i="1"/>
  <c r="J4896" i="1" s="1"/>
  <c r="K4856" i="1"/>
  <c r="J4858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3150" i="1" l="1"/>
  <c r="K2504" i="1"/>
  <c r="J2616" i="1"/>
  <c r="K4290" i="1"/>
  <c r="J635" i="2"/>
  <c r="H606" i="2"/>
  <c r="J614" i="2" s="1"/>
  <c r="H614" i="2"/>
  <c r="J599" i="2"/>
  <c r="J569" i="2"/>
  <c r="J536" i="2"/>
  <c r="K4062" i="1"/>
  <c r="J395" i="2"/>
  <c r="J338" i="2"/>
  <c r="J323" i="2"/>
  <c r="H300" i="2"/>
  <c r="J302" i="2" s="1"/>
  <c r="H302" i="2"/>
  <c r="J284" i="2"/>
  <c r="J254" i="2"/>
  <c r="J212" i="2"/>
  <c r="J119" i="2"/>
  <c r="H63" i="2"/>
  <c r="J71" i="2" s="1"/>
  <c r="H71" i="2"/>
  <c r="J56" i="2"/>
  <c r="H21" i="2"/>
  <c r="J23" i="2" s="1"/>
  <c r="H23" i="2"/>
  <c r="K2048" i="1"/>
  <c r="K1554" i="1"/>
  <c r="K4974" i="1"/>
  <c r="K4860" i="1"/>
  <c r="K4670" i="1"/>
  <c r="K501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95" i="2" l="1"/>
  <c r="E1484" i="1"/>
  <c r="E1408" i="1"/>
  <c r="E1446" i="1" s="1"/>
  <c r="I5" i="2"/>
  <c r="J28" i="1"/>
  <c r="K30" i="1" s="1"/>
  <c r="J5" i="2"/>
  <c r="H5" i="2"/>
  <c r="H14" i="2" s="1"/>
  <c r="B304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0" i="2" l="1"/>
  <c r="E1826" i="1"/>
  <c r="E1750" i="1"/>
  <c r="E1788" i="1" s="1"/>
  <c r="B397" i="2" l="1"/>
  <c r="E1864" i="1"/>
  <c r="E1902" i="1" s="1"/>
  <c r="E1940" i="1"/>
  <c r="B406" i="2" l="1"/>
  <c r="E1978" i="1"/>
  <c r="E2016" i="1" s="1"/>
  <c r="E2054" i="1"/>
  <c r="B439" i="2" l="1"/>
  <c r="E2168" i="1"/>
  <c r="E2092" i="1"/>
  <c r="E2130" i="1" s="1"/>
  <c r="E2206" i="1" l="1"/>
  <c r="E2244" i="1" s="1"/>
  <c r="B514" i="2"/>
  <c r="E2282" i="1"/>
  <c r="B523" i="2" l="1"/>
  <c r="E2396" i="1"/>
  <c r="E2320" i="1"/>
  <c r="E2358" i="1" s="1"/>
  <c r="E2434" i="1" l="1"/>
  <c r="E2472" i="1" s="1"/>
  <c r="B538" i="2"/>
  <c r="E2510" i="1"/>
  <c r="B571" i="2" l="1"/>
  <c r="E2624" i="1"/>
  <c r="E2548" i="1"/>
  <c r="E2586" i="1" s="1"/>
  <c r="B580" i="2" l="1"/>
  <c r="E2738" i="1"/>
  <c r="E2662" i="1"/>
  <c r="E2700" i="1" s="1"/>
  <c r="B601" i="2" l="1"/>
  <c r="E2776" i="1"/>
  <c r="E2814" i="1" s="1"/>
  <c r="E2852" i="1"/>
  <c r="B616" i="2" l="1"/>
  <c r="E2966" i="1"/>
  <c r="E2890" i="1"/>
  <c r="E2928" i="1" s="1"/>
  <c r="B637" i="2" l="1"/>
  <c r="E3004" i="1"/>
  <c r="E3042" i="1" s="1"/>
  <c r="E3080" i="1"/>
  <c r="B700" i="2" l="1"/>
  <c r="E3118" i="1"/>
  <c r="E3156" i="1" s="1"/>
  <c r="E3194" i="1"/>
  <c r="B709" i="2" l="1"/>
  <c r="E3308" i="1"/>
  <c r="E3232" i="1"/>
  <c r="E3270" i="1" s="1"/>
  <c r="E3346" i="1" l="1"/>
  <c r="E3384" i="1" s="1"/>
  <c r="B730" i="2"/>
  <c r="E3422" i="1"/>
  <c r="E3536" i="1" l="1"/>
  <c r="B745" i="2"/>
  <c r="E3460" i="1"/>
  <c r="E3498" i="1" s="1"/>
  <c r="E3650" i="1" l="1"/>
  <c r="B778" i="2"/>
  <c r="E3574" i="1"/>
  <c r="E3612" i="1" s="1"/>
  <c r="B793" i="2" l="1"/>
  <c r="E3764" i="1"/>
  <c r="E3688" i="1"/>
  <c r="E3726" i="1" s="1"/>
  <c r="E3802" i="1" l="1"/>
  <c r="E3840" i="1" s="1"/>
  <c r="B802" i="2"/>
  <c r="E3878" i="1"/>
  <c r="B811" i="2" l="1"/>
  <c r="E3992" i="1"/>
  <c r="E3916" i="1"/>
  <c r="E3954" i="1" s="1"/>
  <c r="B838" i="2" l="1"/>
  <c r="E4030" i="1"/>
  <c r="E4068" i="1" s="1"/>
  <c r="E4106" i="1"/>
  <c r="B847" i="2" l="1"/>
  <c r="E4144" i="1"/>
  <c r="E4182" i="1" s="1"/>
  <c r="E4220" i="1"/>
  <c r="B862" i="2" l="1"/>
  <c r="E4334" i="1"/>
  <c r="E4258" i="1"/>
  <c r="E4296" i="1" s="1"/>
  <c r="B877" i="2" l="1"/>
  <c r="E4372" i="1"/>
  <c r="E4410" i="1" s="1"/>
  <c r="E4448" i="1"/>
  <c r="E4486" i="1" l="1"/>
  <c r="E4524" i="1" s="1"/>
  <c r="B886" i="2"/>
  <c r="E4562" i="1"/>
  <c r="E4600" i="1" l="1"/>
  <c r="E4638" i="1" s="1"/>
  <c r="B901" i="2"/>
  <c r="E4676" i="1"/>
  <c r="B910" i="2" l="1"/>
  <c r="E4790" i="1"/>
  <c r="E4714" i="1"/>
  <c r="E4752" i="1" s="1"/>
  <c r="B919" i="2" l="1"/>
  <c r="E4828" i="1"/>
  <c r="E4866" i="1" s="1"/>
  <c r="E4904" i="1"/>
  <c r="B934" i="2" l="1"/>
  <c r="E5018" i="1"/>
  <c r="E4942" i="1"/>
  <c r="E4980" i="1" s="1"/>
  <c r="B949" i="2" l="1"/>
  <c r="E5056" i="1"/>
  <c r="E5094" i="1" s="1"/>
</calcChain>
</file>

<file path=xl/sharedStrings.xml><?xml version="1.0" encoding="utf-8"?>
<sst xmlns="http://schemas.openxmlformats.org/spreadsheetml/2006/main" count="4702" uniqueCount="214">
  <si>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</si>
  <si>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</si>
  <si>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</si>
  <si>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</si>
  <si>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</si>
  <si>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</si>
  <si>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</si>
  <si>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</si>
  <si>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</si>
  <si>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</si>
  <si>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</si>
  <si>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</si>
  <si>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</si>
  <si>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</si>
  <si>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</si>
  <si>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</si>
  <si>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</si>
  <si>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</si>
  <si>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</si>
  <si>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</si>
  <si>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</si>
  <si>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</si>
  <si>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</si>
  <si>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</si>
  <si>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</si>
  <si>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</si>
  <si>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</si>
  <si>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</si>
  <si>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</si>
  <si>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</si>
  <si>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</si>
  <si>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</si>
  <si>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</si>
  <si>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</si>
  <si>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</si>
  <si>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</si>
  <si>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</si>
  <si>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</si>
  <si>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</si>
  <si>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</si>
  <si>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</si>
  <si>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</si>
  <si>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</si>
  <si>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</si>
  <si>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</si>
  <si>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</si>
  <si>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</si>
  <si>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</si>
  <si>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</si>
  <si>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</si>
  <si>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</si>
  <si>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</si>
  <si>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</si>
  <si>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</si>
  <si>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</si>
  <si>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</si>
  <si>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</si>
  <si>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</si>
  <si>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</si>
  <si>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</si>
  <si>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</si>
  <si>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</si>
  <si>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</si>
  <si>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</si>
  <si>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</si>
  <si>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</si>
  <si>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</si>
  <si>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</si>
  <si>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</si>
  <si>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</si>
  <si>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</si>
  <si>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</si>
  <si>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</si>
  <si>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</si>
  <si>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</si>
  <si>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</si>
  <si>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</si>
  <si>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</si>
  <si>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</si>
  <si>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</si>
  <si>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</si>
  <si>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</si>
  <si>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</si>
  <si>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</si>
  <si>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</si>
  <si>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</si>
  <si>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</si>
  <si>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</si>
  <si>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</si>
  <si>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</si>
  <si>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</si>
  <si>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</si>
  <si>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</si>
  <si>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</si>
  <si>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</si>
  <si>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</si>
  <si>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</si>
  <si>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</si>
  <si>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</si>
  <si>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</si>
  <si>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</si>
  <si>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</si>
  <si>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</si>
  <si>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</si>
  <si>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</si>
  <si>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</si>
  <si>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</si>
  <si>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</si>
  <si>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</si>
  <si>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</si>
  <si>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</si>
  <si>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</si>
  <si>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</si>
  <si>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</si>
  <si>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</si>
  <si>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</si>
  <si>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</si>
  <si>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</si>
  <si>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</si>
  <si>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</si>
  <si>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</si>
  <si>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</si>
  <si>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</si>
  <si>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</si>
  <si>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</si>
  <si>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</si>
  <si>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</si>
  <si>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</si>
  <si>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</si>
  <si>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</si>
  <si>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</si>
  <si>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</si>
  <si>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</si>
  <si>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</si>
  <si>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</si>
  <si>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</si>
  <si>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</si>
  <si>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</si>
  <si>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</si>
  <si>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</si>
  <si>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</si>
  <si>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</si>
  <si>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</si>
  <si>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</si>
  <si>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</si>
  <si>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</si>
  <si>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</si>
  <si>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</si>
  <si>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</si>
  <si>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</si>
  <si>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</si>
  <si>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</si>
  <si>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</si>
  <si>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</si>
  <si>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</si>
  <si>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</si>
  <si>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</si>
  <si>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</si>
  <si>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</si>
  <si>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</si>
  <si>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</si>
  <si>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</si>
  <si>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</si>
  <si>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</si>
  <si>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</si>
  <si>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</si>
  <si>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</si>
  <si>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</si>
  <si>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</si>
  <si>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</si>
  <si>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</si>
  <si>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</si>
  <si>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</si>
  <si>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</si>
  <si>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</si>
  <si>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</si>
  <si>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</si>
  <si>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</si>
  <si>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</si>
  <si>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</si>
  <si>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</si>
  <si>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</si>
  <si>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</si>
  <si>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</si>
  <si>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</si>
  <si>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</si>
  <si>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</si>
  <si>
    <t>CV UTAMA PUTRA</t>
  </si>
  <si>
    <t>TULUNG AGUNG</t>
  </si>
  <si>
    <t>G 4036</t>
  </si>
  <si>
    <t>GEL PEN KENKO KE-303 T-GEL TRIANGULAR</t>
  </si>
  <si>
    <t>GEL INK TIANJIAO TZ-501</t>
  </si>
  <si>
    <t>PENCIL CASE / TEMPAT PENSIL MAGNET OGGY O-022</t>
  </si>
  <si>
    <t>KO 4263</t>
  </si>
  <si>
    <t>LABEL HARGA JOYKO LB-2RL (1 LINE PUTIH)</t>
  </si>
  <si>
    <t>ISI PENSIL 2B 2.0 MM JOYKO PL-11</t>
  </si>
  <si>
    <t>KO 4401</t>
  </si>
  <si>
    <t>KO 1273</t>
  </si>
  <si>
    <t>KO 4403</t>
  </si>
  <si>
    <t>HARNOYO</t>
  </si>
  <si>
    <t>(BENDAN)</t>
  </si>
  <si>
    <t>PEKALONGAN</t>
  </si>
  <si>
    <t>KO 4404</t>
  </si>
  <si>
    <t>G 4332</t>
  </si>
  <si>
    <t>KO 4503</t>
  </si>
  <si>
    <t>SETIAWAN BUDIONO</t>
  </si>
  <si>
    <t>(  PRIMA  )</t>
  </si>
  <si>
    <t>HIGHLIGHTER / STABILLO JOYKO HL-1/2/3/4/5 (Kn/Hj/Br/Pink/Or)</t>
  </si>
  <si>
    <t>KO 4426</t>
  </si>
  <si>
    <t>LABEL HARGA JOYKO LB-3 (2 LINE KUNING FLUOR)</t>
  </si>
  <si>
    <t>G 4429</t>
  </si>
  <si>
    <t>KO 4442</t>
  </si>
  <si>
    <t>PENSIL WARNA JOYKO CP-S12 MINI (PENDEK)</t>
  </si>
  <si>
    <t>KO 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</si>
</sst>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20" xfId="0" applyFont="1" applyFill="1" applyBorder="1"/>
    <xf numFmtId="0" fontId="6" fillId="0" borderId="0" xfId="0" applyFont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56"/>
  <sheetViews>
    <sheetView tabSelected="1" zoomScaleNormal="100" workbookViewId="0"/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INK TIANJIAO TZ-501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MAGNET OGGY O-022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279" si="35">D273*B273</f>
        <v>2098800</v>
      </c>
      <c r="F273" s="81"/>
      <c r="G273" s="82">
        <f t="shared" ref="G273:G279" si="36">E273/1.11</f>
        <v>1890810.8108108107</v>
      </c>
      <c r="H273" s="83">
        <f t="shared" ref="H273:H279" si="37">G273*11%</f>
        <v>207989.18918918917</v>
      </c>
      <c r="I273" s="83">
        <f t="shared" ref="I273:I279" si="38">G273/B273</f>
        <v>35675.675675675673</v>
      </c>
      <c r="J273" s="103">
        <f t="shared" ref="J273:J279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G269+G275+G281</f>
        <v>4512859.4594594594</v>
      </c>
      <c r="H284" s="108">
        <f>H269+H275+H281</f>
        <v>496414.54054054053</v>
      </c>
      <c r="I284" s="107"/>
      <c r="J284" s="109">
        <f>H270+H276+H282</f>
        <v>5009274</v>
      </c>
    </row>
    <row r="286" spans="1:10" ht="12.75" customHeight="1" x14ac:dyDescent="0.25">
      <c r="A286" s="94" t="s">
        <v>1</v>
      </c>
      <c r="B286" s="95">
        <f>Invoice!E1256</f>
        <v>23050012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100</v>
      </c>
      <c r="C288" s="88" t="str">
        <f>Invoice!E1264</f>
        <v>STIP / PENGHAPUS JOYKO ER-B20BL HITAM</v>
      </c>
      <c r="D288" s="89">
        <f>Invoice!H1264</f>
        <v>34100</v>
      </c>
      <c r="E288" s="81">
        <f>D288*B288</f>
        <v>3410000</v>
      </c>
      <c r="F288" s="81"/>
      <c r="G288" s="82">
        <f>E288/1.11</f>
        <v>3072072.072072072</v>
      </c>
      <c r="H288" s="83">
        <f>G288*11%</f>
        <v>337927.92792792793</v>
      </c>
      <c r="I288" s="83">
        <f>G288/B288</f>
        <v>30720.720720720721</v>
      </c>
      <c r="J288" s="103">
        <f>H288/B288</f>
        <v>3379.2792792792793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426250</v>
      </c>
      <c r="F289" s="81"/>
      <c r="G289" s="90">
        <f>E289/1.11</f>
        <v>384009.00900900899</v>
      </c>
      <c r="H289" s="91">
        <f>G289*11%</f>
        <v>42240.990990990991</v>
      </c>
      <c r="I289" s="91">
        <f>G289/B288</f>
        <v>3840.0900900900901</v>
      </c>
      <c r="J289" s="104">
        <f>H289/B288</f>
        <v>422.40990990990991</v>
      </c>
    </row>
    <row r="290" spans="1:10" ht="12.75" customHeight="1" x14ac:dyDescent="0.25">
      <c r="A290" s="101"/>
      <c r="D290" s="81" t="s">
        <v>23</v>
      </c>
      <c r="E290" s="81">
        <f>E288-E289</f>
        <v>2983750</v>
      </c>
      <c r="F290" s="81"/>
      <c r="G290" s="82">
        <f>G288-G289</f>
        <v>2688063.0630630627</v>
      </c>
      <c r="H290" s="82">
        <f>H288-H289</f>
        <v>295686.93693693692</v>
      </c>
      <c r="I290" s="82">
        <f>I288-I289</f>
        <v>26880.630630630632</v>
      </c>
      <c r="J290" s="105">
        <f>J288-J289</f>
        <v>2956.8693693693695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2983749.9999999995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6"/>
      <c r="B293" s="107"/>
      <c r="C293" s="107"/>
      <c r="D293" s="107"/>
      <c r="E293" s="107"/>
      <c r="F293" s="107"/>
      <c r="G293" s="108">
        <f>G290</f>
        <v>2688063.0630630627</v>
      </c>
      <c r="H293" s="108">
        <f>H290</f>
        <v>295686.93693693692</v>
      </c>
      <c r="I293" s="107"/>
      <c r="J293" s="109">
        <f>H291</f>
        <v>2983749.9999999995</v>
      </c>
    </row>
    <row r="295" spans="1:10" ht="12.75" customHeight="1" x14ac:dyDescent="0.25">
      <c r="A295" s="94" t="s">
        <v>1</v>
      </c>
      <c r="B295" s="95">
        <f>Invoice!E1370</f>
        <v>23050013</v>
      </c>
      <c r="C295" s="96"/>
      <c r="D295" s="97"/>
      <c r="E295" s="97"/>
      <c r="F295" s="97"/>
      <c r="G295" s="98"/>
      <c r="H295" s="99"/>
      <c r="I295" s="99"/>
      <c r="J295" s="100"/>
    </row>
    <row r="296" spans="1:10" ht="12.75" customHeight="1" x14ac:dyDescent="0.25">
      <c r="A296" s="101">
        <v>1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Invoice!B1378</f>
        <v>120</v>
      </c>
      <c r="C297" s="88" t="str">
        <f>Invoice!E1378</f>
        <v>PENSIL WARNA KENKO CP-12F CLASSIC (PANJANG)</v>
      </c>
      <c r="D297" s="89">
        <f>Invoice!H1378</f>
        <v>124200</v>
      </c>
      <c r="E297" s="81">
        <f>D297*B297</f>
        <v>14904000</v>
      </c>
      <c r="F297" s="81"/>
      <c r="G297" s="82">
        <f>E297/1.11</f>
        <v>13427027.027027026</v>
      </c>
      <c r="H297" s="83">
        <f>G297*11%</f>
        <v>1476972.9729729728</v>
      </c>
      <c r="I297" s="83">
        <f>G297/B297</f>
        <v>111891.89189189188</v>
      </c>
      <c r="J297" s="103">
        <f>H297/B297</f>
        <v>12308.108108108107</v>
      </c>
    </row>
    <row r="298" spans="1:10" ht="12.75" customHeight="1" x14ac:dyDescent="0.25">
      <c r="A298" s="101"/>
      <c r="D298" s="81"/>
      <c r="E298" s="81">
        <f>(E297*Invoice!I1378)+((E297-(E297*Invoice!I1378))*Invoice!J1378)</f>
        <v>2012040.0000000002</v>
      </c>
      <c r="F298" s="81"/>
      <c r="G298" s="90">
        <f>E298/1.11</f>
        <v>1812648.6486486488</v>
      </c>
      <c r="H298" s="91">
        <f>G298*11%</f>
        <v>199391.35135135136</v>
      </c>
      <c r="I298" s="91">
        <f>G298/B297</f>
        <v>15105.405405405407</v>
      </c>
      <c r="J298" s="104">
        <f>H298/B297</f>
        <v>1661.5945945945946</v>
      </c>
    </row>
    <row r="299" spans="1:10" ht="12.75" customHeight="1" x14ac:dyDescent="0.25">
      <c r="A299" s="101"/>
      <c r="D299" s="81" t="s">
        <v>23</v>
      </c>
      <c r="E299" s="81">
        <f>E297-E298</f>
        <v>12891960</v>
      </c>
      <c r="F299" s="81"/>
      <c r="G299" s="82">
        <f>G297-G298</f>
        <v>11614378.378378376</v>
      </c>
      <c r="H299" s="82">
        <f>H297-H298</f>
        <v>1277581.6216216213</v>
      </c>
      <c r="I299" s="82">
        <f>I297-I298</f>
        <v>96786.486486486479</v>
      </c>
      <c r="J299" s="105">
        <f>J297-J298</f>
        <v>10646.513513513511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12891959.999999998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6"/>
      <c r="B302" s="107"/>
      <c r="C302" s="107"/>
      <c r="D302" s="107"/>
      <c r="E302" s="107"/>
      <c r="F302" s="107"/>
      <c r="G302" s="108">
        <f>G299</f>
        <v>11614378.378378376</v>
      </c>
      <c r="H302" s="108">
        <f>H299</f>
        <v>1277581.6216216213</v>
      </c>
      <c r="I302" s="107"/>
      <c r="J302" s="109">
        <f>H300</f>
        <v>12891959.999999998</v>
      </c>
    </row>
    <row r="304" spans="1:10" ht="12.75" customHeight="1" x14ac:dyDescent="0.25">
      <c r="A304" s="94" t="s">
        <v>1</v>
      </c>
      <c r="B304" s="95">
        <f>Invoice!E1484</f>
        <v>23050014</v>
      </c>
      <c r="C304" s="96"/>
      <c r="D304" s="97"/>
      <c r="E304" s="97"/>
      <c r="F304" s="97"/>
      <c r="G304" s="98"/>
      <c r="H304" s="99"/>
      <c r="I304" s="99"/>
      <c r="J304" s="100"/>
    </row>
    <row r="305" spans="1:10" ht="12.75" customHeight="1" x14ac:dyDescent="0.25">
      <c r="A305" s="101">
        <v>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Invoice!B1492</f>
        <v>30</v>
      </c>
      <c r="C306" s="88" t="str">
        <f>Invoice!E1492</f>
        <v>CUTTER 9 MM KENKO A-300 (KECIL)</v>
      </c>
      <c r="D306" s="89">
        <f>Invoice!H1492</f>
        <v>57000</v>
      </c>
      <c r="E306" s="81">
        <f>D306*B306</f>
        <v>1710000</v>
      </c>
      <c r="F306" s="81"/>
      <c r="G306" s="82">
        <f>E306/1.11</f>
        <v>1540540.5405405404</v>
      </c>
      <c r="H306" s="83">
        <f>G306*11%</f>
        <v>169459.45945945944</v>
      </c>
      <c r="I306" s="83">
        <f>G306/B306</f>
        <v>51351.351351351346</v>
      </c>
      <c r="J306" s="103">
        <f>H306/B306</f>
        <v>5648.6486486486483</v>
      </c>
    </row>
    <row r="307" spans="1:10" ht="12.75" customHeight="1" x14ac:dyDescent="0.25">
      <c r="A307" s="101"/>
      <c r="D307" s="81"/>
      <c r="E307" s="81">
        <f>(E306*Invoice!I1492)+((E306-(E306*Invoice!I1492))*Invoice!J1492)</f>
        <v>213750</v>
      </c>
      <c r="F307" s="81"/>
      <c r="G307" s="90">
        <f>E307/1.11</f>
        <v>192567.56756756754</v>
      </c>
      <c r="H307" s="91">
        <f>G307*11%</f>
        <v>21182.43243243243</v>
      </c>
      <c r="I307" s="91">
        <f>G307/B306</f>
        <v>6418.9189189189183</v>
      </c>
      <c r="J307" s="104">
        <f>H307/B306</f>
        <v>706.08108108108104</v>
      </c>
    </row>
    <row r="308" spans="1:10" ht="12.75" customHeight="1" x14ac:dyDescent="0.25">
      <c r="A308" s="101"/>
      <c r="D308" s="81" t="s">
        <v>23</v>
      </c>
      <c r="E308" s="81">
        <f>E306-E307</f>
        <v>1496250</v>
      </c>
      <c r="F308" s="81"/>
      <c r="G308" s="82">
        <f>G306-G307</f>
        <v>1347972.9729729728</v>
      </c>
      <c r="H308" s="82">
        <f>H306-H307</f>
        <v>148277.02702702701</v>
      </c>
      <c r="I308" s="82">
        <f>I306-I307</f>
        <v>44932.432432432426</v>
      </c>
      <c r="J308" s="105">
        <f>J306-J307</f>
        <v>4942.5675675675675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1496249.9999999998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Invoice!B1493</f>
        <v>72</v>
      </c>
      <c r="C312" s="88" t="str">
        <f>Invoice!E1493</f>
        <v>CORRECTION FLUID KENKO KE-108</v>
      </c>
      <c r="D312" s="89">
        <f>Invoice!H1493</f>
        <v>47100</v>
      </c>
      <c r="E312" s="81">
        <f t="shared" ref="E312:E318" si="40">D312*B312</f>
        <v>3391200</v>
      </c>
      <c r="F312" s="81"/>
      <c r="G312" s="82">
        <f t="shared" ref="G312:G318" si="41">E312/1.11</f>
        <v>3055135.1351351347</v>
      </c>
      <c r="H312" s="83">
        <f t="shared" ref="H312:H318" si="42">G312*11%</f>
        <v>336064.86486486479</v>
      </c>
      <c r="I312" s="83">
        <f t="shared" ref="I312:I318" si="43">G312/B312</f>
        <v>42432.432432432426</v>
      </c>
      <c r="J312" s="103">
        <f t="shared" ref="J312:J318" si="44">H312/B312</f>
        <v>4667.5675675675666</v>
      </c>
    </row>
    <row r="313" spans="1:10" ht="12.75" customHeight="1" x14ac:dyDescent="0.25">
      <c r="A313" s="101"/>
      <c r="D313" s="81"/>
      <c r="E313" s="81">
        <f>(E312*Invoice!I1493)+((E312-(E312*Invoice!I1493))*Invoice!J1493)</f>
        <v>423900</v>
      </c>
      <c r="F313" s="81"/>
      <c r="G313" s="90">
        <f>E313/1.11</f>
        <v>381891.89189189184</v>
      </c>
      <c r="H313" s="91">
        <f>G313*11%</f>
        <v>42008.108108108099</v>
      </c>
      <c r="I313" s="91">
        <f>G313/B312</f>
        <v>5304.0540540540533</v>
      </c>
      <c r="J313" s="104">
        <f>H313/B312</f>
        <v>583.44594594594582</v>
      </c>
    </row>
    <row r="314" spans="1:10" ht="12.75" customHeight="1" x14ac:dyDescent="0.25">
      <c r="A314" s="101"/>
      <c r="D314" s="81" t="s">
        <v>23</v>
      </c>
      <c r="E314" s="81">
        <f>E312-E313</f>
        <v>2967300</v>
      </c>
      <c r="F314" s="81"/>
      <c r="G314" s="82">
        <f>G312-G313</f>
        <v>2673243.2432432426</v>
      </c>
      <c r="H314" s="82">
        <f>H312-H313</f>
        <v>294056.75675675669</v>
      </c>
      <c r="I314" s="82">
        <f>I312-I313</f>
        <v>37128.378378378373</v>
      </c>
      <c r="J314" s="105">
        <f>J312-J313</f>
        <v>4084.1216216216208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2967299.9999999991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Invoice!B1494</f>
        <v>20</v>
      </c>
      <c r="C318" s="88" t="str">
        <f>Invoice!E1494</f>
        <v>CUTTER 18 MM KENKO L-500 (BESAR)</v>
      </c>
      <c r="D318" s="89">
        <f>Invoice!H1494</f>
        <v>147600</v>
      </c>
      <c r="E318" s="81">
        <f t="shared" si="40"/>
        <v>2952000</v>
      </c>
      <c r="F318" s="81"/>
      <c r="G318" s="82">
        <f t="shared" si="41"/>
        <v>2659459.4594594594</v>
      </c>
      <c r="H318" s="83">
        <f t="shared" si="42"/>
        <v>292540.54054054053</v>
      </c>
      <c r="I318" s="83">
        <f t="shared" si="43"/>
        <v>132972.97297297296</v>
      </c>
      <c r="J318" s="103">
        <f t="shared" si="44"/>
        <v>14627.027027027027</v>
      </c>
    </row>
    <row r="319" spans="1:10" ht="12.75" customHeight="1" x14ac:dyDescent="0.25">
      <c r="A319" s="101"/>
      <c r="D319" s="81"/>
      <c r="E319" s="81">
        <f>(E318*Invoice!I1494)+((E318-(E318*Invoice!I1494))*Invoice!J1494)</f>
        <v>369000</v>
      </c>
      <c r="F319" s="81"/>
      <c r="G319" s="90">
        <f>E319/1.11</f>
        <v>332432.43243243243</v>
      </c>
      <c r="H319" s="91">
        <f>G319*11%</f>
        <v>36567.567567567567</v>
      </c>
      <c r="I319" s="91">
        <f>G319/B318</f>
        <v>16621.62162162162</v>
      </c>
      <c r="J319" s="104">
        <f>H319/B318</f>
        <v>1828.3783783783783</v>
      </c>
    </row>
    <row r="320" spans="1:10" ht="12.75" customHeight="1" x14ac:dyDescent="0.25">
      <c r="A320" s="101"/>
      <c r="D320" s="81" t="s">
        <v>23</v>
      </c>
      <c r="E320" s="81">
        <f>E318-E319</f>
        <v>2583000</v>
      </c>
      <c r="F320" s="81"/>
      <c r="G320" s="82">
        <f>G318-G319</f>
        <v>2327027.0270270268</v>
      </c>
      <c r="H320" s="82">
        <f>H318-H319</f>
        <v>255972.97297297296</v>
      </c>
      <c r="I320" s="82">
        <f>I318-I319</f>
        <v>116351.35135135133</v>
      </c>
      <c r="J320" s="105">
        <f>J318-J319</f>
        <v>12798.648648648648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2582999.9999999995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G308+G314+G320</f>
        <v>6348243.2432432417</v>
      </c>
      <c r="H323" s="108">
        <f>H308+H314+H320</f>
        <v>698306.75675675669</v>
      </c>
      <c r="I323" s="107"/>
      <c r="J323" s="109">
        <f>H309+H315+H321</f>
        <v>7046549.9999999981</v>
      </c>
    </row>
    <row r="325" spans="1:10" ht="12.75" customHeight="1" x14ac:dyDescent="0.25">
      <c r="A325" s="94" t="s">
        <v>1</v>
      </c>
      <c r="B325" s="95">
        <f>Invoice!E1598</f>
        <v>23050015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5</v>
      </c>
      <c r="C327" s="88" t="str">
        <f>Invoice!E1606</f>
        <v>KARTU STOCK KWARTO PUTIH</v>
      </c>
      <c r="D327" s="89">
        <f>Invoice!H1606</f>
        <v>19000</v>
      </c>
      <c r="E327" s="81">
        <f>D327*B327</f>
        <v>95000</v>
      </c>
      <c r="F327" s="81"/>
      <c r="G327" s="82">
        <f>E327/1.11</f>
        <v>85585.585585585577</v>
      </c>
      <c r="H327" s="83">
        <f>G327*11%</f>
        <v>9414.4144144144138</v>
      </c>
      <c r="I327" s="83">
        <f>G327/B327</f>
        <v>17117.117117117115</v>
      </c>
      <c r="J327" s="103">
        <f>H327/B327</f>
        <v>1882.8828828828828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0</v>
      </c>
      <c r="F328" s="81"/>
      <c r="G328" s="90">
        <f>E328/1.11</f>
        <v>0</v>
      </c>
      <c r="H328" s="91">
        <f>G328*11%</f>
        <v>0</v>
      </c>
      <c r="I328" s="91">
        <f>G328/B327</f>
        <v>0</v>
      </c>
      <c r="J328" s="104">
        <f>H328/B327</f>
        <v>0</v>
      </c>
    </row>
    <row r="329" spans="1:10" ht="12.75" customHeight="1" x14ac:dyDescent="0.25">
      <c r="A329" s="101"/>
      <c r="D329" s="81" t="s">
        <v>23</v>
      </c>
      <c r="E329" s="81">
        <f>E327-E328</f>
        <v>95000</v>
      </c>
      <c r="F329" s="81"/>
      <c r="G329" s="82">
        <f>G327-G328</f>
        <v>85585.585585585577</v>
      </c>
      <c r="H329" s="82">
        <f>H327-H328</f>
        <v>9414.4144144144138</v>
      </c>
      <c r="I329" s="82">
        <f>I327-I328</f>
        <v>17117.117117117115</v>
      </c>
      <c r="J329" s="105">
        <f>J327-J328</f>
        <v>1882.8828828828828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94999.999999999985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5</v>
      </c>
      <c r="C333" s="88" t="str">
        <f>Invoice!E1607</f>
        <v>KARTU STOCK FOLIO PUTIH</v>
      </c>
      <c r="D333" s="89">
        <f>Invoice!H1607</f>
        <v>37500</v>
      </c>
      <c r="E333" s="81">
        <f t="shared" ref="E333" si="45">D333*B333</f>
        <v>187500</v>
      </c>
      <c r="F333" s="81"/>
      <c r="G333" s="82">
        <f t="shared" ref="G333" si="46">E333/1.11</f>
        <v>168918.91891891891</v>
      </c>
      <c r="H333" s="83">
        <f t="shared" ref="H333" si="47">G333*11%</f>
        <v>18581.08108108108</v>
      </c>
      <c r="I333" s="83">
        <f t="shared" ref="I333" si="48">G333/B333</f>
        <v>33783.78378378378</v>
      </c>
      <c r="J333" s="103">
        <f t="shared" ref="J333" si="49">H333/B333</f>
        <v>3716.2162162162158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187500</v>
      </c>
      <c r="F335" s="81"/>
      <c r="G335" s="82">
        <f>G333-G334</f>
        <v>168918.91891891891</v>
      </c>
      <c r="H335" s="82">
        <f>H333-H334</f>
        <v>18581.08108108108</v>
      </c>
      <c r="I335" s="82">
        <f>I333-I334</f>
        <v>33783.78378378378</v>
      </c>
      <c r="J335" s="105">
        <f>J333-J334</f>
        <v>3716.2162162162158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187500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254504.5045045045</v>
      </c>
      <c r="H338" s="108">
        <f>H329+H335</f>
        <v>27995.495495495496</v>
      </c>
      <c r="I338" s="107"/>
      <c r="J338" s="109">
        <f>H330+H336</f>
        <v>282500</v>
      </c>
    </row>
    <row r="340" spans="1:10" ht="12.75" customHeight="1" x14ac:dyDescent="0.25">
      <c r="A340" s="94" t="s">
        <v>1</v>
      </c>
      <c r="B340" s="95">
        <f>Invoice!E1712</f>
        <v>23050016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Invoice!B1720</f>
        <v>72</v>
      </c>
      <c r="C342" s="88" t="str">
        <f>Invoice!E1720</f>
        <v>STAND PEN SPIRAL KENKO STP-300SG</v>
      </c>
      <c r="D342" s="89">
        <f>Invoice!H1720</f>
        <v>4100</v>
      </c>
      <c r="E342" s="81">
        <f>D342*B342</f>
        <v>295200</v>
      </c>
      <c r="F342" s="81"/>
      <c r="G342" s="82">
        <f>E342/1.11</f>
        <v>265945.94594594592</v>
      </c>
      <c r="H342" s="83">
        <f>G342*11%</f>
        <v>29254.05405405405</v>
      </c>
      <c r="I342" s="83">
        <f>G342/B342</f>
        <v>3693.6936936936931</v>
      </c>
      <c r="J342" s="103">
        <f>H342/B342</f>
        <v>406.30630630630623</v>
      </c>
    </row>
    <row r="343" spans="1:10" ht="12.75" customHeight="1" x14ac:dyDescent="0.25">
      <c r="A343" s="101"/>
      <c r="D343" s="81"/>
      <c r="E343" s="81">
        <f>(E342*Invoice!I1720)+((E342-(E342*Invoice!I1720))*Invoice!J1720)</f>
        <v>42804</v>
      </c>
      <c r="F343" s="81"/>
      <c r="G343" s="90">
        <f>E343/1.11</f>
        <v>38562.16216216216</v>
      </c>
      <c r="H343" s="91">
        <f>G343*11%</f>
        <v>4241.8378378378375</v>
      </c>
      <c r="I343" s="91">
        <f>G343/B342</f>
        <v>535.58558558558559</v>
      </c>
      <c r="J343" s="104">
        <f>H343/B342</f>
        <v>58.914414414414409</v>
      </c>
    </row>
    <row r="344" spans="1:10" ht="12.75" customHeight="1" x14ac:dyDescent="0.25">
      <c r="A344" s="101"/>
      <c r="D344" s="81" t="s">
        <v>23</v>
      </c>
      <c r="E344" s="81">
        <f>E342-E343</f>
        <v>252396</v>
      </c>
      <c r="F344" s="81"/>
      <c r="G344" s="82">
        <f>G342-G343</f>
        <v>227383.78378378376</v>
      </c>
      <c r="H344" s="82">
        <f>H342-H343</f>
        <v>25012.216216216213</v>
      </c>
      <c r="I344" s="82">
        <f>I342-I343</f>
        <v>3158.1081081081074</v>
      </c>
      <c r="J344" s="105">
        <f>J342-J343</f>
        <v>347.39189189189182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252395.99999999997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Invoice!B1721</f>
        <v>48</v>
      </c>
      <c r="C348" s="88" t="str">
        <f>Invoice!E1721</f>
        <v>JANGKA (COMPASS SET) KENKO C-2011</v>
      </c>
      <c r="D348" s="89">
        <f>Invoice!H1721</f>
        <v>21000</v>
      </c>
      <c r="E348" s="81">
        <f t="shared" ref="E348:E390" si="50">D348*B348</f>
        <v>1008000</v>
      </c>
      <c r="F348" s="81"/>
      <c r="G348" s="82">
        <f t="shared" ref="G348:G390" si="51">E348/1.11</f>
        <v>908108.10810810805</v>
      </c>
      <c r="H348" s="83">
        <f t="shared" ref="H348:H390" si="52">G348*11%</f>
        <v>99891.891891891879</v>
      </c>
      <c r="I348" s="83">
        <f t="shared" ref="I348:I390" si="53">G348/B348</f>
        <v>18918.918918918916</v>
      </c>
      <c r="J348" s="103">
        <f t="shared" ref="J348:J390" si="54">H348/B348</f>
        <v>2081.0810810810808</v>
      </c>
    </row>
    <row r="349" spans="1:10" ht="12.75" customHeight="1" x14ac:dyDescent="0.25">
      <c r="A349" s="101"/>
      <c r="D349" s="81"/>
      <c r="E349" s="81">
        <f>(E348*Invoice!I1721)+((E348-(E348*Invoice!I1721))*Invoice!J1721)</f>
        <v>146160</v>
      </c>
      <c r="F349" s="81"/>
      <c r="G349" s="90">
        <f>E349/1.11</f>
        <v>131675.67567567565</v>
      </c>
      <c r="H349" s="91">
        <f>G349*11%</f>
        <v>14484.324324324321</v>
      </c>
      <c r="I349" s="91">
        <f>G349/B348</f>
        <v>2743.2432432432429</v>
      </c>
      <c r="J349" s="104">
        <f>H349/B348</f>
        <v>301.75675675675672</v>
      </c>
    </row>
    <row r="350" spans="1:10" ht="12.75" customHeight="1" x14ac:dyDescent="0.25">
      <c r="A350" s="101"/>
      <c r="D350" s="81" t="s">
        <v>23</v>
      </c>
      <c r="E350" s="81">
        <f>E348-E349</f>
        <v>861840</v>
      </c>
      <c r="F350" s="81"/>
      <c r="G350" s="82">
        <f>G348-G349</f>
        <v>776432.43243243243</v>
      </c>
      <c r="H350" s="82">
        <f>H348-H349</f>
        <v>85407.567567567559</v>
      </c>
      <c r="I350" s="82">
        <f>I348-I349</f>
        <v>16175.675675675673</v>
      </c>
      <c r="J350" s="105">
        <f>J348-J349</f>
        <v>1779.3243243243242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861840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Invoice!B1722</f>
        <v>120</v>
      </c>
      <c r="C354" s="88" t="str">
        <f>Invoice!E1722</f>
        <v>PENSIL WARNA KENKO CP-12HALF CLASSIC (PENDEK)</v>
      </c>
      <c r="D354" s="89">
        <f>Invoice!H1722</f>
        <v>6600</v>
      </c>
      <c r="E354" s="81">
        <f t="shared" si="50"/>
        <v>792000</v>
      </c>
      <c r="F354" s="81"/>
      <c r="G354" s="82">
        <f t="shared" si="51"/>
        <v>713513.51351351349</v>
      </c>
      <c r="H354" s="83">
        <f t="shared" si="52"/>
        <v>78486.486486486479</v>
      </c>
      <c r="I354" s="83">
        <f t="shared" si="53"/>
        <v>5945.9459459459458</v>
      </c>
      <c r="J354" s="103">
        <f t="shared" si="54"/>
        <v>654.05405405405395</v>
      </c>
    </row>
    <row r="355" spans="1:10" ht="12.75" customHeight="1" x14ac:dyDescent="0.25">
      <c r="A355" s="101"/>
      <c r="D355" s="81"/>
      <c r="E355" s="81">
        <f>(E354*Invoice!I1722)+((E354-(E354*Invoice!I1722))*Invoice!J1722)</f>
        <v>114839.99999999999</v>
      </c>
      <c r="F355" s="81"/>
      <c r="G355" s="90">
        <f>E355/1.11</f>
        <v>103459.45945945944</v>
      </c>
      <c r="H355" s="91">
        <f>G355*11%</f>
        <v>11380.540540540538</v>
      </c>
      <c r="I355" s="91">
        <f>G355/B354</f>
        <v>862.16216216216196</v>
      </c>
      <c r="J355" s="104">
        <f>H355/B354</f>
        <v>94.837837837837824</v>
      </c>
    </row>
    <row r="356" spans="1:10" ht="12.75" customHeight="1" x14ac:dyDescent="0.25">
      <c r="A356" s="101"/>
      <c r="D356" s="81" t="s">
        <v>23</v>
      </c>
      <c r="E356" s="81">
        <f>E354-E355</f>
        <v>677160</v>
      </c>
      <c r="F356" s="81"/>
      <c r="G356" s="82">
        <f>G354-G355</f>
        <v>610054.05405405408</v>
      </c>
      <c r="H356" s="82">
        <f>H354-H355</f>
        <v>67105.945945945947</v>
      </c>
      <c r="I356" s="82">
        <f>I354-I355</f>
        <v>5083.7837837837842</v>
      </c>
      <c r="J356" s="105">
        <f>J354-J355</f>
        <v>559.21621621621614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677160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4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Invoice!B1723</f>
        <v>12</v>
      </c>
      <c r="C360" s="88" t="str">
        <f>Invoice!E1723</f>
        <v>DESK SET KENKO K-8312 ORGANIZER</v>
      </c>
      <c r="D360" s="89">
        <f>Invoice!H1723</f>
        <v>29000</v>
      </c>
      <c r="E360" s="81">
        <f t="shared" si="50"/>
        <v>348000</v>
      </c>
      <c r="F360" s="81"/>
      <c r="G360" s="82">
        <f t="shared" si="51"/>
        <v>313513.51351351349</v>
      </c>
      <c r="H360" s="83">
        <f t="shared" si="52"/>
        <v>34486.486486486487</v>
      </c>
      <c r="I360" s="83">
        <f t="shared" si="53"/>
        <v>26126.126126126124</v>
      </c>
      <c r="J360" s="103">
        <f t="shared" si="54"/>
        <v>2873.8738738738739</v>
      </c>
    </row>
    <row r="361" spans="1:10" ht="12.75" customHeight="1" x14ac:dyDescent="0.25">
      <c r="A361" s="101"/>
      <c r="D361" s="81"/>
      <c r="E361" s="81">
        <f>(E360*Invoice!I1723)+((E360-(E360*Invoice!I1723))*Invoice!J1723)</f>
        <v>50460</v>
      </c>
      <c r="F361" s="81"/>
      <c r="G361" s="90">
        <f>E361/1.11</f>
        <v>45459.459459459453</v>
      </c>
      <c r="H361" s="91">
        <f>G361*11%</f>
        <v>5000.54054054054</v>
      </c>
      <c r="I361" s="91">
        <f>G361/B360</f>
        <v>3788.2882882882877</v>
      </c>
      <c r="J361" s="104">
        <f>H361/B360</f>
        <v>416.71171171171164</v>
      </c>
    </row>
    <row r="362" spans="1:10" ht="12.75" customHeight="1" x14ac:dyDescent="0.25">
      <c r="A362" s="101"/>
      <c r="D362" s="81" t="s">
        <v>23</v>
      </c>
      <c r="E362" s="81">
        <f>E360-E361</f>
        <v>297540</v>
      </c>
      <c r="F362" s="81"/>
      <c r="G362" s="82">
        <f>G360-G361</f>
        <v>268054.05405405402</v>
      </c>
      <c r="H362" s="82">
        <f>H360-H361</f>
        <v>29485.945945945947</v>
      </c>
      <c r="I362" s="82">
        <f>I360-I361</f>
        <v>22337.837837837837</v>
      </c>
      <c r="J362" s="105">
        <f>J360-J361</f>
        <v>2457.1621621621621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297540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5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Invoice!B1724</f>
        <v>180</v>
      </c>
      <c r="C366" s="88" t="str">
        <f>Invoice!E1724</f>
        <v>PUSH PIN KENKO PN-30 TRANSPARAN</v>
      </c>
      <c r="D366" s="89">
        <f>Invoice!H1724</f>
        <v>2750</v>
      </c>
      <c r="E366" s="81">
        <f t="shared" si="50"/>
        <v>495000</v>
      </c>
      <c r="F366" s="81"/>
      <c r="G366" s="82">
        <f t="shared" si="51"/>
        <v>445945.94594594592</v>
      </c>
      <c r="H366" s="83">
        <f t="shared" si="52"/>
        <v>49054.054054054053</v>
      </c>
      <c r="I366" s="83">
        <f t="shared" si="53"/>
        <v>2477.4774774774774</v>
      </c>
      <c r="J366" s="103">
        <f t="shared" si="54"/>
        <v>272.52252252252254</v>
      </c>
    </row>
    <row r="367" spans="1:10" ht="12.75" customHeight="1" x14ac:dyDescent="0.25">
      <c r="A367" s="101"/>
      <c r="D367" s="81"/>
      <c r="E367" s="81">
        <f>(E366*Invoice!I1724)+((E366-(E366*Invoice!I1724))*Invoice!J1724)</f>
        <v>71775</v>
      </c>
      <c r="F367" s="81"/>
      <c r="G367" s="90">
        <f>E367/1.11</f>
        <v>64662.16216216216</v>
      </c>
      <c r="H367" s="91">
        <f>G367*11%</f>
        <v>7112.8378378378375</v>
      </c>
      <c r="I367" s="91">
        <f>G367/B366</f>
        <v>359.23423423423424</v>
      </c>
      <c r="J367" s="104">
        <f>H367/B366</f>
        <v>39.515765765765764</v>
      </c>
    </row>
    <row r="368" spans="1:10" ht="12.75" customHeight="1" x14ac:dyDescent="0.25">
      <c r="A368" s="101"/>
      <c r="D368" s="81" t="s">
        <v>23</v>
      </c>
      <c r="E368" s="81">
        <f>E366-E367</f>
        <v>423225</v>
      </c>
      <c r="F368" s="81"/>
      <c r="G368" s="82">
        <f>G366-G367</f>
        <v>381283.78378378379</v>
      </c>
      <c r="H368" s="82">
        <f>H366-H367</f>
        <v>41941.216216216213</v>
      </c>
      <c r="I368" s="82">
        <f>I366-I367</f>
        <v>2118.2432432432433</v>
      </c>
      <c r="J368" s="105">
        <f>J366-J367</f>
        <v>233.00675675675677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423225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6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Invoice!B1725</f>
        <v>60</v>
      </c>
      <c r="C372" s="88" t="str">
        <f>Invoice!E1725</f>
        <v>STAMP PLATE NUMBER KENKO N-38 (Cap Nomer)</v>
      </c>
      <c r="D372" s="89">
        <f>Invoice!H1725</f>
        <v>7000</v>
      </c>
      <c r="E372" s="81">
        <f t="shared" si="50"/>
        <v>420000</v>
      </c>
      <c r="F372" s="81"/>
      <c r="G372" s="82">
        <f t="shared" si="51"/>
        <v>378378.37837837834</v>
      </c>
      <c r="H372" s="83">
        <f t="shared" si="52"/>
        <v>41621.62162162162</v>
      </c>
      <c r="I372" s="83">
        <f t="shared" si="53"/>
        <v>6306.3063063063055</v>
      </c>
      <c r="J372" s="103">
        <f t="shared" si="54"/>
        <v>693.69369369369372</v>
      </c>
    </row>
    <row r="373" spans="1:10" ht="12.75" customHeight="1" x14ac:dyDescent="0.25">
      <c r="A373" s="101"/>
      <c r="D373" s="81"/>
      <c r="E373" s="81">
        <f>(E372*Invoice!I1725)+((E372-(E372*Invoice!I1725))*Invoice!J1725)</f>
        <v>60899.999999999993</v>
      </c>
      <c r="F373" s="81"/>
      <c r="G373" s="90">
        <f>E373/1.11</f>
        <v>54864.864864864852</v>
      </c>
      <c r="H373" s="91">
        <f>G373*11%</f>
        <v>6035.1351351351341</v>
      </c>
      <c r="I373" s="91">
        <f>G373/B372</f>
        <v>914.41441441441418</v>
      </c>
      <c r="J373" s="104">
        <f>H373/B372</f>
        <v>100.58558558558556</v>
      </c>
    </row>
    <row r="374" spans="1:10" ht="12.75" customHeight="1" x14ac:dyDescent="0.25">
      <c r="A374" s="101"/>
      <c r="D374" s="81" t="s">
        <v>23</v>
      </c>
      <c r="E374" s="81">
        <f>E372-E373</f>
        <v>359100</v>
      </c>
      <c r="F374" s="81"/>
      <c r="G374" s="82">
        <f>G372-G373</f>
        <v>323513.51351351349</v>
      </c>
      <c r="H374" s="82">
        <f>H372-H373</f>
        <v>35586.486486486487</v>
      </c>
      <c r="I374" s="82">
        <f>I372-I373</f>
        <v>5391.8918918918916</v>
      </c>
      <c r="J374" s="105">
        <f>J372-J373</f>
        <v>593.10810810810813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359100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7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Invoice!B1726</f>
        <v>48</v>
      </c>
      <c r="C378" s="88" t="str">
        <f>Invoice!E1726</f>
        <v>DATE STAMP KENKO D-4 (Cap Tanggal 4 Mm)</v>
      </c>
      <c r="D378" s="89">
        <f>Invoice!H1726</f>
        <v>6200</v>
      </c>
      <c r="E378" s="81">
        <f t="shared" si="50"/>
        <v>297600</v>
      </c>
      <c r="F378" s="81"/>
      <c r="G378" s="82">
        <f t="shared" si="51"/>
        <v>268108.10810810811</v>
      </c>
      <c r="H378" s="83">
        <f t="shared" si="52"/>
        <v>29491.891891891893</v>
      </c>
      <c r="I378" s="83">
        <f t="shared" si="53"/>
        <v>5585.5855855855852</v>
      </c>
      <c r="J378" s="103">
        <f t="shared" si="54"/>
        <v>614.41441441441441</v>
      </c>
    </row>
    <row r="379" spans="1:10" ht="12.75" customHeight="1" x14ac:dyDescent="0.25">
      <c r="A379" s="101"/>
      <c r="D379" s="81"/>
      <c r="E379" s="81">
        <f>(E378*Invoice!I1726)+((E378-(E378*Invoice!I1726))*Invoice!J1726)</f>
        <v>43152</v>
      </c>
      <c r="F379" s="81"/>
      <c r="G379" s="90">
        <f>E379/1.11</f>
        <v>38875.675675675673</v>
      </c>
      <c r="H379" s="91">
        <f>G379*11%</f>
        <v>4276.3243243243242</v>
      </c>
      <c r="I379" s="91">
        <f>G379/B378</f>
        <v>809.90990990990986</v>
      </c>
      <c r="J379" s="104">
        <f>H379/B378</f>
        <v>89.090090090090087</v>
      </c>
    </row>
    <row r="380" spans="1:10" ht="12.75" customHeight="1" x14ac:dyDescent="0.25">
      <c r="A380" s="101"/>
      <c r="D380" s="81" t="s">
        <v>23</v>
      </c>
      <c r="E380" s="81">
        <f>E378-E379</f>
        <v>254448</v>
      </c>
      <c r="F380" s="81"/>
      <c r="G380" s="82">
        <f>G378-G379</f>
        <v>229232.43243243243</v>
      </c>
      <c r="H380" s="82">
        <f>H378-H379</f>
        <v>25215.56756756757</v>
      </c>
      <c r="I380" s="82">
        <f>I378-I379</f>
        <v>4775.6756756756749</v>
      </c>
      <c r="J380" s="105">
        <f>J378-J379</f>
        <v>525.32432432432438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254448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8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Invoice!B1727</f>
        <v>48</v>
      </c>
      <c r="C384" s="88" t="str">
        <f>Invoice!E1727</f>
        <v>STAMP PLATE DATER KENKO S-68 (Cap Lunas)</v>
      </c>
      <c r="D384" s="89">
        <f>Invoice!H1727</f>
        <v>8300</v>
      </c>
      <c r="E384" s="81">
        <f t="shared" si="50"/>
        <v>398400</v>
      </c>
      <c r="F384" s="81"/>
      <c r="G384" s="82">
        <f t="shared" si="51"/>
        <v>358918.91891891888</v>
      </c>
      <c r="H384" s="83">
        <f t="shared" si="52"/>
        <v>39481.08108108108</v>
      </c>
      <c r="I384" s="83">
        <f t="shared" si="53"/>
        <v>7477.4774774774769</v>
      </c>
      <c r="J384" s="103">
        <f t="shared" si="54"/>
        <v>822.52252252252254</v>
      </c>
    </row>
    <row r="385" spans="1:10" ht="12.75" customHeight="1" x14ac:dyDescent="0.25">
      <c r="A385" s="101"/>
      <c r="D385" s="81"/>
      <c r="E385" s="81">
        <f>(E384*Invoice!I1727)+((E384-(E384*Invoice!I1727))*Invoice!J1727)</f>
        <v>57767.999999999993</v>
      </c>
      <c r="F385" s="81"/>
      <c r="G385" s="90">
        <f>E385/1.11</f>
        <v>52043.243243243232</v>
      </c>
      <c r="H385" s="91">
        <f>G385*11%</f>
        <v>5724.7567567567557</v>
      </c>
      <c r="I385" s="91">
        <f>G385/B384</f>
        <v>1084.234234234234</v>
      </c>
      <c r="J385" s="104">
        <f>H385/B384</f>
        <v>119.26576576576575</v>
      </c>
    </row>
    <row r="386" spans="1:10" ht="12.75" customHeight="1" x14ac:dyDescent="0.25">
      <c r="A386" s="101"/>
      <c r="D386" s="81" t="s">
        <v>23</v>
      </c>
      <c r="E386" s="81">
        <f>E384-E385</f>
        <v>340632</v>
      </c>
      <c r="F386" s="81"/>
      <c r="G386" s="82">
        <f>G384-G385</f>
        <v>306875.67567567562</v>
      </c>
      <c r="H386" s="82">
        <f>H384-H385</f>
        <v>33756.324324324327</v>
      </c>
      <c r="I386" s="82">
        <f>I384-I385</f>
        <v>6393.2432432432433</v>
      </c>
      <c r="J386" s="105">
        <f>J384-J385</f>
        <v>703.25675675675677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340631.99999999994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9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Invoice!B1728</f>
        <v>48</v>
      </c>
      <c r="C390" s="88" t="str">
        <f>Invoice!E1728</f>
        <v>DATE STAMP KENKO D-3 (Cap Tanggal 5 Mm)</v>
      </c>
      <c r="D390" s="89">
        <f>Invoice!H1728</f>
        <v>6450</v>
      </c>
      <c r="E390" s="81">
        <f t="shared" si="50"/>
        <v>309600</v>
      </c>
      <c r="F390" s="81"/>
      <c r="G390" s="82">
        <f t="shared" si="51"/>
        <v>278918.91891891888</v>
      </c>
      <c r="H390" s="83">
        <f t="shared" si="52"/>
        <v>30681.081081081076</v>
      </c>
      <c r="I390" s="83">
        <f t="shared" si="53"/>
        <v>5810.8108108108099</v>
      </c>
      <c r="J390" s="103">
        <f t="shared" si="54"/>
        <v>639.18918918918905</v>
      </c>
    </row>
    <row r="391" spans="1:10" ht="12.75" customHeight="1" x14ac:dyDescent="0.25">
      <c r="A391" s="101"/>
      <c r="D391" s="81"/>
      <c r="E391" s="81">
        <f>(E390*Invoice!I1728)+((E390-(E390*Invoice!I1728))*Invoice!J1728)</f>
        <v>44892</v>
      </c>
      <c r="F391" s="81"/>
      <c r="G391" s="90">
        <f>E391/1.11</f>
        <v>40443.24324324324</v>
      </c>
      <c r="H391" s="91">
        <f>G391*11%</f>
        <v>4448.7567567567567</v>
      </c>
      <c r="I391" s="91">
        <f>G391/B390</f>
        <v>842.56756756756749</v>
      </c>
      <c r="J391" s="104">
        <f>H391/B390</f>
        <v>92.682432432432435</v>
      </c>
    </row>
    <row r="392" spans="1:10" ht="12.75" customHeight="1" x14ac:dyDescent="0.25">
      <c r="A392" s="101"/>
      <c r="D392" s="81" t="s">
        <v>23</v>
      </c>
      <c r="E392" s="81">
        <f>E390-E391</f>
        <v>264708</v>
      </c>
      <c r="F392" s="81"/>
      <c r="G392" s="82">
        <f>G390-G391</f>
        <v>238475.67567567562</v>
      </c>
      <c r="H392" s="82">
        <f>H390-H391</f>
        <v>26232.32432432432</v>
      </c>
      <c r="I392" s="82">
        <f>I390-I391</f>
        <v>4968.2432432432424</v>
      </c>
      <c r="J392" s="105">
        <f>J390-J391</f>
        <v>546.50675675675666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264707.99999999994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G344+G350+G356+G362+G368+G374+G380+G386+G392</f>
        <v>3361305.405405405</v>
      </c>
      <c r="H395" s="108">
        <f>H344+H350+H356+H362+H368+H374+H380+H386+H392</f>
        <v>369743.59459459456</v>
      </c>
      <c r="I395" s="107"/>
      <c r="J395" s="109">
        <f>H345+H351+H357+H363+H369+H375+H381+H387+H393</f>
        <v>3731049</v>
      </c>
    </row>
    <row r="397" spans="1:10" ht="12.75" customHeight="1" x14ac:dyDescent="0.25">
      <c r="A397" s="94" t="s">
        <v>1</v>
      </c>
      <c r="B397" s="95">
        <f>Invoice!E1826</f>
        <v>23050017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Invoice!B1834</f>
        <v>150</v>
      </c>
      <c r="C399" s="88" t="str">
        <f>Invoice!E1834</f>
        <v>STIP / PENGHAPUS JOYKO 526-B20 PUTIH</v>
      </c>
      <c r="D399" s="89">
        <f>Invoice!H1834</f>
        <v>34100</v>
      </c>
      <c r="E399" s="81">
        <f>D399*B399</f>
        <v>5115000</v>
      </c>
      <c r="F399" s="81"/>
      <c r="G399" s="82">
        <f>E399/1.11</f>
        <v>4608108.1081081079</v>
      </c>
      <c r="H399" s="83">
        <f>G399*11%</f>
        <v>506891.89189189189</v>
      </c>
      <c r="I399" s="83">
        <f>G399/B399</f>
        <v>30720.720720720721</v>
      </c>
      <c r="J399" s="103">
        <f>H399/B399</f>
        <v>3379.2792792792793</v>
      </c>
    </row>
    <row r="400" spans="1:10" ht="12.75" customHeight="1" x14ac:dyDescent="0.25">
      <c r="A400" s="101"/>
      <c r="D400" s="81"/>
      <c r="E400" s="81">
        <f>(E399*Invoice!I1834)+((E399-(E399*Invoice!I1834))*Invoice!J1834)</f>
        <v>639375</v>
      </c>
      <c r="F400" s="81"/>
      <c r="G400" s="90">
        <f>E400/1.11</f>
        <v>576013.51351351349</v>
      </c>
      <c r="H400" s="91">
        <f>G400*11%</f>
        <v>63361.486486486487</v>
      </c>
      <c r="I400" s="91">
        <f>G400/B399</f>
        <v>3840.0900900900901</v>
      </c>
      <c r="J400" s="104">
        <f>H400/B399</f>
        <v>422.40990990990991</v>
      </c>
    </row>
    <row r="401" spans="1:10" ht="12.75" customHeight="1" x14ac:dyDescent="0.25">
      <c r="A401" s="101"/>
      <c r="D401" s="81" t="s">
        <v>23</v>
      </c>
      <c r="E401" s="81">
        <f>E399-E400</f>
        <v>4475625</v>
      </c>
      <c r="F401" s="81"/>
      <c r="G401" s="82">
        <f>G399-G400</f>
        <v>4032094.5945945946</v>
      </c>
      <c r="H401" s="82">
        <f>H399-H400</f>
        <v>443530.40540540538</v>
      </c>
      <c r="I401" s="82">
        <f>I399-I400</f>
        <v>26880.630630630632</v>
      </c>
      <c r="J401" s="105">
        <f>J399-J400</f>
        <v>2956.8693693693695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4475625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G401</f>
        <v>4032094.5945945946</v>
      </c>
      <c r="H404" s="108">
        <f>H401</f>
        <v>443530.40540540538</v>
      </c>
      <c r="I404" s="107"/>
      <c r="J404" s="109">
        <f>H402</f>
        <v>4475625</v>
      </c>
    </row>
    <row r="406" spans="1:10" ht="12.75" customHeight="1" x14ac:dyDescent="0.25">
      <c r="A406" s="94" t="s">
        <v>1</v>
      </c>
      <c r="B406" s="95">
        <f>Invoice!E1940</f>
        <v>23050018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360</v>
      </c>
      <c r="C408" s="88" t="str">
        <f>Invoice!E1948</f>
        <v>CORRECTION FLUID KENKO KE-01</v>
      </c>
      <c r="D408" s="89">
        <f>Invoice!H1948</f>
        <v>54300</v>
      </c>
      <c r="E408" s="81">
        <f>D408*B408</f>
        <v>19548000</v>
      </c>
      <c r="F408" s="81"/>
      <c r="G408" s="82">
        <f>E408/1.11</f>
        <v>17610810.810810808</v>
      </c>
      <c r="H408" s="83">
        <f>G408*11%</f>
        <v>1937189.1891891889</v>
      </c>
      <c r="I408" s="83">
        <f>G408/B408</f>
        <v>48918.918918918913</v>
      </c>
      <c r="J408" s="103">
        <f>H408/B408</f>
        <v>5381.0810810810799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2638980</v>
      </c>
      <c r="F409" s="81"/>
      <c r="G409" s="90">
        <f>E409/1.11</f>
        <v>2377459.4594594594</v>
      </c>
      <c r="H409" s="91">
        <f>G409*11%</f>
        <v>261520.54054054053</v>
      </c>
      <c r="I409" s="91">
        <f>G409/B408</f>
        <v>6604.0540540540542</v>
      </c>
      <c r="J409" s="104">
        <f>H409/B408</f>
        <v>726.44594594594594</v>
      </c>
    </row>
    <row r="410" spans="1:10" ht="12.75" customHeight="1" x14ac:dyDescent="0.25">
      <c r="A410" s="101"/>
      <c r="D410" s="81" t="s">
        <v>23</v>
      </c>
      <c r="E410" s="81">
        <f>E408-E409</f>
        <v>16909020</v>
      </c>
      <c r="F410" s="81"/>
      <c r="G410" s="82">
        <f>G408-G409</f>
        <v>15233351.351351349</v>
      </c>
      <c r="H410" s="82">
        <f>H408-H409</f>
        <v>1675668.6486486483</v>
      </c>
      <c r="I410" s="82">
        <f>I408-I409</f>
        <v>42314.86486486486</v>
      </c>
      <c r="J410" s="105">
        <f>J408-J409</f>
        <v>4654.6351351351341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16909019.999999996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2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Invoice!B1949</f>
        <v>144</v>
      </c>
      <c r="C414" s="88" t="str">
        <f>Invoice!E1949</f>
        <v>GEL PEN KENKO EASY GEL</v>
      </c>
      <c r="D414" s="89">
        <f>Invoice!H1949</f>
        <v>26100</v>
      </c>
      <c r="E414" s="81">
        <f t="shared" ref="E414:E432" si="55">D414*B414</f>
        <v>3758400</v>
      </c>
      <c r="F414" s="81"/>
      <c r="G414" s="82">
        <f t="shared" ref="G414:G432" si="56">E414/1.11</f>
        <v>3385945.9459459456</v>
      </c>
      <c r="H414" s="83">
        <f t="shared" ref="H414:H432" si="57">G414*11%</f>
        <v>372454.05405405402</v>
      </c>
      <c r="I414" s="83">
        <f t="shared" ref="I414:I432" si="58">G414/B414</f>
        <v>23513.51351351351</v>
      </c>
      <c r="J414" s="103">
        <f t="shared" ref="J414:J432" si="59">H414/B414</f>
        <v>2586.4864864864862</v>
      </c>
    </row>
    <row r="415" spans="1:10" ht="12.75" customHeight="1" x14ac:dyDescent="0.25">
      <c r="A415" s="101"/>
      <c r="D415" s="81"/>
      <c r="E415" s="81">
        <f>(E414*Invoice!I1949)+((E414-(E414*Invoice!I1949))*Invoice!J1949)</f>
        <v>507384.00000000006</v>
      </c>
      <c r="F415" s="81"/>
      <c r="G415" s="90">
        <f>E415/1.11</f>
        <v>457102.70270270272</v>
      </c>
      <c r="H415" s="91">
        <f>G415*11%</f>
        <v>50281.2972972973</v>
      </c>
      <c r="I415" s="91">
        <f>G415/B414</f>
        <v>3174.3243243243246</v>
      </c>
      <c r="J415" s="104">
        <f>H415/B414</f>
        <v>349.17567567567568</v>
      </c>
    </row>
    <row r="416" spans="1:10" ht="12.75" customHeight="1" x14ac:dyDescent="0.25">
      <c r="A416" s="101"/>
      <c r="D416" s="81" t="s">
        <v>23</v>
      </c>
      <c r="E416" s="81">
        <f>E414-E415</f>
        <v>3251016</v>
      </c>
      <c r="F416" s="81"/>
      <c r="G416" s="82">
        <f>G414-G415</f>
        <v>2928843.2432432426</v>
      </c>
      <c r="H416" s="82">
        <f>H414-H415</f>
        <v>322172.75675675675</v>
      </c>
      <c r="I416" s="82">
        <f>I414-I415</f>
        <v>20339.189189189186</v>
      </c>
      <c r="J416" s="105">
        <f>J414-J415</f>
        <v>2237.3108108108104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3251015.9999999995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3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Invoice!B1950</f>
        <v>50</v>
      </c>
      <c r="C420" s="88" t="str">
        <f>Invoice!E1950</f>
        <v>STIP / PENGHAPUS JOYKO 526-B20 PUTIH</v>
      </c>
      <c r="D420" s="89">
        <f>Invoice!H1950</f>
        <v>34100</v>
      </c>
      <c r="E420" s="81">
        <f t="shared" si="55"/>
        <v>1705000</v>
      </c>
      <c r="F420" s="81"/>
      <c r="G420" s="82">
        <f t="shared" si="56"/>
        <v>1536036.036036036</v>
      </c>
      <c r="H420" s="83">
        <f t="shared" si="57"/>
        <v>168963.96396396396</v>
      </c>
      <c r="I420" s="83">
        <f t="shared" si="58"/>
        <v>30720.720720720721</v>
      </c>
      <c r="J420" s="103">
        <f t="shared" si="59"/>
        <v>3379.2792792792793</v>
      </c>
    </row>
    <row r="421" spans="1:10" ht="12.75" customHeight="1" x14ac:dyDescent="0.25">
      <c r="A421" s="101"/>
      <c r="D421" s="81"/>
      <c r="E421" s="81">
        <f>(E420*Invoice!I1950)+((E420-(E420*Invoice!I1950))*Invoice!J1950)</f>
        <v>230175.00000000003</v>
      </c>
      <c r="F421" s="81"/>
      <c r="G421" s="90">
        <f>E421/1.11</f>
        <v>207364.86486486488</v>
      </c>
      <c r="H421" s="91">
        <f>G421*11%</f>
        <v>22810.135135135137</v>
      </c>
      <c r="I421" s="91">
        <f>G421/B420</f>
        <v>4147.2972972972975</v>
      </c>
      <c r="J421" s="104">
        <f>H421/B420</f>
        <v>456.20270270270271</v>
      </c>
    </row>
    <row r="422" spans="1:10" ht="12.75" customHeight="1" x14ac:dyDescent="0.25">
      <c r="A422" s="101"/>
      <c r="D422" s="81" t="s">
        <v>23</v>
      </c>
      <c r="E422" s="81">
        <f>E420-E421</f>
        <v>1474825</v>
      </c>
      <c r="F422" s="81"/>
      <c r="G422" s="82">
        <f>G420-G421</f>
        <v>1328671.1711711711</v>
      </c>
      <c r="H422" s="82">
        <f>H420-H421</f>
        <v>146153.82882882882</v>
      </c>
      <c r="I422" s="82">
        <f>I420-I421</f>
        <v>26573.423423423425</v>
      </c>
      <c r="J422" s="105">
        <f>J420-J421</f>
        <v>2923.0765765765764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1474825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4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Invoice!B1951</f>
        <v>100</v>
      </c>
      <c r="C426" s="88" t="str">
        <f>Invoice!E1951</f>
        <v>STIP / PENGHAPUS JOYKO 526-B40P PUTIH</v>
      </c>
      <c r="D426" s="89">
        <f>Invoice!H1951</f>
        <v>28300</v>
      </c>
      <c r="E426" s="81">
        <f t="shared" si="55"/>
        <v>2830000</v>
      </c>
      <c r="F426" s="81"/>
      <c r="G426" s="82">
        <f t="shared" si="56"/>
        <v>2549549.5495495494</v>
      </c>
      <c r="H426" s="83">
        <f t="shared" si="57"/>
        <v>280450.45045045041</v>
      </c>
      <c r="I426" s="83">
        <f t="shared" si="58"/>
        <v>25495.495495495492</v>
      </c>
      <c r="J426" s="103">
        <f t="shared" si="59"/>
        <v>2804.504504504504</v>
      </c>
    </row>
    <row r="427" spans="1:10" ht="12.75" customHeight="1" x14ac:dyDescent="0.25">
      <c r="A427" s="101"/>
      <c r="D427" s="81"/>
      <c r="E427" s="81">
        <f>(E426*Invoice!I1951)+((E426-(E426*Invoice!I1951))*Invoice!J1951)</f>
        <v>382050</v>
      </c>
      <c r="F427" s="81"/>
      <c r="G427" s="90">
        <f>E427/1.11</f>
        <v>344189.18918918917</v>
      </c>
      <c r="H427" s="91">
        <f>G427*11%</f>
        <v>37860.810810810806</v>
      </c>
      <c r="I427" s="91">
        <f>G427/B426</f>
        <v>3441.8918918918916</v>
      </c>
      <c r="J427" s="104">
        <f>H427/B426</f>
        <v>378.60810810810807</v>
      </c>
    </row>
    <row r="428" spans="1:10" ht="12.75" customHeight="1" x14ac:dyDescent="0.25">
      <c r="A428" s="101"/>
      <c r="D428" s="81" t="s">
        <v>23</v>
      </c>
      <c r="E428" s="81">
        <f>E426-E427</f>
        <v>2447950</v>
      </c>
      <c r="F428" s="81"/>
      <c r="G428" s="82">
        <f>G426-G427</f>
        <v>2205360.3603603602</v>
      </c>
      <c r="H428" s="82">
        <f>H426-H427</f>
        <v>242589.63963963962</v>
      </c>
      <c r="I428" s="82">
        <f>I426-I427</f>
        <v>22053.603603603602</v>
      </c>
      <c r="J428" s="105">
        <f>J426-J427</f>
        <v>2425.8963963963961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2447950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5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Invoice!B1952</f>
        <v>30</v>
      </c>
      <c r="C432" s="88" t="str">
        <f>Invoice!E1952</f>
        <v>CUTTER 9 MM KENKO A-300 (KECIL)</v>
      </c>
      <c r="D432" s="89">
        <f>Invoice!H1952</f>
        <v>57000</v>
      </c>
      <c r="E432" s="81">
        <f t="shared" si="55"/>
        <v>1710000</v>
      </c>
      <c r="F432" s="81"/>
      <c r="G432" s="82">
        <f t="shared" si="56"/>
        <v>1540540.5405405404</v>
      </c>
      <c r="H432" s="83">
        <f t="shared" si="57"/>
        <v>169459.45945945944</v>
      </c>
      <c r="I432" s="83">
        <f t="shared" si="58"/>
        <v>51351.351351351346</v>
      </c>
      <c r="J432" s="103">
        <f t="shared" si="59"/>
        <v>5648.6486486486483</v>
      </c>
    </row>
    <row r="433" spans="1:10" ht="12.75" customHeight="1" x14ac:dyDescent="0.25">
      <c r="A433" s="101"/>
      <c r="D433" s="81"/>
      <c r="E433" s="81">
        <f>(E432*Invoice!I1952)+((E432-(E432*Invoice!I1952))*Invoice!J1952)</f>
        <v>230850.00000000003</v>
      </c>
      <c r="F433" s="81"/>
      <c r="G433" s="90">
        <f>E433/1.11</f>
        <v>207972.97297297299</v>
      </c>
      <c r="H433" s="91">
        <f>G433*11%</f>
        <v>22877.02702702703</v>
      </c>
      <c r="I433" s="91">
        <f>G433/B432</f>
        <v>6932.4324324324325</v>
      </c>
      <c r="J433" s="104">
        <f>H433/B432</f>
        <v>762.56756756756772</v>
      </c>
    </row>
    <row r="434" spans="1:10" ht="12.75" customHeight="1" x14ac:dyDescent="0.25">
      <c r="A434" s="101"/>
      <c r="D434" s="81" t="s">
        <v>23</v>
      </c>
      <c r="E434" s="81">
        <f>E432-E433</f>
        <v>1479150</v>
      </c>
      <c r="F434" s="81"/>
      <c r="G434" s="82">
        <f>G432-G433</f>
        <v>1332567.5675675673</v>
      </c>
      <c r="H434" s="82">
        <f>H432-H433</f>
        <v>146582.4324324324</v>
      </c>
      <c r="I434" s="82">
        <f>I432-I433</f>
        <v>44418.918918918913</v>
      </c>
      <c r="J434" s="105">
        <f>J432-J433</f>
        <v>4886.0810810810808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1479149.9999999998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G410+G416+G422+G428+G434</f>
        <v>23028793.69369369</v>
      </c>
      <c r="H437" s="108">
        <f>H410+H416+H422+H428+H434</f>
        <v>2533167.3063063058</v>
      </c>
      <c r="I437" s="107"/>
      <c r="J437" s="109">
        <f>H411+H417+H423+H429+H435</f>
        <v>25561960.999999996</v>
      </c>
    </row>
    <row r="439" spans="1:10" ht="12.75" customHeight="1" x14ac:dyDescent="0.25">
      <c r="A439" s="94" t="s">
        <v>1</v>
      </c>
      <c r="B439" s="95">
        <f>Invoice!E2054</f>
        <v>23050019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Invoice!B2062</f>
        <v>288</v>
      </c>
      <c r="C441" s="88" t="str">
        <f>Invoice!E2062</f>
        <v>GEL PEN JOYKO GP-237 X-TECH</v>
      </c>
      <c r="D441" s="89">
        <f>Invoice!H2062</f>
        <v>43200</v>
      </c>
      <c r="E441" s="81">
        <f>D441*B441</f>
        <v>12441600</v>
      </c>
      <c r="F441" s="81"/>
      <c r="G441" s="82">
        <f>E441/1.11</f>
        <v>11208648.648648648</v>
      </c>
      <c r="H441" s="83">
        <f>G441*11%</f>
        <v>1232951.3513513512</v>
      </c>
      <c r="I441" s="83">
        <f>G441/B441</f>
        <v>38918.918918918913</v>
      </c>
      <c r="J441" s="103">
        <f>H441/B441</f>
        <v>4281.0810810810808</v>
      </c>
    </row>
    <row r="442" spans="1:10" ht="12.75" customHeight="1" x14ac:dyDescent="0.25">
      <c r="A442" s="101"/>
      <c r="D442" s="81"/>
      <c r="E442" s="81">
        <f>(E441*Invoice!I2062)+((E441-(E441*Invoice!I2062))*Invoice!J2062)</f>
        <v>1555200</v>
      </c>
      <c r="F442" s="81"/>
      <c r="G442" s="90">
        <f>E442/1.11</f>
        <v>1401081.0810810809</v>
      </c>
      <c r="H442" s="91">
        <f>G442*11%</f>
        <v>154118.91891891891</v>
      </c>
      <c r="I442" s="91">
        <f>G442/B441</f>
        <v>4864.8648648648641</v>
      </c>
      <c r="J442" s="104">
        <f>H442/B441</f>
        <v>535.1351351351351</v>
      </c>
    </row>
    <row r="443" spans="1:10" ht="12.75" customHeight="1" x14ac:dyDescent="0.25">
      <c r="A443" s="101"/>
      <c r="D443" s="81" t="s">
        <v>23</v>
      </c>
      <c r="E443" s="81">
        <f>E441-E442</f>
        <v>10886400</v>
      </c>
      <c r="F443" s="81"/>
      <c r="G443" s="82">
        <f>G441-G442</f>
        <v>9807567.5675675664</v>
      </c>
      <c r="H443" s="82">
        <f>H441-H442</f>
        <v>1078832.4324324324</v>
      </c>
      <c r="I443" s="82">
        <f>I441-I442</f>
        <v>34054.054054054046</v>
      </c>
      <c r="J443" s="105">
        <f>J441-J442</f>
        <v>3745.9459459459458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10886399.999999998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Invoice!B2063</f>
        <v>576</v>
      </c>
      <c r="C447" s="88" t="str">
        <f>Invoice!E2063</f>
        <v>PENCIL CASE JOYKO PC-0719</v>
      </c>
      <c r="D447" s="89">
        <f>Invoice!H2063</f>
        <v>4800</v>
      </c>
      <c r="E447" s="81">
        <f t="shared" ref="E447:E507" si="60">D447*B447</f>
        <v>2764800</v>
      </c>
      <c r="F447" s="81"/>
      <c r="G447" s="82">
        <f t="shared" ref="G447:G507" si="61">E447/1.11</f>
        <v>2490810.8108108104</v>
      </c>
      <c r="H447" s="83">
        <f t="shared" ref="H447:H507" si="62">G447*11%</f>
        <v>273989.18918918917</v>
      </c>
      <c r="I447" s="83">
        <f t="shared" ref="I447:I507" si="63">G447/B447</f>
        <v>4324.3243243243232</v>
      </c>
      <c r="J447" s="103">
        <f t="shared" ref="J447:J507" si="64">H447/B447</f>
        <v>475.67567567567562</v>
      </c>
    </row>
    <row r="448" spans="1:10" ht="12.75" customHeight="1" x14ac:dyDescent="0.25">
      <c r="A448" s="101"/>
      <c r="D448" s="81"/>
      <c r="E448" s="81">
        <f>(E447*Invoice!I2063)+((E447-(E447*Invoice!I2063))*Invoice!J2063)</f>
        <v>345600</v>
      </c>
      <c r="F448" s="81"/>
      <c r="G448" s="90">
        <f>E448/1.11</f>
        <v>311351.3513513513</v>
      </c>
      <c r="H448" s="91">
        <f>G448*11%</f>
        <v>34248.648648648646</v>
      </c>
      <c r="I448" s="91">
        <f>G448/B447</f>
        <v>540.54054054054041</v>
      </c>
      <c r="J448" s="104">
        <f>H448/B447</f>
        <v>59.459459459459453</v>
      </c>
    </row>
    <row r="449" spans="1:10" ht="12.75" customHeight="1" x14ac:dyDescent="0.25">
      <c r="A449" s="101"/>
      <c r="D449" s="81" t="s">
        <v>23</v>
      </c>
      <c r="E449" s="81">
        <f>E447-E448</f>
        <v>2419200</v>
      </c>
      <c r="F449" s="81"/>
      <c r="G449" s="82">
        <f>G447-G448</f>
        <v>2179459.4594594589</v>
      </c>
      <c r="H449" s="82">
        <f>H447-H448</f>
        <v>239740.54054054053</v>
      </c>
      <c r="I449" s="82">
        <f>I447-I448</f>
        <v>3783.7837837837828</v>
      </c>
      <c r="J449" s="105">
        <f>J447-J448</f>
        <v>416.21621621621614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2419199.9999999995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Invoice!B2064</f>
        <v>360</v>
      </c>
      <c r="C453" s="88" t="str">
        <f>Invoice!E2064</f>
        <v>BINDER NOTE JOYKO A5 (CAMPUS)</v>
      </c>
      <c r="D453" s="89">
        <f>Invoice!H2064</f>
        <v>15800</v>
      </c>
      <c r="E453" s="81">
        <f t="shared" si="60"/>
        <v>5688000</v>
      </c>
      <c r="F453" s="81"/>
      <c r="G453" s="82">
        <f t="shared" si="61"/>
        <v>5124324.3243243238</v>
      </c>
      <c r="H453" s="83">
        <f t="shared" si="62"/>
        <v>563675.67567567562</v>
      </c>
      <c r="I453" s="83">
        <f t="shared" si="63"/>
        <v>14234.234234234233</v>
      </c>
      <c r="J453" s="103">
        <f t="shared" si="64"/>
        <v>1565.7657657657655</v>
      </c>
    </row>
    <row r="454" spans="1:10" ht="12.75" customHeight="1" x14ac:dyDescent="0.25">
      <c r="A454" s="101"/>
      <c r="D454" s="81"/>
      <c r="E454" s="81">
        <f>(E453*Invoice!I2064)+((E453-(E453*Invoice!I2064))*Invoice!J2064)</f>
        <v>711000</v>
      </c>
      <c r="F454" s="81"/>
      <c r="G454" s="90">
        <f>E454/1.11</f>
        <v>640540.54054054047</v>
      </c>
      <c r="H454" s="91">
        <f>G454*11%</f>
        <v>70459.459459459453</v>
      </c>
      <c r="I454" s="91">
        <f>G454/B453</f>
        <v>1779.2792792792791</v>
      </c>
      <c r="J454" s="104">
        <f>H454/B453</f>
        <v>195.72072072072069</v>
      </c>
    </row>
    <row r="455" spans="1:10" ht="12.75" customHeight="1" x14ac:dyDescent="0.25">
      <c r="A455" s="101"/>
      <c r="D455" s="81" t="s">
        <v>23</v>
      </c>
      <c r="E455" s="81">
        <f>E453-E454</f>
        <v>4977000</v>
      </c>
      <c r="F455" s="81"/>
      <c r="G455" s="82">
        <f>G453-G454</f>
        <v>4483783.7837837832</v>
      </c>
      <c r="H455" s="82">
        <f>H453-H454</f>
        <v>493216.21621621615</v>
      </c>
      <c r="I455" s="82">
        <f>I453-I454</f>
        <v>12454.954954954954</v>
      </c>
      <c r="J455" s="105">
        <f>J453-J454</f>
        <v>1370.0450450450448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4976999.9999999991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Invoice!B2065</f>
        <v>144</v>
      </c>
      <c r="C459" s="88" t="str">
        <f>Invoice!E2065</f>
        <v>BINDER NOTE JOYKO A5 (FANCY)</v>
      </c>
      <c r="D459" s="89">
        <f>Invoice!H2065</f>
        <v>15800</v>
      </c>
      <c r="E459" s="81">
        <f t="shared" si="60"/>
        <v>2275200</v>
      </c>
      <c r="F459" s="81"/>
      <c r="G459" s="82">
        <f t="shared" si="61"/>
        <v>2049729.7297297295</v>
      </c>
      <c r="H459" s="83">
        <f t="shared" si="62"/>
        <v>225470.27027027024</v>
      </c>
      <c r="I459" s="83">
        <f t="shared" si="63"/>
        <v>14234.234234234233</v>
      </c>
      <c r="J459" s="103">
        <f t="shared" si="64"/>
        <v>1565.7657657657655</v>
      </c>
    </row>
    <row r="460" spans="1:10" ht="12.75" customHeight="1" x14ac:dyDescent="0.25">
      <c r="A460" s="101"/>
      <c r="D460" s="81"/>
      <c r="E460" s="81">
        <f>(E459*Invoice!I2065)+((E459-(E459*Invoice!I2065))*Invoice!J2065)</f>
        <v>284400</v>
      </c>
      <c r="F460" s="81"/>
      <c r="G460" s="90">
        <f>E460/1.11</f>
        <v>256216.21621621618</v>
      </c>
      <c r="H460" s="91">
        <f>G460*11%</f>
        <v>28183.78378378378</v>
      </c>
      <c r="I460" s="91">
        <f>G460/B459</f>
        <v>1779.2792792792791</v>
      </c>
      <c r="J460" s="104">
        <f>H460/B459</f>
        <v>195.72072072072069</v>
      </c>
    </row>
    <row r="461" spans="1:10" ht="12.75" customHeight="1" x14ac:dyDescent="0.25">
      <c r="A461" s="101"/>
      <c r="D461" s="81" t="s">
        <v>23</v>
      </c>
      <c r="E461" s="81">
        <f>E459-E460</f>
        <v>1990800</v>
      </c>
      <c r="F461" s="81"/>
      <c r="G461" s="82">
        <f>G459-G460</f>
        <v>1793513.5135135134</v>
      </c>
      <c r="H461" s="82">
        <f>H459-H460</f>
        <v>197286.48648648645</v>
      </c>
      <c r="I461" s="82">
        <f>I459-I460</f>
        <v>12454.954954954954</v>
      </c>
      <c r="J461" s="105">
        <f>J459-J460</f>
        <v>1370.0450450450448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1990799.9999999998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Invoice!B2066</f>
        <v>360</v>
      </c>
      <c r="C465" s="88" t="str">
        <f>Invoice!E2066</f>
        <v>BINDER NOTE JOYKO B5 (CAMPUS)</v>
      </c>
      <c r="D465" s="89">
        <f>Invoice!H2066</f>
        <v>20700</v>
      </c>
      <c r="E465" s="81">
        <f t="shared" si="60"/>
        <v>7452000</v>
      </c>
      <c r="F465" s="81"/>
      <c r="G465" s="82">
        <f t="shared" si="61"/>
        <v>6713513.5135135129</v>
      </c>
      <c r="H465" s="83">
        <f t="shared" si="62"/>
        <v>738486.48648648639</v>
      </c>
      <c r="I465" s="83">
        <f t="shared" si="63"/>
        <v>18648.648648648646</v>
      </c>
      <c r="J465" s="103">
        <f t="shared" si="64"/>
        <v>2051.3513513513512</v>
      </c>
    </row>
    <row r="466" spans="1:10" ht="12.75" customHeight="1" x14ac:dyDescent="0.25">
      <c r="A466" s="101"/>
      <c r="D466" s="81"/>
      <c r="E466" s="81">
        <f>(E465*Invoice!I2066)+((E465-(E465*Invoice!I2066))*Invoice!J2066)</f>
        <v>931500</v>
      </c>
      <c r="F466" s="81"/>
      <c r="G466" s="90">
        <f>E466/1.11</f>
        <v>839189.18918918911</v>
      </c>
      <c r="H466" s="91">
        <f>G466*11%</f>
        <v>92310.810810810799</v>
      </c>
      <c r="I466" s="91">
        <f>G466/B465</f>
        <v>2331.0810810810808</v>
      </c>
      <c r="J466" s="104">
        <f>H466/B465</f>
        <v>256.41891891891891</v>
      </c>
    </row>
    <row r="467" spans="1:10" ht="12.75" customHeight="1" x14ac:dyDescent="0.25">
      <c r="A467" s="101"/>
      <c r="D467" s="81" t="s">
        <v>23</v>
      </c>
      <c r="E467" s="81">
        <f>E465-E466</f>
        <v>6520500</v>
      </c>
      <c r="F467" s="81"/>
      <c r="G467" s="82">
        <f>G465-G466</f>
        <v>5874324.3243243238</v>
      </c>
      <c r="H467" s="82">
        <f>H465-H466</f>
        <v>646175.67567567562</v>
      </c>
      <c r="I467" s="82">
        <f>I465-I466</f>
        <v>16317.567567567567</v>
      </c>
      <c r="J467" s="105">
        <f>J465-J466</f>
        <v>1794.9324324324323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6520499.9999999991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6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Invoice!B2067</f>
        <v>72</v>
      </c>
      <c r="C471" s="88" t="str">
        <f>Invoice!E2067</f>
        <v>CORRECTION FLUID KENKO KE-108</v>
      </c>
      <c r="D471" s="89">
        <f>Invoice!H2067</f>
        <v>47100</v>
      </c>
      <c r="E471" s="81">
        <f t="shared" si="60"/>
        <v>3391200</v>
      </c>
      <c r="F471" s="81"/>
      <c r="G471" s="82">
        <f t="shared" si="61"/>
        <v>3055135.1351351347</v>
      </c>
      <c r="H471" s="83">
        <f t="shared" si="62"/>
        <v>336064.86486486479</v>
      </c>
      <c r="I471" s="83">
        <f t="shared" si="63"/>
        <v>42432.432432432426</v>
      </c>
      <c r="J471" s="103">
        <f t="shared" si="64"/>
        <v>4667.5675675675666</v>
      </c>
    </row>
    <row r="472" spans="1:10" ht="12.75" customHeight="1" x14ac:dyDescent="0.25">
      <c r="A472" s="101"/>
      <c r="D472" s="81"/>
      <c r="E472" s="81">
        <f>(E471*Invoice!I2067)+((E471-(E471*Invoice!I2067))*Invoice!J2067)</f>
        <v>423900</v>
      </c>
      <c r="F472" s="81"/>
      <c r="G472" s="90">
        <f>E472/1.11</f>
        <v>381891.89189189184</v>
      </c>
      <c r="H472" s="91">
        <f>G472*11%</f>
        <v>42008.108108108099</v>
      </c>
      <c r="I472" s="91">
        <f>G472/B471</f>
        <v>5304.0540540540533</v>
      </c>
      <c r="J472" s="104">
        <f>H472/B471</f>
        <v>583.44594594594582</v>
      </c>
    </row>
    <row r="473" spans="1:10" ht="12.75" customHeight="1" x14ac:dyDescent="0.25">
      <c r="A473" s="101"/>
      <c r="D473" s="81" t="s">
        <v>23</v>
      </c>
      <c r="E473" s="81">
        <f>E471-E472</f>
        <v>2967300</v>
      </c>
      <c r="F473" s="81"/>
      <c r="G473" s="82">
        <f>G471-G472</f>
        <v>2673243.2432432426</v>
      </c>
      <c r="H473" s="82">
        <f>H471-H472</f>
        <v>294056.75675675669</v>
      </c>
      <c r="I473" s="82">
        <f>I471-I472</f>
        <v>37128.378378378373</v>
      </c>
      <c r="J473" s="105">
        <f>J471-J472</f>
        <v>4084.1216216216208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2967299.9999999991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7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Invoice!B2068</f>
        <v>160</v>
      </c>
      <c r="C477" s="88" t="str">
        <f>Invoice!E2068</f>
        <v>CALCULATOR JOYKO CC-38</v>
      </c>
      <c r="D477" s="89">
        <f>Invoice!H2068</f>
        <v>27500</v>
      </c>
      <c r="E477" s="81">
        <f t="shared" si="60"/>
        <v>4400000</v>
      </c>
      <c r="F477" s="81"/>
      <c r="G477" s="82">
        <f t="shared" si="61"/>
        <v>3963963.9639639636</v>
      </c>
      <c r="H477" s="83">
        <f t="shared" si="62"/>
        <v>436036.03603603598</v>
      </c>
      <c r="I477" s="83">
        <f t="shared" si="63"/>
        <v>24774.774774774771</v>
      </c>
      <c r="J477" s="103">
        <f t="shared" si="64"/>
        <v>2725.2252252252247</v>
      </c>
    </row>
    <row r="478" spans="1:10" ht="12.75" customHeight="1" x14ac:dyDescent="0.25">
      <c r="A478" s="101"/>
      <c r="D478" s="81"/>
      <c r="E478" s="81">
        <f>(E477*Invoice!I2068)+((E477-(E477*Invoice!I2068))*Invoice!J2068)</f>
        <v>550000</v>
      </c>
      <c r="F478" s="81"/>
      <c r="G478" s="90">
        <f>E478/1.11</f>
        <v>495495.49549549544</v>
      </c>
      <c r="H478" s="91">
        <f>G478*11%</f>
        <v>54504.504504504497</v>
      </c>
      <c r="I478" s="91">
        <f>G478/B477</f>
        <v>3096.8468468468463</v>
      </c>
      <c r="J478" s="104">
        <f>H478/B477</f>
        <v>340.65315315315308</v>
      </c>
    </row>
    <row r="479" spans="1:10" ht="12.75" customHeight="1" x14ac:dyDescent="0.25">
      <c r="A479" s="101"/>
      <c r="D479" s="81" t="s">
        <v>23</v>
      </c>
      <c r="E479" s="81">
        <f>E477-E478</f>
        <v>3850000</v>
      </c>
      <c r="F479" s="81"/>
      <c r="G479" s="82">
        <f>G477-G478</f>
        <v>3468468.4684684682</v>
      </c>
      <c r="H479" s="82">
        <f>H477-H478</f>
        <v>381531.53153153148</v>
      </c>
      <c r="I479" s="82">
        <f>I477-I478</f>
        <v>21677.927927927925</v>
      </c>
      <c r="J479" s="105">
        <f>J477-J478</f>
        <v>2384.5720720720715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3849999.9999999995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8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Invoice!B2069</f>
        <v>120</v>
      </c>
      <c r="C483" s="88" t="str">
        <f>Invoice!E2069</f>
        <v>CALCULATOR JOYKO DTC-1313CH</v>
      </c>
      <c r="D483" s="89">
        <f>Invoice!H2069</f>
        <v>40000</v>
      </c>
      <c r="E483" s="81">
        <f t="shared" si="60"/>
        <v>4800000</v>
      </c>
      <c r="F483" s="81"/>
      <c r="G483" s="82">
        <f t="shared" si="61"/>
        <v>4324324.3243243238</v>
      </c>
      <c r="H483" s="83">
        <f t="shared" si="62"/>
        <v>475675.67567567562</v>
      </c>
      <c r="I483" s="83">
        <f t="shared" si="63"/>
        <v>36036.036036036028</v>
      </c>
      <c r="J483" s="103">
        <f t="shared" si="64"/>
        <v>3963.9639639639636</v>
      </c>
    </row>
    <row r="484" spans="1:10" ht="12.75" customHeight="1" x14ac:dyDescent="0.25">
      <c r="A484" s="101"/>
      <c r="D484" s="81"/>
      <c r="E484" s="81">
        <f>(E483*Invoice!I2069)+((E483-(E483*Invoice!I2069))*Invoice!J2069)</f>
        <v>600000</v>
      </c>
      <c r="F484" s="81"/>
      <c r="G484" s="90">
        <f>E484/1.11</f>
        <v>540540.54054054047</v>
      </c>
      <c r="H484" s="91">
        <f>G484*11%</f>
        <v>59459.459459459453</v>
      </c>
      <c r="I484" s="91">
        <f>G484/B483</f>
        <v>4504.5045045045035</v>
      </c>
      <c r="J484" s="104">
        <f>H484/B483</f>
        <v>495.49549549549545</v>
      </c>
    </row>
    <row r="485" spans="1:10" ht="12.75" customHeight="1" x14ac:dyDescent="0.25">
      <c r="A485" s="101"/>
      <c r="D485" s="81" t="s">
        <v>23</v>
      </c>
      <c r="E485" s="81">
        <f>E483-E484</f>
        <v>4200000</v>
      </c>
      <c r="F485" s="81"/>
      <c r="G485" s="82">
        <f>G483-G484</f>
        <v>3783783.7837837832</v>
      </c>
      <c r="H485" s="82">
        <f>H483-H484</f>
        <v>416216.21621621615</v>
      </c>
      <c r="I485" s="82">
        <f>I483-I484</f>
        <v>31531.531531531524</v>
      </c>
      <c r="J485" s="105">
        <f>J483-J484</f>
        <v>3468.468468468468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4199999.9999999991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9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Invoice!B2070</f>
        <v>60</v>
      </c>
      <c r="C489" s="88" t="str">
        <f>Invoice!E2070</f>
        <v>CALCULATOR JOYKO CC-41</v>
      </c>
      <c r="D489" s="89">
        <f>Invoice!H2070</f>
        <v>74000</v>
      </c>
      <c r="E489" s="81">
        <f t="shared" si="60"/>
        <v>4440000</v>
      </c>
      <c r="F489" s="81"/>
      <c r="G489" s="82">
        <f t="shared" si="61"/>
        <v>3999999.9999999995</v>
      </c>
      <c r="H489" s="83">
        <f t="shared" si="62"/>
        <v>439999.99999999994</v>
      </c>
      <c r="I489" s="83">
        <f t="shared" si="63"/>
        <v>66666.666666666657</v>
      </c>
      <c r="J489" s="103">
        <f t="shared" si="64"/>
        <v>7333.3333333333321</v>
      </c>
    </row>
    <row r="490" spans="1:10" ht="12.75" customHeight="1" x14ac:dyDescent="0.25">
      <c r="A490" s="101"/>
      <c r="D490" s="81"/>
      <c r="E490" s="81">
        <f>(E489*Invoice!I2070)+((E489-(E489*Invoice!I2070))*Invoice!J2070)</f>
        <v>555000</v>
      </c>
      <c r="F490" s="81"/>
      <c r="G490" s="90">
        <f>E490/1.11</f>
        <v>499999.99999999994</v>
      </c>
      <c r="H490" s="91">
        <f>G490*11%</f>
        <v>54999.999999999993</v>
      </c>
      <c r="I490" s="91">
        <f>G490/B489</f>
        <v>8333.3333333333321</v>
      </c>
      <c r="J490" s="104">
        <f>H490/B489</f>
        <v>916.66666666666652</v>
      </c>
    </row>
    <row r="491" spans="1:10" ht="12.75" customHeight="1" x14ac:dyDescent="0.25">
      <c r="A491" s="101"/>
      <c r="D491" s="81" t="s">
        <v>23</v>
      </c>
      <c r="E491" s="81">
        <f>E489-E490</f>
        <v>3885000</v>
      </c>
      <c r="F491" s="81"/>
      <c r="G491" s="82">
        <f>G489-G490</f>
        <v>3499999.9999999995</v>
      </c>
      <c r="H491" s="82">
        <f>H489-H490</f>
        <v>384999.99999999994</v>
      </c>
      <c r="I491" s="82">
        <f>I489-I490</f>
        <v>58333.333333333328</v>
      </c>
      <c r="J491" s="105">
        <f>J489-J490</f>
        <v>6416.6666666666661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3884999.9999999995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10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Invoice!B2071</f>
        <v>50</v>
      </c>
      <c r="C495" s="88" t="str">
        <f>Invoice!E2071</f>
        <v>STIP / PENGHAPUS JOYKO 526-B40BL HITAM</v>
      </c>
      <c r="D495" s="89">
        <f>Invoice!H2071</f>
        <v>28300</v>
      </c>
      <c r="E495" s="81">
        <f t="shared" si="60"/>
        <v>1415000</v>
      </c>
      <c r="F495" s="81"/>
      <c r="G495" s="82">
        <f t="shared" si="61"/>
        <v>1274774.7747747747</v>
      </c>
      <c r="H495" s="83">
        <f t="shared" si="62"/>
        <v>140225.22522522521</v>
      </c>
      <c r="I495" s="83">
        <f t="shared" si="63"/>
        <v>25495.495495495492</v>
      </c>
      <c r="J495" s="103">
        <f t="shared" si="64"/>
        <v>2804.504504504504</v>
      </c>
    </row>
    <row r="496" spans="1:10" ht="12.75" customHeight="1" x14ac:dyDescent="0.25">
      <c r="A496" s="101"/>
      <c r="D496" s="81"/>
      <c r="E496" s="81">
        <f>(E495*Invoice!I2071)+((E495-(E495*Invoice!I2071))*Invoice!J2071)</f>
        <v>176875</v>
      </c>
      <c r="F496" s="81"/>
      <c r="G496" s="90">
        <f>E496/1.11</f>
        <v>159346.84684684683</v>
      </c>
      <c r="H496" s="91">
        <f>G496*11%</f>
        <v>17528.153153153151</v>
      </c>
      <c r="I496" s="91">
        <f>G496/B495</f>
        <v>3186.9369369369365</v>
      </c>
      <c r="J496" s="104">
        <f>H496/B495</f>
        <v>350.563063063063</v>
      </c>
    </row>
    <row r="497" spans="1:10" ht="12.75" customHeight="1" x14ac:dyDescent="0.25">
      <c r="A497" s="101"/>
      <c r="D497" s="81" t="s">
        <v>23</v>
      </c>
      <c r="E497" s="81">
        <f>E495-E496</f>
        <v>1238125</v>
      </c>
      <c r="F497" s="81"/>
      <c r="G497" s="82">
        <f>G495-G496</f>
        <v>1115427.9279279278</v>
      </c>
      <c r="H497" s="82">
        <f>H495-H496</f>
        <v>122697.07207207206</v>
      </c>
      <c r="I497" s="82">
        <f>I495-I496</f>
        <v>22308.558558558554</v>
      </c>
      <c r="J497" s="105">
        <f>J495-J496</f>
        <v>2453.9414414414409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1238124.9999999998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11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Invoice!B2072</f>
        <v>300</v>
      </c>
      <c r="C501" s="88" t="str">
        <f>Invoice!E2072</f>
        <v>STIP / PENGHAPUS JOYKO 526-B40P PUTIH</v>
      </c>
      <c r="D501" s="89">
        <f>Invoice!H2072</f>
        <v>28300</v>
      </c>
      <c r="E501" s="81">
        <f t="shared" si="60"/>
        <v>8490000</v>
      </c>
      <c r="F501" s="81"/>
      <c r="G501" s="82">
        <f t="shared" si="61"/>
        <v>7648648.6486486476</v>
      </c>
      <c r="H501" s="83">
        <f t="shared" si="62"/>
        <v>841351.35135135124</v>
      </c>
      <c r="I501" s="83">
        <f t="shared" si="63"/>
        <v>25495.495495495492</v>
      </c>
      <c r="J501" s="103">
        <f t="shared" si="64"/>
        <v>2804.504504504504</v>
      </c>
    </row>
    <row r="502" spans="1:10" ht="12.75" customHeight="1" x14ac:dyDescent="0.25">
      <c r="A502" s="101"/>
      <c r="D502" s="81"/>
      <c r="E502" s="81">
        <f>(E501*Invoice!I2072)+((E501-(E501*Invoice!I2072))*Invoice!J2072)</f>
        <v>1061250</v>
      </c>
      <c r="F502" s="81"/>
      <c r="G502" s="90">
        <f>E502/1.11</f>
        <v>956081.08108108095</v>
      </c>
      <c r="H502" s="91">
        <f>G502*11%</f>
        <v>105168.91891891891</v>
      </c>
      <c r="I502" s="91">
        <f>G502/B501</f>
        <v>3186.9369369369365</v>
      </c>
      <c r="J502" s="104">
        <f>H502/B501</f>
        <v>350.563063063063</v>
      </c>
    </row>
    <row r="503" spans="1:10" ht="12.75" customHeight="1" x14ac:dyDescent="0.25">
      <c r="A503" s="101"/>
      <c r="D503" s="81" t="s">
        <v>23</v>
      </c>
      <c r="E503" s="81">
        <f>E501-E502</f>
        <v>7428750</v>
      </c>
      <c r="F503" s="81"/>
      <c r="G503" s="82">
        <f>G501-G502</f>
        <v>6692567.5675675664</v>
      </c>
      <c r="H503" s="82">
        <f>H501-H502</f>
        <v>736182.43243243231</v>
      </c>
      <c r="I503" s="82">
        <f>I501-I502</f>
        <v>22308.558558558554</v>
      </c>
      <c r="J503" s="105">
        <f>J501-J502</f>
        <v>2453.9414414414409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7428749.9999999991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12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Invoice!B2073</f>
        <v>300</v>
      </c>
      <c r="C507" s="88" t="str">
        <f>Invoice!E2073</f>
        <v>STIP / PENGHAPUS JOYKO 526-B20 PUTIH</v>
      </c>
      <c r="D507" s="89">
        <f>Invoice!H2073</f>
        <v>34100</v>
      </c>
      <c r="E507" s="81">
        <f t="shared" si="60"/>
        <v>10230000</v>
      </c>
      <c r="F507" s="81"/>
      <c r="G507" s="82">
        <f t="shared" si="61"/>
        <v>9216216.2162162159</v>
      </c>
      <c r="H507" s="83">
        <f t="shared" si="62"/>
        <v>1013783.7837837838</v>
      </c>
      <c r="I507" s="83">
        <f t="shared" si="63"/>
        <v>30720.720720720721</v>
      </c>
      <c r="J507" s="103">
        <f t="shared" si="64"/>
        <v>3379.2792792792793</v>
      </c>
    </row>
    <row r="508" spans="1:10" ht="12.75" customHeight="1" x14ac:dyDescent="0.25">
      <c r="A508" s="101"/>
      <c r="D508" s="81"/>
      <c r="E508" s="81">
        <f>(E507*Invoice!I2073)+((E507-(E507*Invoice!I2073))*Invoice!J2073)</f>
        <v>1278750</v>
      </c>
      <c r="F508" s="81"/>
      <c r="G508" s="90">
        <f>E508/1.11</f>
        <v>1152027.027027027</v>
      </c>
      <c r="H508" s="91">
        <f>G508*11%</f>
        <v>126722.97297297297</v>
      </c>
      <c r="I508" s="91">
        <f>G508/B507</f>
        <v>3840.0900900900901</v>
      </c>
      <c r="J508" s="104">
        <f>H508/B507</f>
        <v>422.40990990990991</v>
      </c>
    </row>
    <row r="509" spans="1:10" ht="12.75" customHeight="1" x14ac:dyDescent="0.25">
      <c r="A509" s="101"/>
      <c r="D509" s="81" t="s">
        <v>23</v>
      </c>
      <c r="E509" s="81">
        <f>E507-E508</f>
        <v>8951250</v>
      </c>
      <c r="F509" s="81"/>
      <c r="G509" s="82">
        <f>G507-G508</f>
        <v>8064189.1891891891</v>
      </c>
      <c r="H509" s="82">
        <f>H507-H508</f>
        <v>887060.81081081077</v>
      </c>
      <c r="I509" s="82">
        <f>I507-I508</f>
        <v>26880.630630630632</v>
      </c>
      <c r="J509" s="105">
        <f>J507-J508</f>
        <v>2956.8693693693695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8951250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G443+G449+G455+G461+G467+G473+G479+G485+G491+G497+G503+G509</f>
        <v>53436328.828828819</v>
      </c>
      <c r="H512" s="108">
        <f>H443+H449+H455+H461+H467+H473+H479+H485+H491+H497+H503+H509</f>
        <v>5877996.1711711716</v>
      </c>
      <c r="I512" s="107"/>
      <c r="J512" s="109">
        <f>H444+H450+H456+H462+H468+H474+H480+H486+H492+H498+H504+H510</f>
        <v>59314324.999999993</v>
      </c>
    </row>
    <row r="514" spans="1:10" ht="12.75" customHeight="1" x14ac:dyDescent="0.25">
      <c r="A514" s="94" t="s">
        <v>1</v>
      </c>
      <c r="B514" s="95">
        <f>Invoice!E2168</f>
        <v>23050020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Invoice!B2176</f>
        <v>200</v>
      </c>
      <c r="C516" s="88" t="str">
        <f>Invoice!E2176</f>
        <v>STAPLER KENKO HD-10</v>
      </c>
      <c r="D516" s="89">
        <f>Invoice!H2176</f>
        <v>93000</v>
      </c>
      <c r="E516" s="81">
        <f>D516*B516</f>
        <v>18600000</v>
      </c>
      <c r="F516" s="81"/>
      <c r="G516" s="82">
        <f>E516/1.11</f>
        <v>16756756.756756755</v>
      </c>
      <c r="H516" s="83">
        <f>G516*11%</f>
        <v>1843243.2432432431</v>
      </c>
      <c r="I516" s="83">
        <f>G516/B516</f>
        <v>83783.783783783772</v>
      </c>
      <c r="J516" s="103">
        <f>H516/B516</f>
        <v>9216.2162162162149</v>
      </c>
    </row>
    <row r="517" spans="1:10" ht="12.75" customHeight="1" x14ac:dyDescent="0.25">
      <c r="A517" s="101"/>
      <c r="D517" s="81"/>
      <c r="E517" s="81">
        <f>(E516*Invoice!I2176)+((E516-(E516*Invoice!I2176))*Invoice!J2176)</f>
        <v>2511000</v>
      </c>
      <c r="F517" s="81"/>
      <c r="G517" s="90">
        <f>E517/1.11</f>
        <v>2262162.1621621619</v>
      </c>
      <c r="H517" s="91">
        <f>G517*11%</f>
        <v>248837.83783783781</v>
      </c>
      <c r="I517" s="91">
        <f>G517/B516</f>
        <v>11310.81081081081</v>
      </c>
      <c r="J517" s="104">
        <f>H517/B516</f>
        <v>1244.1891891891892</v>
      </c>
    </row>
    <row r="518" spans="1:10" ht="12.75" customHeight="1" x14ac:dyDescent="0.25">
      <c r="A518" s="101"/>
      <c r="D518" s="81" t="s">
        <v>23</v>
      </c>
      <c r="E518" s="81">
        <f>E516-E517</f>
        <v>16089000</v>
      </c>
      <c r="F518" s="81"/>
      <c r="G518" s="82">
        <f>G516-G517</f>
        <v>14494594.594594592</v>
      </c>
      <c r="H518" s="82">
        <f>H516-H517</f>
        <v>1594405.4054054052</v>
      </c>
      <c r="I518" s="82">
        <f>I516-I517</f>
        <v>72472.972972972959</v>
      </c>
      <c r="J518" s="105">
        <f>J516-J517</f>
        <v>7972.0270270270257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16088999.999999998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6"/>
      <c r="B521" s="107"/>
      <c r="C521" s="107"/>
      <c r="D521" s="107"/>
      <c r="E521" s="107"/>
      <c r="F521" s="107"/>
      <c r="G521" s="108">
        <f>G518</f>
        <v>14494594.594594592</v>
      </c>
      <c r="H521" s="108">
        <f>H518</f>
        <v>1594405.4054054052</v>
      </c>
      <c r="I521" s="107"/>
      <c r="J521" s="109">
        <f>H519</f>
        <v>16088999.999999998</v>
      </c>
    </row>
    <row r="523" spans="1:10" ht="12.75" customHeight="1" x14ac:dyDescent="0.25">
      <c r="A523" s="94" t="s">
        <v>1</v>
      </c>
      <c r="B523" s="95">
        <f>Invoice!E2282</f>
        <v>23050021</v>
      </c>
      <c r="C523" s="96"/>
      <c r="D523" s="97"/>
      <c r="E523" s="97"/>
      <c r="F523" s="97"/>
      <c r="G523" s="98"/>
      <c r="H523" s="99"/>
      <c r="I523" s="99"/>
      <c r="J523" s="100"/>
    </row>
    <row r="524" spans="1:10" ht="12.75" customHeight="1" x14ac:dyDescent="0.25">
      <c r="A524" s="101">
        <v>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Invoice!B2290</f>
        <v>60</v>
      </c>
      <c r="C525" s="88" t="str">
        <f>Invoice!E2290</f>
        <v>PENSIL JOYKO 2B P-88</v>
      </c>
      <c r="D525" s="89">
        <f>Invoice!H2290</f>
        <v>104400</v>
      </c>
      <c r="E525" s="81">
        <f>D525*B525</f>
        <v>6264000</v>
      </c>
      <c r="F525" s="81"/>
      <c r="G525" s="82">
        <f>E525/1.11</f>
        <v>5643243.2432432426</v>
      </c>
      <c r="H525" s="83">
        <f>G525*11%</f>
        <v>620756.75675675669</v>
      </c>
      <c r="I525" s="83">
        <f>G525/B525</f>
        <v>94054.054054054039</v>
      </c>
      <c r="J525" s="103">
        <f>H525/B525</f>
        <v>10345.945945945945</v>
      </c>
    </row>
    <row r="526" spans="1:10" ht="12.75" customHeight="1" x14ac:dyDescent="0.25">
      <c r="A526" s="101"/>
      <c r="D526" s="81"/>
      <c r="E526" s="81">
        <f>(E525*Invoice!I2290)+((E525-(E525*Invoice!I2290))*Invoice!J2290)</f>
        <v>783000</v>
      </c>
      <c r="F526" s="81"/>
      <c r="G526" s="90">
        <f>E526/1.11</f>
        <v>705405.40540540533</v>
      </c>
      <c r="H526" s="91">
        <f>G526*11%</f>
        <v>77594.594594594586</v>
      </c>
      <c r="I526" s="91">
        <f>G526/B525</f>
        <v>11756.756756756755</v>
      </c>
      <c r="J526" s="104">
        <f>H526/B525</f>
        <v>1293.2432432432431</v>
      </c>
    </row>
    <row r="527" spans="1:10" ht="12.75" customHeight="1" x14ac:dyDescent="0.25">
      <c r="A527" s="101"/>
      <c r="D527" s="81" t="s">
        <v>23</v>
      </c>
      <c r="E527" s="81">
        <f>E525-E526</f>
        <v>5481000</v>
      </c>
      <c r="F527" s="81"/>
      <c r="G527" s="82">
        <f>G525-G526</f>
        <v>4937837.8378378376</v>
      </c>
      <c r="H527" s="82">
        <f>H525-H526</f>
        <v>543162.16216216213</v>
      </c>
      <c r="I527" s="82">
        <f>I525-I526</f>
        <v>82297.297297297278</v>
      </c>
      <c r="J527" s="105">
        <f>J525-J526</f>
        <v>9052.7027027027016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5481000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Invoice!B2291</f>
        <v>180</v>
      </c>
      <c r="C531" s="88" t="str">
        <f>Invoice!E2291</f>
        <v>CORRECTION TAPE JOYKO CT-522</v>
      </c>
      <c r="D531" s="89">
        <f>Invoice!H2291</f>
        <v>57600</v>
      </c>
      <c r="E531" s="81">
        <f t="shared" ref="E531" si="65">D531*B531</f>
        <v>10368000</v>
      </c>
      <c r="F531" s="81"/>
      <c r="G531" s="82">
        <f t="shared" ref="G531" si="66">E531/1.11</f>
        <v>9340540.5405405406</v>
      </c>
      <c r="H531" s="83">
        <f t="shared" ref="H531" si="67">G531*11%</f>
        <v>1027459.4594594595</v>
      </c>
      <c r="I531" s="83">
        <f t="shared" ref="I531" si="68">G531/B531</f>
        <v>51891.891891891893</v>
      </c>
      <c r="J531" s="103">
        <f t="shared" ref="J531" si="69">H531/B531</f>
        <v>5708.1081081081084</v>
      </c>
    </row>
    <row r="532" spans="1:10" ht="12.75" customHeight="1" x14ac:dyDescent="0.25">
      <c r="A532" s="101"/>
      <c r="D532" s="81"/>
      <c r="E532" s="81">
        <f>(E531*Invoice!I2291)+((E531-(E531*Invoice!I2291))*Invoice!J2291)</f>
        <v>1296000</v>
      </c>
      <c r="F532" s="81"/>
      <c r="G532" s="90">
        <f>E532/1.11</f>
        <v>1167567.5675675676</v>
      </c>
      <c r="H532" s="91">
        <f>G532*11%</f>
        <v>128432.43243243244</v>
      </c>
      <c r="I532" s="91">
        <f>G532/B531</f>
        <v>6486.4864864864867</v>
      </c>
      <c r="J532" s="104">
        <f>H532/B531</f>
        <v>713.51351351351354</v>
      </c>
    </row>
    <row r="533" spans="1:10" ht="12.75" customHeight="1" x14ac:dyDescent="0.25">
      <c r="A533" s="101"/>
      <c r="D533" s="81" t="s">
        <v>23</v>
      </c>
      <c r="E533" s="81">
        <f>E531-E532</f>
        <v>9072000</v>
      </c>
      <c r="F533" s="81"/>
      <c r="G533" s="82">
        <f>G531-G532</f>
        <v>8172972.9729729732</v>
      </c>
      <c r="H533" s="82">
        <f>H531-H532</f>
        <v>899027.0270270271</v>
      </c>
      <c r="I533" s="82">
        <f>I531-I532</f>
        <v>45405.405405405407</v>
      </c>
      <c r="J533" s="105">
        <f>J531-J532</f>
        <v>4994.594594594595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9072000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6"/>
      <c r="B536" s="107"/>
      <c r="C536" s="107"/>
      <c r="D536" s="107"/>
      <c r="E536" s="107"/>
      <c r="F536" s="107"/>
      <c r="G536" s="108">
        <f>G527+G533</f>
        <v>13110810.810810812</v>
      </c>
      <c r="H536" s="108">
        <f>H527+H533</f>
        <v>1442189.1891891891</v>
      </c>
      <c r="I536" s="107"/>
      <c r="J536" s="109">
        <f>H528+H534</f>
        <v>14553000</v>
      </c>
    </row>
    <row r="538" spans="1:10" ht="12.75" customHeight="1" x14ac:dyDescent="0.25">
      <c r="A538" s="94" t="s">
        <v>1</v>
      </c>
      <c r="B538" s="95">
        <f>Invoice!E2396</f>
        <v>23050022</v>
      </c>
      <c r="C538" s="96"/>
      <c r="D538" s="97"/>
      <c r="E538" s="97"/>
      <c r="F538" s="97"/>
      <c r="G538" s="98"/>
      <c r="H538" s="99"/>
      <c r="I538" s="99"/>
      <c r="J538" s="100"/>
    </row>
    <row r="539" spans="1:10" ht="12.75" customHeight="1" x14ac:dyDescent="0.25">
      <c r="A539" s="101">
        <v>1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Invoice!B2404</f>
        <v>864</v>
      </c>
      <c r="C540" s="88" t="str">
        <f>Invoice!E2404</f>
        <v>GUNTING JOYKO SC-828</v>
      </c>
      <c r="D540" s="89">
        <f>Invoice!H2404</f>
        <v>4350</v>
      </c>
      <c r="E540" s="81">
        <f>D540*B540</f>
        <v>3758400</v>
      </c>
      <c r="F540" s="81"/>
      <c r="G540" s="82">
        <f>E540/1.11</f>
        <v>3385945.9459459456</v>
      </c>
      <c r="H540" s="83">
        <f>G540*11%</f>
        <v>372454.05405405402</v>
      </c>
      <c r="I540" s="83">
        <f>G540/B540</f>
        <v>3918.9189189189183</v>
      </c>
      <c r="J540" s="103">
        <f>H540/B540</f>
        <v>431.08108108108104</v>
      </c>
    </row>
    <row r="541" spans="1:10" ht="12.75" customHeight="1" x14ac:dyDescent="0.25">
      <c r="A541" s="101"/>
      <c r="D541" s="81"/>
      <c r="E541" s="81">
        <f>(E540*Invoice!I2404)+((E540-(E540*Invoice!I2404))*Invoice!J2404)</f>
        <v>469800</v>
      </c>
      <c r="F541" s="81"/>
      <c r="G541" s="90">
        <f>E541/1.11</f>
        <v>423243.2432432432</v>
      </c>
      <c r="H541" s="91">
        <f>G541*11%</f>
        <v>46556.756756756753</v>
      </c>
      <c r="I541" s="91">
        <f>G541/B540</f>
        <v>489.86486486486478</v>
      </c>
      <c r="J541" s="104">
        <f>H541/B540</f>
        <v>53.88513513513513</v>
      </c>
    </row>
    <row r="542" spans="1:10" ht="12.75" customHeight="1" x14ac:dyDescent="0.25">
      <c r="A542" s="101"/>
      <c r="D542" s="81" t="s">
        <v>23</v>
      </c>
      <c r="E542" s="81">
        <f>E540-E541</f>
        <v>3288600</v>
      </c>
      <c r="F542" s="81"/>
      <c r="G542" s="82">
        <f>G540-G541</f>
        <v>2962702.7027027025</v>
      </c>
      <c r="H542" s="82">
        <f>H540-H541</f>
        <v>325897.29729729728</v>
      </c>
      <c r="I542" s="82">
        <f>I540-I541</f>
        <v>3429.0540540540533</v>
      </c>
      <c r="J542" s="105">
        <f>J540-J541</f>
        <v>377.19594594594594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3288600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2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Invoice!B2405</f>
        <v>864</v>
      </c>
      <c r="C546" s="88" t="str">
        <f>Invoice!E2405</f>
        <v>GUNTING JOYKO SC-838</v>
      </c>
      <c r="D546" s="89">
        <f>Invoice!H2405</f>
        <v>6500</v>
      </c>
      <c r="E546" s="81">
        <f t="shared" ref="E546:E564" si="70">D546*B546</f>
        <v>5616000</v>
      </c>
      <c r="F546" s="81"/>
      <c r="G546" s="82">
        <f t="shared" ref="G546:G564" si="71">E546/1.11</f>
        <v>5059459.4594594594</v>
      </c>
      <c r="H546" s="83">
        <f t="shared" ref="H546:H564" si="72">G546*11%</f>
        <v>556540.54054054059</v>
      </c>
      <c r="I546" s="83">
        <f t="shared" ref="I546:I564" si="73">G546/B546</f>
        <v>5855.8558558558561</v>
      </c>
      <c r="J546" s="103">
        <f t="shared" ref="J546:J564" si="74">H546/B546</f>
        <v>644.14414414414421</v>
      </c>
    </row>
    <row r="547" spans="1:10" ht="12.75" customHeight="1" x14ac:dyDescent="0.25">
      <c r="A547" s="101"/>
      <c r="D547" s="81"/>
      <c r="E547" s="81">
        <f>(E546*Invoice!I2405)+((E546-(E546*Invoice!I2405))*Invoice!J2405)</f>
        <v>702000</v>
      </c>
      <c r="F547" s="81"/>
      <c r="G547" s="90">
        <f>E547/1.11</f>
        <v>632432.43243243243</v>
      </c>
      <c r="H547" s="91">
        <f>G547*11%</f>
        <v>69567.567567567574</v>
      </c>
      <c r="I547" s="91">
        <f>G547/B546</f>
        <v>731.98198198198202</v>
      </c>
      <c r="J547" s="104">
        <f>H547/B546</f>
        <v>80.518018018018026</v>
      </c>
    </row>
    <row r="548" spans="1:10" ht="12.75" customHeight="1" x14ac:dyDescent="0.25">
      <c r="A548" s="101"/>
      <c r="D548" s="81" t="s">
        <v>23</v>
      </c>
      <c r="E548" s="81">
        <f>E546-E547</f>
        <v>4914000</v>
      </c>
      <c r="F548" s="81"/>
      <c r="G548" s="82">
        <f>G546-G547</f>
        <v>4427027.0270270268</v>
      </c>
      <c r="H548" s="82">
        <f>H546-H547</f>
        <v>486972.97297297302</v>
      </c>
      <c r="I548" s="82">
        <f>I546-I547</f>
        <v>5123.8738738738739</v>
      </c>
      <c r="J548" s="105">
        <f>J546-J547</f>
        <v>563.62612612612622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4914000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3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Invoice!B2406</f>
        <v>864</v>
      </c>
      <c r="C552" s="88" t="str">
        <f>Invoice!E2406</f>
        <v>GUNTING JOYKO SC-848</v>
      </c>
      <c r="D552" s="89">
        <f>Invoice!H2406</f>
        <v>9750</v>
      </c>
      <c r="E552" s="81">
        <f t="shared" si="70"/>
        <v>8424000</v>
      </c>
      <c r="F552" s="81"/>
      <c r="G552" s="82">
        <f t="shared" si="71"/>
        <v>7589189.1891891882</v>
      </c>
      <c r="H552" s="83">
        <f t="shared" si="72"/>
        <v>834810.81081081065</v>
      </c>
      <c r="I552" s="83">
        <f t="shared" si="73"/>
        <v>8783.7837837837833</v>
      </c>
      <c r="J552" s="103">
        <f t="shared" si="74"/>
        <v>966.21621621621603</v>
      </c>
    </row>
    <row r="553" spans="1:10" ht="12.75" customHeight="1" x14ac:dyDescent="0.25">
      <c r="A553" s="101"/>
      <c r="D553" s="81"/>
      <c r="E553" s="81">
        <f>(E552*Invoice!I2406)+((E552-(E552*Invoice!I2406))*Invoice!J2406)</f>
        <v>1053000</v>
      </c>
      <c r="F553" s="81"/>
      <c r="G553" s="90">
        <f>E553/1.11</f>
        <v>948648.64864864852</v>
      </c>
      <c r="H553" s="91">
        <f>G553*11%</f>
        <v>104351.35135135133</v>
      </c>
      <c r="I553" s="91">
        <f>G553/B552</f>
        <v>1097.9729729729729</v>
      </c>
      <c r="J553" s="104">
        <f>H553/B552</f>
        <v>120.777027027027</v>
      </c>
    </row>
    <row r="554" spans="1:10" ht="12.75" customHeight="1" x14ac:dyDescent="0.25">
      <c r="A554" s="101"/>
      <c r="D554" s="81" t="s">
        <v>23</v>
      </c>
      <c r="E554" s="81">
        <f>E552-E553</f>
        <v>7371000</v>
      </c>
      <c r="F554" s="81"/>
      <c r="G554" s="82">
        <f>G552-G553</f>
        <v>6640540.5405405397</v>
      </c>
      <c r="H554" s="82">
        <f>H552-H553</f>
        <v>730459.45945945929</v>
      </c>
      <c r="I554" s="82">
        <f>I552-I553</f>
        <v>7685.8108108108099</v>
      </c>
      <c r="J554" s="105">
        <f>J552-J553</f>
        <v>845.43918918918905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7370999.9999999991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4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Invoice!B2407</f>
        <v>150</v>
      </c>
      <c r="C558" s="88" t="str">
        <f>Invoice!E2407</f>
        <v>PENSIL JOYKO 2B P-88</v>
      </c>
      <c r="D558" s="89">
        <f>Invoice!H2407</f>
        <v>104400</v>
      </c>
      <c r="E558" s="81">
        <f t="shared" si="70"/>
        <v>15660000</v>
      </c>
      <c r="F558" s="81"/>
      <c r="G558" s="82">
        <f t="shared" si="71"/>
        <v>14108108.108108107</v>
      </c>
      <c r="H558" s="83">
        <f t="shared" si="72"/>
        <v>1551891.8918918918</v>
      </c>
      <c r="I558" s="83">
        <f t="shared" si="73"/>
        <v>94054.054054054053</v>
      </c>
      <c r="J558" s="103">
        <f t="shared" si="74"/>
        <v>10345.945945945945</v>
      </c>
    </row>
    <row r="559" spans="1:10" ht="12.75" customHeight="1" x14ac:dyDescent="0.25">
      <c r="A559" s="101"/>
      <c r="D559" s="81"/>
      <c r="E559" s="81">
        <f>(E558*Invoice!I2407)+((E558-(E558*Invoice!I2407))*Invoice!J2407)</f>
        <v>1957500</v>
      </c>
      <c r="F559" s="81"/>
      <c r="G559" s="90">
        <f>E559/1.11</f>
        <v>1763513.5135135134</v>
      </c>
      <c r="H559" s="91">
        <f>G559*11%</f>
        <v>193986.48648648648</v>
      </c>
      <c r="I559" s="91">
        <f>G559/B558</f>
        <v>11756.756756756757</v>
      </c>
      <c r="J559" s="104">
        <f>H559/B558</f>
        <v>1293.2432432432431</v>
      </c>
    </row>
    <row r="560" spans="1:10" ht="12.75" customHeight="1" x14ac:dyDescent="0.25">
      <c r="A560" s="101"/>
      <c r="D560" s="81" t="s">
        <v>23</v>
      </c>
      <c r="E560" s="81">
        <f>E558-E559</f>
        <v>13702500</v>
      </c>
      <c r="F560" s="81"/>
      <c r="G560" s="82">
        <f>G558-G559</f>
        <v>12344594.594594594</v>
      </c>
      <c r="H560" s="82">
        <f>H558-H559</f>
        <v>1357905.4054054054</v>
      </c>
      <c r="I560" s="82">
        <f>I558-I559</f>
        <v>82297.297297297293</v>
      </c>
      <c r="J560" s="105">
        <f>J558-J559</f>
        <v>9052.7027027027016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13702500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5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Invoice!B2408</f>
        <v>180</v>
      </c>
      <c r="C564" s="88" t="str">
        <f>Invoice!E2408</f>
        <v>CORRECTION TAPE JOYKO CT-522</v>
      </c>
      <c r="D564" s="89">
        <f>Invoice!H2408</f>
        <v>57600</v>
      </c>
      <c r="E564" s="81">
        <f t="shared" si="70"/>
        <v>10368000</v>
      </c>
      <c r="F564" s="81"/>
      <c r="G564" s="82">
        <f t="shared" si="71"/>
        <v>9340540.5405405406</v>
      </c>
      <c r="H564" s="83">
        <f t="shared" si="72"/>
        <v>1027459.4594594595</v>
      </c>
      <c r="I564" s="83">
        <f t="shared" si="73"/>
        <v>51891.891891891893</v>
      </c>
      <c r="J564" s="103">
        <f t="shared" si="74"/>
        <v>5708.1081081081084</v>
      </c>
    </row>
    <row r="565" spans="1:10" ht="12.75" customHeight="1" x14ac:dyDescent="0.25">
      <c r="A565" s="101"/>
      <c r="D565" s="81"/>
      <c r="E565" s="81">
        <f>(E564*Invoice!I2408)+((E564-(E564*Invoice!I2408))*Invoice!J2408)</f>
        <v>1296000</v>
      </c>
      <c r="F565" s="81"/>
      <c r="G565" s="90">
        <f>E565/1.11</f>
        <v>1167567.5675675676</v>
      </c>
      <c r="H565" s="91">
        <f>G565*11%</f>
        <v>128432.43243243244</v>
      </c>
      <c r="I565" s="91">
        <f>G565/B564</f>
        <v>6486.4864864864867</v>
      </c>
      <c r="J565" s="104">
        <f>H565/B564</f>
        <v>713.51351351351354</v>
      </c>
    </row>
    <row r="566" spans="1:10" ht="12.75" customHeight="1" x14ac:dyDescent="0.25">
      <c r="A566" s="101"/>
      <c r="D566" s="81" t="s">
        <v>23</v>
      </c>
      <c r="E566" s="81">
        <f>E564-E565</f>
        <v>9072000</v>
      </c>
      <c r="F566" s="81"/>
      <c r="G566" s="82">
        <f>G564-G565</f>
        <v>8172972.9729729732</v>
      </c>
      <c r="H566" s="82">
        <f>H564-H565</f>
        <v>899027.0270270271</v>
      </c>
      <c r="I566" s="82">
        <f>I564-I565</f>
        <v>45405.405405405407</v>
      </c>
      <c r="J566" s="105">
        <f>J564-J565</f>
        <v>4994.594594594595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9072000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G542+G548+G554+G560+G566</f>
        <v>34547837.837837838</v>
      </c>
      <c r="H569" s="108">
        <f>H542+H548+H554+H560+H566</f>
        <v>3800262.1621621624</v>
      </c>
      <c r="I569" s="107"/>
      <c r="J569" s="109">
        <f>H543+H549+H555+H561+H567</f>
        <v>38348100</v>
      </c>
    </row>
    <row r="571" spans="1:10" ht="12.75" customHeight="1" x14ac:dyDescent="0.25">
      <c r="A571" s="94" t="s">
        <v>1</v>
      </c>
      <c r="B571" s="95">
        <f>Invoice!E2510</f>
        <v>23050023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480</v>
      </c>
      <c r="C573" s="88" t="str">
        <f>Invoice!E2518</f>
        <v>CORRECTION TAPE JOYKO CT-522 PTL</v>
      </c>
      <c r="D573" s="89">
        <f>Invoice!H2518</f>
        <v>57600</v>
      </c>
      <c r="E573" s="81">
        <f>D573*B573</f>
        <v>27648000</v>
      </c>
      <c r="F573" s="81"/>
      <c r="G573" s="82">
        <f>E573/1.11</f>
        <v>24908108.108108107</v>
      </c>
      <c r="H573" s="83">
        <f>G573*11%</f>
        <v>2739891.8918918916</v>
      </c>
      <c r="I573" s="83">
        <f>G573/B573</f>
        <v>51891.891891891886</v>
      </c>
      <c r="J573" s="103">
        <f>H573/B573</f>
        <v>5708.1081081081074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3456000</v>
      </c>
      <c r="F574" s="81"/>
      <c r="G574" s="90">
        <f>E574/1.11</f>
        <v>3113513.5135135134</v>
      </c>
      <c r="H574" s="91">
        <f>G574*11%</f>
        <v>342486.48648648645</v>
      </c>
      <c r="I574" s="91">
        <f>G574/B573</f>
        <v>6486.4864864864858</v>
      </c>
      <c r="J574" s="104">
        <f>H574/B573</f>
        <v>713.51351351351343</v>
      </c>
    </row>
    <row r="575" spans="1:10" ht="12.75" customHeight="1" x14ac:dyDescent="0.25">
      <c r="A575" s="101"/>
      <c r="D575" s="81" t="s">
        <v>23</v>
      </c>
      <c r="E575" s="81">
        <f>E573-E574</f>
        <v>24192000</v>
      </c>
      <c r="F575" s="81"/>
      <c r="G575" s="82">
        <f>G573-G574</f>
        <v>21794594.594594594</v>
      </c>
      <c r="H575" s="82">
        <f>H573-H574</f>
        <v>2397405.405405405</v>
      </c>
      <c r="I575" s="82">
        <f>I573-I574</f>
        <v>45405.4054054054</v>
      </c>
      <c r="J575" s="105">
        <f>J573-J574</f>
        <v>4994.5945945945941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24192000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6"/>
      <c r="B578" s="107"/>
      <c r="C578" s="107"/>
      <c r="D578" s="107"/>
      <c r="E578" s="107"/>
      <c r="F578" s="107"/>
      <c r="G578" s="108">
        <f>G575</f>
        <v>21794594.594594594</v>
      </c>
      <c r="H578" s="108">
        <f>H575</f>
        <v>2397405.405405405</v>
      </c>
      <c r="I578" s="107"/>
      <c r="J578" s="109">
        <f>H576</f>
        <v>24192000</v>
      </c>
    </row>
    <row r="580" spans="1:10" ht="12.75" customHeight="1" x14ac:dyDescent="0.25">
      <c r="A580" s="94" t="s">
        <v>1</v>
      </c>
      <c r="B580" s="95">
        <f>Invoice!E2624</f>
        <v>23050024</v>
      </c>
      <c r="C580" s="96"/>
      <c r="D580" s="97"/>
      <c r="E580" s="97"/>
      <c r="F580" s="97"/>
      <c r="G580" s="98"/>
      <c r="H580" s="99"/>
      <c r="I580" s="99"/>
      <c r="J580" s="100"/>
    </row>
    <row r="581" spans="1:10" ht="12.75" customHeight="1" x14ac:dyDescent="0.25">
      <c r="A581" s="101">
        <v>1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Invoice!B2632</f>
        <v>1152</v>
      </c>
      <c r="C582" s="88" t="str">
        <f>Invoice!E2632</f>
        <v>PENCIL CASE KENKO PC-0719</v>
      </c>
      <c r="D582" s="89">
        <f>Invoice!H2632</f>
        <v>4800</v>
      </c>
      <c r="E582" s="81">
        <f>D582*B582</f>
        <v>5529600</v>
      </c>
      <c r="F582" s="81"/>
      <c r="G582" s="82">
        <f>E582/1.11</f>
        <v>4981621.6216216208</v>
      </c>
      <c r="H582" s="83">
        <f>G582*11%</f>
        <v>547978.37837837834</v>
      </c>
      <c r="I582" s="83">
        <f>G582/B582</f>
        <v>4324.3243243243232</v>
      </c>
      <c r="J582" s="103">
        <f>H582/B582</f>
        <v>475.67567567567562</v>
      </c>
    </row>
    <row r="583" spans="1:10" ht="12.75" customHeight="1" x14ac:dyDescent="0.25">
      <c r="A583" s="101"/>
      <c r="D583" s="81"/>
      <c r="E583" s="81">
        <f>(E582*Invoice!I2632)+((E582-(E582*Invoice!I2632))*Invoice!J2632)</f>
        <v>691200</v>
      </c>
      <c r="F583" s="81"/>
      <c r="G583" s="90">
        <f>E583/1.11</f>
        <v>622702.70270270261</v>
      </c>
      <c r="H583" s="91">
        <f>G583*11%</f>
        <v>68497.297297297293</v>
      </c>
      <c r="I583" s="91">
        <f>G583/B582</f>
        <v>540.54054054054041</v>
      </c>
      <c r="J583" s="104">
        <f>H583/B582</f>
        <v>59.459459459459453</v>
      </c>
    </row>
    <row r="584" spans="1:10" ht="12.75" customHeight="1" x14ac:dyDescent="0.25">
      <c r="A584" s="101"/>
      <c r="D584" s="81" t="s">
        <v>23</v>
      </c>
      <c r="E584" s="81">
        <f>E582-E583</f>
        <v>4838400</v>
      </c>
      <c r="F584" s="81"/>
      <c r="G584" s="82">
        <f>G582-G583</f>
        <v>4358918.9189189179</v>
      </c>
      <c r="H584" s="82">
        <f>H582-H583</f>
        <v>479481.08108108107</v>
      </c>
      <c r="I584" s="82">
        <f>I582-I583</f>
        <v>3783.7837837837828</v>
      </c>
      <c r="J584" s="105">
        <f>J582-J583</f>
        <v>416.21621621621614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4838399.9999999991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2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Invoice!B2633</f>
        <v>150</v>
      </c>
      <c r="C588" s="88" t="str">
        <f>Invoice!E2633</f>
        <v>STIP / PENGHAPUS JOYKO 526-B20 PUTIH</v>
      </c>
      <c r="D588" s="89">
        <f>Invoice!H2633</f>
        <v>34100</v>
      </c>
      <c r="E588" s="81">
        <f t="shared" ref="E588:E594" si="75">D588*B588</f>
        <v>5115000</v>
      </c>
      <c r="F588" s="81"/>
      <c r="G588" s="82">
        <f t="shared" ref="G588:G594" si="76">E588/1.11</f>
        <v>4608108.1081081079</v>
      </c>
      <c r="H588" s="83">
        <f t="shared" ref="H588:H594" si="77">G588*11%</f>
        <v>506891.89189189189</v>
      </c>
      <c r="I588" s="83">
        <f t="shared" ref="I588:I594" si="78">G588/B588</f>
        <v>30720.720720720721</v>
      </c>
      <c r="J588" s="103">
        <f t="shared" ref="J588:J594" si="79">H588/B588</f>
        <v>3379.2792792792793</v>
      </c>
    </row>
    <row r="589" spans="1:10" ht="12.75" customHeight="1" x14ac:dyDescent="0.25">
      <c r="A589" s="101"/>
      <c r="D589" s="81"/>
      <c r="E589" s="81">
        <f>(E588*Invoice!I2633)+((E588-(E588*Invoice!I2633))*Invoice!J2633)</f>
        <v>639375</v>
      </c>
      <c r="F589" s="81"/>
      <c r="G589" s="90">
        <f>E589/1.11</f>
        <v>576013.51351351349</v>
      </c>
      <c r="H589" s="91">
        <f>G589*11%</f>
        <v>63361.486486486487</v>
      </c>
      <c r="I589" s="91">
        <f>G589/B588</f>
        <v>3840.0900900900901</v>
      </c>
      <c r="J589" s="104">
        <f>H589/B588</f>
        <v>422.40990990990991</v>
      </c>
    </row>
    <row r="590" spans="1:10" ht="12.75" customHeight="1" x14ac:dyDescent="0.25">
      <c r="A590" s="101"/>
      <c r="D590" s="81" t="s">
        <v>23</v>
      </c>
      <c r="E590" s="81">
        <f>E588-E589</f>
        <v>4475625</v>
      </c>
      <c r="F590" s="81"/>
      <c r="G590" s="82">
        <f>G588-G589</f>
        <v>4032094.5945945946</v>
      </c>
      <c r="H590" s="82">
        <f>H588-H589</f>
        <v>443530.40540540538</v>
      </c>
      <c r="I590" s="82">
        <f>I588-I589</f>
        <v>26880.630630630632</v>
      </c>
      <c r="J590" s="105">
        <f>J588-J589</f>
        <v>2956.8693693693695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4475625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3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Invoice!B2634</f>
        <v>72</v>
      </c>
      <c r="C594" s="88" t="str">
        <f>Invoice!E2634</f>
        <v>CORRECTION FLUID JOYKO CF-S225</v>
      </c>
      <c r="D594" s="89">
        <f>Invoice!H2634</f>
        <v>34200</v>
      </c>
      <c r="E594" s="81">
        <f t="shared" si="75"/>
        <v>2462400</v>
      </c>
      <c r="F594" s="81"/>
      <c r="G594" s="82">
        <f t="shared" si="76"/>
        <v>2218378.3783783782</v>
      </c>
      <c r="H594" s="83">
        <f t="shared" si="77"/>
        <v>244021.6216216216</v>
      </c>
      <c r="I594" s="83">
        <f t="shared" si="78"/>
        <v>30810.81081081081</v>
      </c>
      <c r="J594" s="103">
        <f t="shared" si="79"/>
        <v>3389.1891891891887</v>
      </c>
    </row>
    <row r="595" spans="1:10" ht="12.75" customHeight="1" x14ac:dyDescent="0.25">
      <c r="A595" s="101"/>
      <c r="D595" s="81"/>
      <c r="E595" s="81">
        <f>(E594*Invoice!I2634)+((E594-(E594*Invoice!I2634))*Invoice!J2634)</f>
        <v>307800</v>
      </c>
      <c r="F595" s="81"/>
      <c r="G595" s="90">
        <f>E595/1.11</f>
        <v>277297.29729729728</v>
      </c>
      <c r="H595" s="91">
        <f>G595*11%</f>
        <v>30502.7027027027</v>
      </c>
      <c r="I595" s="91">
        <f>G595/B594</f>
        <v>3851.3513513513512</v>
      </c>
      <c r="J595" s="104">
        <f>H595/B594</f>
        <v>423.64864864864859</v>
      </c>
    </row>
    <row r="596" spans="1:10" ht="12.75" customHeight="1" x14ac:dyDescent="0.25">
      <c r="A596" s="101"/>
      <c r="D596" s="81" t="s">
        <v>23</v>
      </c>
      <c r="E596" s="81">
        <f>E594-E595</f>
        <v>2154600</v>
      </c>
      <c r="F596" s="81"/>
      <c r="G596" s="82">
        <f>G594-G595</f>
        <v>1941081.0810810809</v>
      </c>
      <c r="H596" s="82">
        <f>H594-H595</f>
        <v>213518.91891891891</v>
      </c>
      <c r="I596" s="82">
        <f>I594-I595</f>
        <v>26959.45945945946</v>
      </c>
      <c r="J596" s="105">
        <f>J594-J595</f>
        <v>2965.54054054054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2154600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G584+G590+G596</f>
        <v>10332094.594594594</v>
      </c>
      <c r="H599" s="108">
        <f>H584+H590+H596</f>
        <v>1136530.4054054052</v>
      </c>
      <c r="I599" s="107"/>
      <c r="J599" s="109">
        <f>H585+H591+H597</f>
        <v>11468625</v>
      </c>
    </row>
    <row r="601" spans="1:10" ht="12.75" customHeight="1" x14ac:dyDescent="0.25">
      <c r="A601" s="94" t="s">
        <v>1</v>
      </c>
      <c r="B601" s="95">
        <f>Invoice!E2738</f>
        <v>23050025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Invoice!B2746</f>
        <v>288</v>
      </c>
      <c r="C603" s="88" t="str">
        <f>Invoice!E2746</f>
        <v>PENSIL WARNA JOYKO CP-12PB (PANJANG)</v>
      </c>
      <c r="D603" s="89">
        <f>Invoice!H2746</f>
        <v>10600</v>
      </c>
      <c r="E603" s="81">
        <f>D603*B603</f>
        <v>3052800</v>
      </c>
      <c r="F603" s="81"/>
      <c r="G603" s="82">
        <f>E603/1.11</f>
        <v>2750270.2702702698</v>
      </c>
      <c r="H603" s="83">
        <f>G603*11%</f>
        <v>302529.7297297297</v>
      </c>
      <c r="I603" s="83">
        <f>G603/B603</f>
        <v>9549.5495495495488</v>
      </c>
      <c r="J603" s="103">
        <f>H603/B603</f>
        <v>1050.4504504504503</v>
      </c>
    </row>
    <row r="604" spans="1:10" ht="12.75" customHeight="1" x14ac:dyDescent="0.25">
      <c r="A604" s="101"/>
      <c r="D604" s="81"/>
      <c r="E604" s="81">
        <f>(E603*Invoice!I2746)+((E603-(E603*Invoice!I2746))*Invoice!J2746)</f>
        <v>381600</v>
      </c>
      <c r="F604" s="81"/>
      <c r="G604" s="90">
        <f>E604/1.11</f>
        <v>343783.78378378373</v>
      </c>
      <c r="H604" s="91">
        <f>G604*11%</f>
        <v>37816.216216216213</v>
      </c>
      <c r="I604" s="91">
        <f>G604/B603</f>
        <v>1193.6936936936936</v>
      </c>
      <c r="J604" s="104">
        <f>H604/B603</f>
        <v>131.30630630630628</v>
      </c>
    </row>
    <row r="605" spans="1:10" ht="12.75" customHeight="1" x14ac:dyDescent="0.25">
      <c r="A605" s="101"/>
      <c r="D605" s="81" t="s">
        <v>23</v>
      </c>
      <c r="E605" s="81">
        <f>E603-E604</f>
        <v>2671200</v>
      </c>
      <c r="F605" s="81"/>
      <c r="G605" s="82">
        <f>G603-G604</f>
        <v>2406486.4864864862</v>
      </c>
      <c r="H605" s="82">
        <f>H603-H604</f>
        <v>264713.51351351349</v>
      </c>
      <c r="I605" s="82">
        <f>I603-I604</f>
        <v>8355.8558558558543</v>
      </c>
      <c r="J605" s="105">
        <f>J603-J604</f>
        <v>919.14414414414398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2671199.9999999995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Invoice!B2747</f>
        <v>288</v>
      </c>
      <c r="C609" s="88" t="str">
        <f>Invoice!E2747</f>
        <v>GEL PEN KENKO HI-TECH-H 0.28 MM FUN COLOR</v>
      </c>
      <c r="D609" s="89">
        <f>Invoice!H2747</f>
        <v>39000</v>
      </c>
      <c r="E609" s="81">
        <f t="shared" ref="E609" si="80">D609*B609</f>
        <v>11232000</v>
      </c>
      <c r="F609" s="81"/>
      <c r="G609" s="82">
        <f t="shared" ref="G609" si="81">E609/1.11</f>
        <v>10118918.918918919</v>
      </c>
      <c r="H609" s="83">
        <f t="shared" ref="H609" si="82">G609*11%</f>
        <v>1113081.0810810812</v>
      </c>
      <c r="I609" s="83">
        <f t="shared" ref="I609" si="83">G609/B609</f>
        <v>35135.135135135133</v>
      </c>
      <c r="J609" s="103">
        <f t="shared" ref="J609" si="84">H609/B609</f>
        <v>3864.864864864865</v>
      </c>
    </row>
    <row r="610" spans="1:10" ht="12.75" customHeight="1" x14ac:dyDescent="0.25">
      <c r="A610" s="101"/>
      <c r="D610" s="81"/>
      <c r="E610" s="81">
        <f>(E609*Invoice!I2747)+((E609-(E609*Invoice!I2747))*Invoice!J2747)</f>
        <v>1404000</v>
      </c>
      <c r="F610" s="81"/>
      <c r="G610" s="90">
        <f>E610/1.11</f>
        <v>1264864.8648648649</v>
      </c>
      <c r="H610" s="91">
        <f>G610*11%</f>
        <v>139135.13513513515</v>
      </c>
      <c r="I610" s="91">
        <f>G610/B609</f>
        <v>4391.8918918918916</v>
      </c>
      <c r="J610" s="104">
        <f>H610/B609</f>
        <v>483.10810810810813</v>
      </c>
    </row>
    <row r="611" spans="1:10" ht="12.75" customHeight="1" x14ac:dyDescent="0.25">
      <c r="A611" s="101"/>
      <c r="D611" s="81" t="s">
        <v>23</v>
      </c>
      <c r="E611" s="81">
        <f>E609-E610</f>
        <v>9828000</v>
      </c>
      <c r="F611" s="81"/>
      <c r="G611" s="82">
        <f>G609-G610</f>
        <v>8854054.0540540535</v>
      </c>
      <c r="H611" s="82">
        <f>H609-H610</f>
        <v>973945.94594594603</v>
      </c>
      <c r="I611" s="82">
        <f>I609-I610</f>
        <v>30743.24324324324</v>
      </c>
      <c r="J611" s="105">
        <f>J609-J610</f>
        <v>3381.7567567567567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9828000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6"/>
      <c r="B614" s="107"/>
      <c r="C614" s="107"/>
      <c r="D614" s="107"/>
      <c r="E614" s="107"/>
      <c r="F614" s="107"/>
      <c r="G614" s="108">
        <f>G605+G611</f>
        <v>11260540.540540539</v>
      </c>
      <c r="H614" s="108">
        <f>H605+H611</f>
        <v>1238659.4594594594</v>
      </c>
      <c r="I614" s="107"/>
      <c r="J614" s="109">
        <f>H606+H612</f>
        <v>12499200</v>
      </c>
    </row>
    <row r="616" spans="1:10" ht="12.75" customHeight="1" x14ac:dyDescent="0.25">
      <c r="A616" s="94" t="s">
        <v>1</v>
      </c>
      <c r="B616" s="95">
        <f>Invoice!E2852</f>
        <v>23050026</v>
      </c>
      <c r="C616" s="96"/>
      <c r="D616" s="97"/>
      <c r="E616" s="97"/>
      <c r="F616" s="97"/>
      <c r="G616" s="98"/>
      <c r="H616" s="99"/>
      <c r="I616" s="99"/>
      <c r="J616" s="100"/>
    </row>
    <row r="617" spans="1:10" ht="12.75" customHeight="1" x14ac:dyDescent="0.25">
      <c r="A617" s="101">
        <v>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Invoice!B2860</f>
        <v>36</v>
      </c>
      <c r="C618" s="88" t="str">
        <f>Invoice!E2860</f>
        <v>CRAYON / OIL PASTEL JOYKO OP-36S PP CASE SEA WORLD</v>
      </c>
      <c r="D618" s="89">
        <f>Invoice!H2860</f>
        <v>41500</v>
      </c>
      <c r="E618" s="81">
        <f>D618*B618</f>
        <v>1494000</v>
      </c>
      <c r="F618" s="81"/>
      <c r="G618" s="82">
        <f>E618/1.11</f>
        <v>1345945.9459459458</v>
      </c>
      <c r="H618" s="83">
        <f>G618*11%</f>
        <v>148054.05405405405</v>
      </c>
      <c r="I618" s="83">
        <f>G618/B618</f>
        <v>37387.387387387382</v>
      </c>
      <c r="J618" s="103">
        <f>H618/B618</f>
        <v>4112.6126126126128</v>
      </c>
    </row>
    <row r="619" spans="1:10" ht="12.75" customHeight="1" x14ac:dyDescent="0.25">
      <c r="A619" s="101"/>
      <c r="D619" s="81"/>
      <c r="E619" s="81">
        <f>(E618*Invoice!I2860)+((E618-(E618*Invoice!I2860))*Invoice!J2860)</f>
        <v>149400</v>
      </c>
      <c r="F619" s="81"/>
      <c r="G619" s="90">
        <f>E619/1.11</f>
        <v>134594.59459459459</v>
      </c>
      <c r="H619" s="91">
        <f>G619*11%</f>
        <v>14805.405405405405</v>
      </c>
      <c r="I619" s="91">
        <f>G619/B618</f>
        <v>3738.7387387387384</v>
      </c>
      <c r="J619" s="104">
        <f>H619/B618</f>
        <v>411.26126126126127</v>
      </c>
    </row>
    <row r="620" spans="1:10" ht="12.75" customHeight="1" x14ac:dyDescent="0.25">
      <c r="A620" s="101"/>
      <c r="D620" s="81" t="s">
        <v>23</v>
      </c>
      <c r="E620" s="81">
        <f>E618-E619</f>
        <v>1344600</v>
      </c>
      <c r="F620" s="81"/>
      <c r="G620" s="82">
        <f>G618-G619</f>
        <v>1211351.3513513512</v>
      </c>
      <c r="H620" s="82">
        <f>H618-H619</f>
        <v>133248.64864864864</v>
      </c>
      <c r="I620" s="82">
        <f>I618-I619</f>
        <v>33648.648648648646</v>
      </c>
      <c r="J620" s="105">
        <f>J618-J619</f>
        <v>3701.3513513513517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1344600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Invoice!B2861</f>
        <v>6</v>
      </c>
      <c r="C624" s="88" t="str">
        <f>Invoice!E2861</f>
        <v>PENSIL WARNA KENKO CP-12HALF CLASSIC (PENDEK)</v>
      </c>
      <c r="D624" s="89">
        <f>Invoice!H2861</f>
        <v>79200</v>
      </c>
      <c r="E624" s="81">
        <f t="shared" ref="E624:E630" si="85">D624*B624</f>
        <v>475200</v>
      </c>
      <c r="F624" s="81"/>
      <c r="G624" s="82">
        <f t="shared" ref="G624:G630" si="86">E624/1.11</f>
        <v>428108.10810810805</v>
      </c>
      <c r="H624" s="83">
        <f t="shared" ref="H624:H630" si="87">G624*11%</f>
        <v>47091.891891891886</v>
      </c>
      <c r="I624" s="83">
        <f t="shared" ref="I624:I630" si="88">G624/B624</f>
        <v>71351.351351351346</v>
      </c>
      <c r="J624" s="103">
        <f t="shared" ref="J624:J630" si="89">H624/B624</f>
        <v>7848.6486486486474</v>
      </c>
    </row>
    <row r="625" spans="1:10" ht="12.75" customHeight="1" x14ac:dyDescent="0.25">
      <c r="A625" s="101"/>
      <c r="D625" s="81"/>
      <c r="E625" s="81">
        <f>(E624*Invoice!I2861)+((E624-(E624*Invoice!I2861))*Invoice!J2861)</f>
        <v>47520</v>
      </c>
      <c r="F625" s="81"/>
      <c r="G625" s="90">
        <f>E625/1.11</f>
        <v>42810.810810810806</v>
      </c>
      <c r="H625" s="91">
        <f>G625*11%</f>
        <v>4709.1891891891892</v>
      </c>
      <c r="I625" s="91">
        <f>G625/B624</f>
        <v>7135.1351351351341</v>
      </c>
      <c r="J625" s="104">
        <f>H625/B624</f>
        <v>784.8648648648649</v>
      </c>
    </row>
    <row r="626" spans="1:10" ht="12.75" customHeight="1" x14ac:dyDescent="0.25">
      <c r="A626" s="101"/>
      <c r="D626" s="81" t="s">
        <v>23</v>
      </c>
      <c r="E626" s="81">
        <f>E624-E625</f>
        <v>427680</v>
      </c>
      <c r="F626" s="81"/>
      <c r="G626" s="82">
        <f>G624-G625</f>
        <v>385297.29729729722</v>
      </c>
      <c r="H626" s="82">
        <f>H624-H625</f>
        <v>42382.7027027027</v>
      </c>
      <c r="I626" s="82">
        <f>I624-I625</f>
        <v>64216.216216216213</v>
      </c>
      <c r="J626" s="105">
        <f>J624-J625</f>
        <v>7063.7837837837824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427679.99999999994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Invoice!B2862</f>
        <v>10</v>
      </c>
      <c r="C630" s="88" t="str">
        <f>Invoice!E2862</f>
        <v>STIP / PENGHAPUS JOYKO ER-B20BL HITAM</v>
      </c>
      <c r="D630" s="89">
        <f>Invoice!H2862</f>
        <v>34100</v>
      </c>
      <c r="E630" s="81">
        <f t="shared" si="85"/>
        <v>341000</v>
      </c>
      <c r="F630" s="81"/>
      <c r="G630" s="82">
        <f t="shared" si="86"/>
        <v>307207.20720720716</v>
      </c>
      <c r="H630" s="83">
        <f t="shared" si="87"/>
        <v>33792.792792792789</v>
      </c>
      <c r="I630" s="83">
        <f t="shared" si="88"/>
        <v>30720.720720720718</v>
      </c>
      <c r="J630" s="103">
        <f t="shared" si="89"/>
        <v>3379.2792792792789</v>
      </c>
    </row>
    <row r="631" spans="1:10" ht="12.75" customHeight="1" x14ac:dyDescent="0.25">
      <c r="A631" s="101"/>
      <c r="D631" s="81"/>
      <c r="E631" s="81">
        <f>(E630*Invoice!I2862)+((E630-(E630*Invoice!I2862))*Invoice!J2862)</f>
        <v>34100</v>
      </c>
      <c r="F631" s="81"/>
      <c r="G631" s="90">
        <f>E631/1.11</f>
        <v>30720.720720720718</v>
      </c>
      <c r="H631" s="91">
        <f>G631*11%</f>
        <v>3379.2792792792789</v>
      </c>
      <c r="I631" s="91">
        <f>G631/B630</f>
        <v>3072.0720720720719</v>
      </c>
      <c r="J631" s="104">
        <f>H631/B630</f>
        <v>337.9279279279279</v>
      </c>
    </row>
    <row r="632" spans="1:10" ht="12.75" customHeight="1" x14ac:dyDescent="0.25">
      <c r="A632" s="101"/>
      <c r="D632" s="81" t="s">
        <v>23</v>
      </c>
      <c r="E632" s="81">
        <f>E630-E631</f>
        <v>306900</v>
      </c>
      <c r="F632" s="81"/>
      <c r="G632" s="82">
        <f>G630-G631</f>
        <v>276486.48648648645</v>
      </c>
      <c r="H632" s="82">
        <f>H630-H631</f>
        <v>30413.51351351351</v>
      </c>
      <c r="I632" s="82">
        <f>I630-I631</f>
        <v>27648.648648648646</v>
      </c>
      <c r="J632" s="105">
        <f>J630-J631</f>
        <v>3041.3513513513508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306899.99999999994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6"/>
      <c r="B635" s="107"/>
      <c r="C635" s="107"/>
      <c r="D635" s="107"/>
      <c r="E635" s="107"/>
      <c r="F635" s="107"/>
      <c r="G635" s="108">
        <f>G620+G626+G632</f>
        <v>1873135.1351351349</v>
      </c>
      <c r="H635" s="108">
        <f>H620+H626+H632</f>
        <v>206044.86486486485</v>
      </c>
      <c r="I635" s="107"/>
      <c r="J635" s="109">
        <f>H621+H627+H633</f>
        <v>2079180</v>
      </c>
    </row>
    <row r="637" spans="1:10" ht="12.75" customHeight="1" x14ac:dyDescent="0.25">
      <c r="A637" s="94" t="s">
        <v>1</v>
      </c>
      <c r="B637" s="95">
        <f>Invoice!E2966</f>
        <v>23050027</v>
      </c>
      <c r="C637" s="96"/>
      <c r="D637" s="97"/>
      <c r="E637" s="97"/>
      <c r="F637" s="97"/>
      <c r="G637" s="98"/>
      <c r="H637" s="99"/>
      <c r="I637" s="99"/>
      <c r="J637" s="100"/>
    </row>
    <row r="638" spans="1:10" ht="12.75" customHeight="1" x14ac:dyDescent="0.25">
      <c r="A638" s="101">
        <v>1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Invoice!B2974</f>
        <v>48</v>
      </c>
      <c r="C639" s="88" t="str">
        <f>Invoice!E2974</f>
        <v>PUSH PIN KENKO PN-30 TRANSPARAN</v>
      </c>
      <c r="D639" s="89">
        <f>Invoice!H2974</f>
        <v>33000</v>
      </c>
      <c r="E639" s="81">
        <f>D639*B639</f>
        <v>1584000</v>
      </c>
      <c r="F639" s="81"/>
      <c r="G639" s="82">
        <f>E639/1.11</f>
        <v>1427027.027027027</v>
      </c>
      <c r="H639" s="83">
        <f>G639*11%</f>
        <v>156972.97297297296</v>
      </c>
      <c r="I639" s="83">
        <f>G639/B639</f>
        <v>29729.72972972973</v>
      </c>
      <c r="J639" s="103">
        <f>H639/B639</f>
        <v>3270.27027027027</v>
      </c>
    </row>
    <row r="640" spans="1:10" ht="12.75" customHeight="1" x14ac:dyDescent="0.25">
      <c r="A640" s="101"/>
      <c r="D640" s="81"/>
      <c r="E640" s="81">
        <f>(E639*Invoice!I2974)+((E639-(E639*Invoice!I2974))*Invoice!J2974)</f>
        <v>213840</v>
      </c>
      <c r="F640" s="81"/>
      <c r="G640" s="90">
        <f>E640/1.11</f>
        <v>192648.64864864864</v>
      </c>
      <c r="H640" s="91">
        <f>G640*11%</f>
        <v>21191.35135135135</v>
      </c>
      <c r="I640" s="91">
        <f>G640/B639</f>
        <v>4013.5135135135133</v>
      </c>
      <c r="J640" s="104">
        <f>H640/B639</f>
        <v>441.48648648648646</v>
      </c>
    </row>
    <row r="641" spans="1:10" ht="12.75" customHeight="1" x14ac:dyDescent="0.25">
      <c r="A641" s="101"/>
      <c r="D641" s="81" t="s">
        <v>23</v>
      </c>
      <c r="E641" s="81">
        <f>E639-E640</f>
        <v>1370160</v>
      </c>
      <c r="F641" s="81"/>
      <c r="G641" s="82">
        <f>G639-G640</f>
        <v>1234378.3783783782</v>
      </c>
      <c r="H641" s="82">
        <f>H639-H640</f>
        <v>135781.6216216216</v>
      </c>
      <c r="I641" s="82">
        <f>I639-I640</f>
        <v>25716.216216216217</v>
      </c>
      <c r="J641" s="105">
        <f>J639-J640</f>
        <v>2828.7837837837833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1370159.9999999998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2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Invoice!B2975</f>
        <v>48</v>
      </c>
      <c r="C645" s="88" t="str">
        <f>Invoice!E2975</f>
        <v>PAPER CLIP WARNA KENKO 3100</v>
      </c>
      <c r="D645" s="89">
        <f>Invoice!H2975</f>
        <v>41400</v>
      </c>
      <c r="E645" s="81">
        <f t="shared" ref="E645:E693" si="90">D645*B645</f>
        <v>1987200</v>
      </c>
      <c r="F645" s="81"/>
      <c r="G645" s="82">
        <f t="shared" ref="G645:G693" si="91">E645/1.11</f>
        <v>1790270.2702702701</v>
      </c>
      <c r="H645" s="83">
        <f t="shared" ref="H645:H693" si="92">G645*11%</f>
        <v>196929.7297297297</v>
      </c>
      <c r="I645" s="83">
        <f t="shared" ref="I645:I693" si="93">G645/B645</f>
        <v>37297.297297297293</v>
      </c>
      <c r="J645" s="103">
        <f t="shared" ref="J645:J693" si="94">H645/B645</f>
        <v>4102.7027027027025</v>
      </c>
    </row>
    <row r="646" spans="1:10" ht="12.75" customHeight="1" x14ac:dyDescent="0.25">
      <c r="A646" s="101"/>
      <c r="D646" s="81"/>
      <c r="E646" s="81">
        <f>(E645*Invoice!I2975)+((E645-(E645*Invoice!I2975))*Invoice!J2975)</f>
        <v>268272</v>
      </c>
      <c r="F646" s="81"/>
      <c r="G646" s="90">
        <f>E646/1.11</f>
        <v>241686.48648648648</v>
      </c>
      <c r="H646" s="91">
        <f>G646*11%</f>
        <v>26585.513513513513</v>
      </c>
      <c r="I646" s="91">
        <f>G646/B645</f>
        <v>5035.135135135135</v>
      </c>
      <c r="J646" s="104">
        <f>H646/B645</f>
        <v>553.8648648648649</v>
      </c>
    </row>
    <row r="647" spans="1:10" ht="12.75" customHeight="1" x14ac:dyDescent="0.25">
      <c r="A647" s="101"/>
      <c r="D647" s="81" t="s">
        <v>23</v>
      </c>
      <c r="E647" s="81">
        <f>E645-E646</f>
        <v>1718928</v>
      </c>
      <c r="F647" s="81"/>
      <c r="G647" s="82">
        <f>G645-G646</f>
        <v>1548583.7837837837</v>
      </c>
      <c r="H647" s="82">
        <f>H645-H646</f>
        <v>170344.21621621618</v>
      </c>
      <c r="I647" s="82">
        <f>I645-I646</f>
        <v>32262.16216216216</v>
      </c>
      <c r="J647" s="105">
        <f>J645-J646</f>
        <v>3548.8378378378375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1718927.9999999998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3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Invoice!B2976</f>
        <v>36</v>
      </c>
      <c r="C651" s="88" t="str">
        <f>Invoice!E2976</f>
        <v>LEM STICK KENKO 8 GR (KECIL) isi 30 pc</v>
      </c>
      <c r="D651" s="89">
        <f>Invoice!H2976</f>
        <v>66000</v>
      </c>
      <c r="E651" s="81">
        <f t="shared" si="90"/>
        <v>2376000</v>
      </c>
      <c r="F651" s="81"/>
      <c r="G651" s="82">
        <f t="shared" si="91"/>
        <v>2140540.5405405401</v>
      </c>
      <c r="H651" s="83">
        <f t="shared" si="92"/>
        <v>235459.45945945941</v>
      </c>
      <c r="I651" s="83">
        <f t="shared" si="93"/>
        <v>59459.459459459445</v>
      </c>
      <c r="J651" s="103">
        <f t="shared" si="94"/>
        <v>6540.540540540539</v>
      </c>
    </row>
    <row r="652" spans="1:10" ht="12.75" customHeight="1" x14ac:dyDescent="0.25">
      <c r="A652" s="101"/>
      <c r="D652" s="81"/>
      <c r="E652" s="81">
        <f>(E651*Invoice!I2976)+((E651-(E651*Invoice!I2976))*Invoice!J2976)</f>
        <v>320760</v>
      </c>
      <c r="F652" s="81"/>
      <c r="G652" s="90">
        <f>E652/1.11</f>
        <v>288972.97297297296</v>
      </c>
      <c r="H652" s="91">
        <f>G652*11%</f>
        <v>31787.027027027027</v>
      </c>
      <c r="I652" s="91">
        <f>G652/B651</f>
        <v>8027.0270270270266</v>
      </c>
      <c r="J652" s="104">
        <f>H652/B651</f>
        <v>882.97297297297291</v>
      </c>
    </row>
    <row r="653" spans="1:10" ht="12.75" customHeight="1" x14ac:dyDescent="0.25">
      <c r="A653" s="101"/>
      <c r="D653" s="81" t="s">
        <v>23</v>
      </c>
      <c r="E653" s="81">
        <f>E651-E652</f>
        <v>2055240</v>
      </c>
      <c r="F653" s="81"/>
      <c r="G653" s="82">
        <f>G651-G652</f>
        <v>1851567.5675675671</v>
      </c>
      <c r="H653" s="82">
        <f>H651-H652</f>
        <v>203672.43243243237</v>
      </c>
      <c r="I653" s="82">
        <f>I651-I652</f>
        <v>51432.432432432419</v>
      </c>
      <c r="J653" s="105">
        <f>J651-J652</f>
        <v>5657.5675675675666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2055239.9999999995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4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Invoice!B2977</f>
        <v>36</v>
      </c>
      <c r="C657" s="88" t="str">
        <f>Invoice!E2977</f>
        <v>LEM STICK KENKO 15 GR (TANGGUNG) isi 20 pc</v>
      </c>
      <c r="D657" s="89">
        <f>Invoice!H2977</f>
        <v>72000</v>
      </c>
      <c r="E657" s="81">
        <f t="shared" si="90"/>
        <v>2592000</v>
      </c>
      <c r="F657" s="81"/>
      <c r="G657" s="82">
        <f t="shared" si="91"/>
        <v>2335135.1351351351</v>
      </c>
      <c r="H657" s="83">
        <f t="shared" si="92"/>
        <v>256864.86486486488</v>
      </c>
      <c r="I657" s="83">
        <f t="shared" si="93"/>
        <v>64864.864864864867</v>
      </c>
      <c r="J657" s="103">
        <f t="shared" si="94"/>
        <v>7135.1351351351359</v>
      </c>
    </row>
    <row r="658" spans="1:10" ht="12.75" customHeight="1" x14ac:dyDescent="0.25">
      <c r="A658" s="101"/>
      <c r="D658" s="81"/>
      <c r="E658" s="81">
        <f>(E657*Invoice!I2977)+((E657-(E657*Invoice!I2977))*Invoice!J2977)</f>
        <v>349920</v>
      </c>
      <c r="F658" s="81"/>
      <c r="G658" s="90">
        <f>E658/1.11</f>
        <v>315243.2432432432</v>
      </c>
      <c r="H658" s="91">
        <f>G658*11%</f>
        <v>34676.756756756753</v>
      </c>
      <c r="I658" s="91">
        <f>G658/B657</f>
        <v>8756.7567567567548</v>
      </c>
      <c r="J658" s="104">
        <f>H658/B657</f>
        <v>963.24324324324311</v>
      </c>
    </row>
    <row r="659" spans="1:10" ht="12.75" customHeight="1" x14ac:dyDescent="0.25">
      <c r="A659" s="101"/>
      <c r="D659" s="81" t="s">
        <v>23</v>
      </c>
      <c r="E659" s="81">
        <f>E657-E658</f>
        <v>2242080</v>
      </c>
      <c r="F659" s="81"/>
      <c r="G659" s="82">
        <f>G657-G658</f>
        <v>2019891.8918918921</v>
      </c>
      <c r="H659" s="82">
        <f>H657-H658</f>
        <v>222188.10810810814</v>
      </c>
      <c r="I659" s="82">
        <f>I657-I658</f>
        <v>56108.108108108114</v>
      </c>
      <c r="J659" s="105">
        <f>J657-J658</f>
        <v>6171.8918918918926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2242080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5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Invoice!B2978</f>
        <v>150</v>
      </c>
      <c r="C663" s="88" t="str">
        <f>Invoice!E2978</f>
        <v>PAPER TRIGONAL CLIP KENKO NO. 1</v>
      </c>
      <c r="D663" s="89">
        <f>Invoice!H2978</f>
        <v>17000</v>
      </c>
      <c r="E663" s="81">
        <f t="shared" si="90"/>
        <v>2550000</v>
      </c>
      <c r="F663" s="81"/>
      <c r="G663" s="82">
        <f t="shared" si="91"/>
        <v>2297297.297297297</v>
      </c>
      <c r="H663" s="83">
        <f t="shared" si="92"/>
        <v>252702.70270270266</v>
      </c>
      <c r="I663" s="83">
        <f t="shared" si="93"/>
        <v>15315.315315315314</v>
      </c>
      <c r="J663" s="103">
        <f t="shared" si="94"/>
        <v>1684.6846846846845</v>
      </c>
    </row>
    <row r="664" spans="1:10" ht="12.75" customHeight="1" x14ac:dyDescent="0.25">
      <c r="A664" s="101"/>
      <c r="D664" s="81"/>
      <c r="E664" s="81">
        <f>(E663*Invoice!I2978)+((E663-(E663*Invoice!I2978))*Invoice!J2978)</f>
        <v>344250</v>
      </c>
      <c r="F664" s="81"/>
      <c r="G664" s="90">
        <f>E664/1.11</f>
        <v>310135.13513513509</v>
      </c>
      <c r="H664" s="91">
        <f>G664*11%</f>
        <v>34114.86486486486</v>
      </c>
      <c r="I664" s="91">
        <f>G664/B663</f>
        <v>2067.567567567567</v>
      </c>
      <c r="J664" s="104">
        <f>H664/B663</f>
        <v>227.43243243243239</v>
      </c>
    </row>
    <row r="665" spans="1:10" ht="12.75" customHeight="1" x14ac:dyDescent="0.25">
      <c r="A665" s="101"/>
      <c r="D665" s="81" t="s">
        <v>23</v>
      </c>
      <c r="E665" s="81">
        <f>E663-E664</f>
        <v>2205750</v>
      </c>
      <c r="F665" s="81"/>
      <c r="G665" s="82">
        <f>G663-G664</f>
        <v>1987162.1621621619</v>
      </c>
      <c r="H665" s="82">
        <f>H663-H664</f>
        <v>218587.83783783781</v>
      </c>
      <c r="I665" s="82">
        <f>I663-I664</f>
        <v>13247.747747747748</v>
      </c>
      <c r="J665" s="105">
        <f>J663-J664</f>
        <v>1457.2522522522522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2205749.9999999995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6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Invoice!B2979</f>
        <v>150</v>
      </c>
      <c r="C669" s="88" t="str">
        <f>Invoice!E2979</f>
        <v>PAPER TRIGONAL CLIP KENKO NO. 3</v>
      </c>
      <c r="D669" s="89">
        <f>Invoice!H2979</f>
        <v>16000</v>
      </c>
      <c r="E669" s="81">
        <f t="shared" si="90"/>
        <v>2400000</v>
      </c>
      <c r="F669" s="81"/>
      <c r="G669" s="82">
        <f t="shared" si="91"/>
        <v>2162162.1621621619</v>
      </c>
      <c r="H669" s="83">
        <f t="shared" si="92"/>
        <v>237837.83783783781</v>
      </c>
      <c r="I669" s="83">
        <f t="shared" si="93"/>
        <v>14414.414414414412</v>
      </c>
      <c r="J669" s="103">
        <f t="shared" si="94"/>
        <v>1585.5855855855855</v>
      </c>
    </row>
    <row r="670" spans="1:10" ht="12.75" customHeight="1" x14ac:dyDescent="0.25">
      <c r="A670" s="101"/>
      <c r="D670" s="81"/>
      <c r="E670" s="81">
        <f>(E669*Invoice!I2979)+((E669-(E669*Invoice!I2979))*Invoice!J2979)</f>
        <v>324000</v>
      </c>
      <c r="F670" s="81"/>
      <c r="G670" s="90">
        <f>E670/1.11</f>
        <v>291891.89189189189</v>
      </c>
      <c r="H670" s="91">
        <f>G670*11%</f>
        <v>32108.10810810811</v>
      </c>
      <c r="I670" s="91">
        <f>G670/B669</f>
        <v>1945.9459459459461</v>
      </c>
      <c r="J670" s="104">
        <f>H670/B669</f>
        <v>214.05405405405406</v>
      </c>
    </row>
    <row r="671" spans="1:10" ht="12.75" customHeight="1" x14ac:dyDescent="0.25">
      <c r="A671" s="101"/>
      <c r="D671" s="81" t="s">
        <v>23</v>
      </c>
      <c r="E671" s="81">
        <f>E669-E670</f>
        <v>2076000</v>
      </c>
      <c r="F671" s="81"/>
      <c r="G671" s="82">
        <f>G669-G670</f>
        <v>1870270.2702702701</v>
      </c>
      <c r="H671" s="82">
        <f>H669-H670</f>
        <v>205729.7297297297</v>
      </c>
      <c r="I671" s="82">
        <f>I669-I670</f>
        <v>12468.468468468465</v>
      </c>
      <c r="J671" s="105">
        <f>J669-J670</f>
        <v>1371.5315315315315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2075999.9999999998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7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Invoice!B2980</f>
        <v>40</v>
      </c>
      <c r="C675" s="88" t="str">
        <f>Invoice!E2980</f>
        <v>PAPER JUMBO CLIP KENKO NO. 5</v>
      </c>
      <c r="D675" s="89">
        <f>Invoice!H2980</f>
        <v>43000</v>
      </c>
      <c r="E675" s="81">
        <f t="shared" si="90"/>
        <v>1720000</v>
      </c>
      <c r="F675" s="81"/>
      <c r="G675" s="82">
        <f t="shared" si="91"/>
        <v>1549549.5495495494</v>
      </c>
      <c r="H675" s="83">
        <f t="shared" si="92"/>
        <v>170450.45045045044</v>
      </c>
      <c r="I675" s="83">
        <f t="shared" si="93"/>
        <v>38738.738738738735</v>
      </c>
      <c r="J675" s="103">
        <f t="shared" si="94"/>
        <v>4261.2612612612611</v>
      </c>
    </row>
    <row r="676" spans="1:10" ht="12.75" customHeight="1" x14ac:dyDescent="0.25">
      <c r="A676" s="101"/>
      <c r="D676" s="81"/>
      <c r="E676" s="81">
        <f>(E675*Invoice!I2980)+((E675-(E675*Invoice!I2980))*Invoice!J2980)</f>
        <v>232200.00000000003</v>
      </c>
      <c r="F676" s="81"/>
      <c r="G676" s="90">
        <f>E676/1.11</f>
        <v>209189.1891891892</v>
      </c>
      <c r="H676" s="91">
        <f>G676*11%</f>
        <v>23010.810810810814</v>
      </c>
      <c r="I676" s="91">
        <f>G676/B675</f>
        <v>5229.72972972973</v>
      </c>
      <c r="J676" s="104">
        <f>H676/B675</f>
        <v>575.27027027027032</v>
      </c>
    </row>
    <row r="677" spans="1:10" ht="12.75" customHeight="1" x14ac:dyDescent="0.25">
      <c r="A677" s="101"/>
      <c r="D677" s="81" t="s">
        <v>23</v>
      </c>
      <c r="E677" s="81">
        <f>E675-E676</f>
        <v>1487800</v>
      </c>
      <c r="F677" s="81"/>
      <c r="G677" s="82">
        <f>G675-G676</f>
        <v>1340360.3603603602</v>
      </c>
      <c r="H677" s="82">
        <f>H675-H676</f>
        <v>147439.63963963964</v>
      </c>
      <c r="I677" s="82">
        <f>I675-I676</f>
        <v>33509.009009009009</v>
      </c>
      <c r="J677" s="105">
        <f>J675-J676</f>
        <v>3685.9909909909907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1487800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8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Invoice!B2981</f>
        <v>50</v>
      </c>
      <c r="C681" s="88" t="str">
        <f>Invoice!E2981</f>
        <v>STIP / PENGHAPUS KENKO ERW-20SQ PUTIH</v>
      </c>
      <c r="D681" s="89">
        <f>Invoice!H2981</f>
        <v>30000</v>
      </c>
      <c r="E681" s="81">
        <f t="shared" si="90"/>
        <v>1500000</v>
      </c>
      <c r="F681" s="81"/>
      <c r="G681" s="82">
        <f t="shared" si="91"/>
        <v>1351351.3513513512</v>
      </c>
      <c r="H681" s="83">
        <f t="shared" si="92"/>
        <v>148648.64864864864</v>
      </c>
      <c r="I681" s="83">
        <f t="shared" si="93"/>
        <v>27027.027027027027</v>
      </c>
      <c r="J681" s="103">
        <f t="shared" si="94"/>
        <v>2972.9729729729729</v>
      </c>
    </row>
    <row r="682" spans="1:10" ht="12.75" customHeight="1" x14ac:dyDescent="0.25">
      <c r="A682" s="101"/>
      <c r="D682" s="81"/>
      <c r="E682" s="81">
        <f>(E681*Invoice!I2981)+((E681-(E681*Invoice!I2981))*Invoice!J2981)</f>
        <v>202500</v>
      </c>
      <c r="F682" s="81"/>
      <c r="G682" s="90">
        <f>E682/1.11</f>
        <v>182432.43243243243</v>
      </c>
      <c r="H682" s="91">
        <f>G682*11%</f>
        <v>20067.567567567567</v>
      </c>
      <c r="I682" s="91">
        <f>G682/B681</f>
        <v>3648.6486486486483</v>
      </c>
      <c r="J682" s="104">
        <f>H682/B681</f>
        <v>401.35135135135135</v>
      </c>
    </row>
    <row r="683" spans="1:10" ht="12.75" customHeight="1" x14ac:dyDescent="0.25">
      <c r="A683" s="101"/>
      <c r="D683" s="81" t="s">
        <v>23</v>
      </c>
      <c r="E683" s="81">
        <f>E681-E682</f>
        <v>1297500</v>
      </c>
      <c r="F683" s="81"/>
      <c r="G683" s="82">
        <f>G681-G682</f>
        <v>1168918.9189189188</v>
      </c>
      <c r="H683" s="82">
        <f>H681-H682</f>
        <v>128581.08108108107</v>
      </c>
      <c r="I683" s="82">
        <f>I681-I682</f>
        <v>23378.37837837838</v>
      </c>
      <c r="J683" s="105">
        <f>J681-J682</f>
        <v>2571.6216216216217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1297500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9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Invoice!B2982</f>
        <v>100</v>
      </c>
      <c r="C687" s="88" t="str">
        <f>Invoice!E2982</f>
        <v>STIP / PENGHAPUS KENKO ERW-40SQ PUTIH</v>
      </c>
      <c r="D687" s="89">
        <f>Invoice!H2982</f>
        <v>27500</v>
      </c>
      <c r="E687" s="81">
        <f t="shared" si="90"/>
        <v>2750000</v>
      </c>
      <c r="F687" s="81"/>
      <c r="G687" s="82">
        <f t="shared" si="91"/>
        <v>2477477.4774774774</v>
      </c>
      <c r="H687" s="83">
        <f t="shared" si="92"/>
        <v>272522.52252252254</v>
      </c>
      <c r="I687" s="83">
        <f t="shared" si="93"/>
        <v>24774.774774774774</v>
      </c>
      <c r="J687" s="103">
        <f t="shared" si="94"/>
        <v>2725.2252252252256</v>
      </c>
    </row>
    <row r="688" spans="1:10" ht="12.75" customHeight="1" x14ac:dyDescent="0.25">
      <c r="A688" s="101"/>
      <c r="D688" s="81"/>
      <c r="E688" s="81">
        <f>(E687*Invoice!I2982)+((E687-(E687*Invoice!I2982))*Invoice!J2982)</f>
        <v>371250</v>
      </c>
      <c r="F688" s="81"/>
      <c r="G688" s="90">
        <f>E688/1.11</f>
        <v>334459.45945945941</v>
      </c>
      <c r="H688" s="91">
        <f>G688*11%</f>
        <v>36790.540540540533</v>
      </c>
      <c r="I688" s="91">
        <f>G688/B687</f>
        <v>3344.5945945945941</v>
      </c>
      <c r="J688" s="104">
        <f>H688/B687</f>
        <v>367.9054054054053</v>
      </c>
    </row>
    <row r="689" spans="1:10" ht="12.75" customHeight="1" x14ac:dyDescent="0.25">
      <c r="A689" s="101"/>
      <c r="D689" s="81" t="s">
        <v>23</v>
      </c>
      <c r="E689" s="81">
        <f>E687-E688</f>
        <v>2378750</v>
      </c>
      <c r="F689" s="81"/>
      <c r="G689" s="82">
        <f>G687-G688</f>
        <v>2143018.018018018</v>
      </c>
      <c r="H689" s="82">
        <f>H687-H688</f>
        <v>235731.98198198201</v>
      </c>
      <c r="I689" s="82">
        <f>I687-I688</f>
        <v>21430.180180180181</v>
      </c>
      <c r="J689" s="105">
        <f>J687-J688</f>
        <v>2357.3198198198202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2378750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10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Invoice!B2983</f>
        <v>576</v>
      </c>
      <c r="C693" s="88" t="str">
        <f>Invoice!E2983</f>
        <v>GEL PEN KENKO EASY GEL</v>
      </c>
      <c r="D693" s="89">
        <f>Invoice!H2983</f>
        <v>26100</v>
      </c>
      <c r="E693" s="81">
        <f t="shared" si="90"/>
        <v>15033600</v>
      </c>
      <c r="F693" s="81"/>
      <c r="G693" s="82">
        <f t="shared" si="91"/>
        <v>13543783.783783782</v>
      </c>
      <c r="H693" s="83">
        <f t="shared" si="92"/>
        <v>1489816.2162162161</v>
      </c>
      <c r="I693" s="83">
        <f t="shared" si="93"/>
        <v>23513.51351351351</v>
      </c>
      <c r="J693" s="103">
        <f t="shared" si="94"/>
        <v>2586.4864864864862</v>
      </c>
    </row>
    <row r="694" spans="1:10" ht="12.75" customHeight="1" x14ac:dyDescent="0.25">
      <c r="A694" s="101"/>
      <c r="D694" s="81"/>
      <c r="E694" s="81">
        <f>(E693*Invoice!I2983)+((E693-(E693*Invoice!I2983))*Invoice!J2983)</f>
        <v>2029536.0000000002</v>
      </c>
      <c r="F694" s="81"/>
      <c r="G694" s="90">
        <f>E694/1.11</f>
        <v>1828410.8108108109</v>
      </c>
      <c r="H694" s="91">
        <f>G694*11%</f>
        <v>201125.1891891892</v>
      </c>
      <c r="I694" s="91">
        <f>G694/B693</f>
        <v>3174.3243243243246</v>
      </c>
      <c r="J694" s="104">
        <f>H694/B693</f>
        <v>349.17567567567568</v>
      </c>
    </row>
    <row r="695" spans="1:10" ht="12.75" customHeight="1" x14ac:dyDescent="0.25">
      <c r="A695" s="101"/>
      <c r="D695" s="81" t="s">
        <v>23</v>
      </c>
      <c r="E695" s="81">
        <f>E693-E694</f>
        <v>13004064</v>
      </c>
      <c r="F695" s="81"/>
      <c r="G695" s="82">
        <f>G693-G694</f>
        <v>11715372.97297297</v>
      </c>
      <c r="H695" s="82">
        <f>H693-H694</f>
        <v>1288691.027027027</v>
      </c>
      <c r="I695" s="82">
        <f>I693-I694</f>
        <v>20339.189189189186</v>
      </c>
      <c r="J695" s="105">
        <f>J693-J694</f>
        <v>2237.3108108108104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13004063.999999998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G641+G647+G653+G659+G665+G671+G677+G683+G689+G695</f>
        <v>26879524.324324317</v>
      </c>
      <c r="H698" s="108">
        <f>H641+H647+H653+H659+H665+H671+H677+H683+H689+H695</f>
        <v>2956747.6756756753</v>
      </c>
      <c r="I698" s="107"/>
      <c r="J698" s="109">
        <f>H642+H648+H654+H660+H666+H672+H678+H684+H690+H696</f>
        <v>29836272</v>
      </c>
    </row>
    <row r="700" spans="1:10" ht="12.75" customHeight="1" x14ac:dyDescent="0.25">
      <c r="A700" s="94" t="s">
        <v>1</v>
      </c>
      <c r="B700" s="95">
        <f>Invoice!E3080</f>
        <v>23050028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Invoice!B3088</f>
        <v>20</v>
      </c>
      <c r="C702" s="88" t="str">
        <f>Invoice!E3088</f>
        <v>PAPER JUMBO CLIP KENKO NO. 5</v>
      </c>
      <c r="D702" s="89">
        <f>Invoice!H3088</f>
        <v>43000</v>
      </c>
      <c r="E702" s="81">
        <f>D702*B702</f>
        <v>860000</v>
      </c>
      <c r="F702" s="81"/>
      <c r="G702" s="82">
        <f>E702/1.11</f>
        <v>774774.77477477468</v>
      </c>
      <c r="H702" s="83">
        <f>G702*11%</f>
        <v>85225.225225225222</v>
      </c>
      <c r="I702" s="83">
        <f>G702/B702</f>
        <v>38738.738738738735</v>
      </c>
      <c r="J702" s="103">
        <f>H702/B702</f>
        <v>4261.2612612612611</v>
      </c>
    </row>
    <row r="703" spans="1:10" ht="12.75" customHeight="1" x14ac:dyDescent="0.25">
      <c r="A703" s="101"/>
      <c r="D703" s="81"/>
      <c r="E703" s="81">
        <f>(E702*Invoice!I3088)+((E702-(E702*Invoice!I3088))*Invoice!J3088)</f>
        <v>86000</v>
      </c>
      <c r="F703" s="81"/>
      <c r="G703" s="90">
        <f>E703/1.11</f>
        <v>77477.477477477471</v>
      </c>
      <c r="H703" s="91">
        <f>G703*11%</f>
        <v>8522.5225225225222</v>
      </c>
      <c r="I703" s="91">
        <f>G703/B702</f>
        <v>3873.8738738738734</v>
      </c>
      <c r="J703" s="104">
        <f>H703/B702</f>
        <v>426.12612612612611</v>
      </c>
    </row>
    <row r="704" spans="1:10" ht="12.75" customHeight="1" x14ac:dyDescent="0.25">
      <c r="A704" s="101"/>
      <c r="D704" s="81" t="s">
        <v>23</v>
      </c>
      <c r="E704" s="81">
        <f>E702-E703</f>
        <v>774000</v>
      </c>
      <c r="F704" s="81"/>
      <c r="G704" s="82">
        <f>G702-G703</f>
        <v>697297.29729729716</v>
      </c>
      <c r="H704" s="82">
        <f>H702-H703</f>
        <v>76702.702702702692</v>
      </c>
      <c r="I704" s="82">
        <f>I702-I703</f>
        <v>34864.86486486486</v>
      </c>
      <c r="J704" s="105">
        <f>J702-J703</f>
        <v>3835.135135135135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773999.99999999988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697297.29729729716</v>
      </c>
      <c r="H707" s="108">
        <f>H704</f>
        <v>76702.702702702692</v>
      </c>
      <c r="I707" s="107"/>
      <c r="J707" s="109">
        <f>H705</f>
        <v>773999.99999999988</v>
      </c>
    </row>
    <row r="709" spans="1:10" ht="12.75" customHeight="1" x14ac:dyDescent="0.25">
      <c r="A709" s="94" t="s">
        <v>1</v>
      </c>
      <c r="B709" s="95">
        <f>Invoice!E3194</f>
        <v>23050029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Invoice!B3202</f>
        <v>288</v>
      </c>
      <c r="C711" s="88" t="str">
        <f>Invoice!E3202</f>
        <v>PENCIL CASE JOYKO PC-0719AC-36A/F (Animal Calender)</v>
      </c>
      <c r="D711" s="89">
        <f>Invoice!H3202</f>
        <v>4800</v>
      </c>
      <c r="E711" s="81">
        <f>D711*B711</f>
        <v>1382400</v>
      </c>
      <c r="F711" s="81"/>
      <c r="G711" s="82">
        <f>E711/1.11</f>
        <v>1245405.4054054052</v>
      </c>
      <c r="H711" s="83">
        <f>G711*11%</f>
        <v>136994.59459459459</v>
      </c>
      <c r="I711" s="83">
        <f>G711/B711</f>
        <v>4324.3243243243232</v>
      </c>
      <c r="J711" s="103">
        <f>H711/B711</f>
        <v>475.67567567567562</v>
      </c>
    </row>
    <row r="712" spans="1:10" ht="12.75" customHeight="1" x14ac:dyDescent="0.25">
      <c r="A712" s="101"/>
      <c r="D712" s="81"/>
      <c r="E712" s="81">
        <f>(E711*Invoice!I3202)+((E711-(E711*Invoice!I3202))*Invoice!J3202)</f>
        <v>172800</v>
      </c>
      <c r="F712" s="81"/>
      <c r="G712" s="90">
        <f>E712/1.11</f>
        <v>155675.67567567565</v>
      </c>
      <c r="H712" s="91">
        <f>G712*11%</f>
        <v>17124.324324324323</v>
      </c>
      <c r="I712" s="91">
        <f>G712/B711</f>
        <v>540.54054054054041</v>
      </c>
      <c r="J712" s="104">
        <f>H712/B711</f>
        <v>59.459459459459453</v>
      </c>
    </row>
    <row r="713" spans="1:10" ht="12.75" customHeight="1" x14ac:dyDescent="0.25">
      <c r="A713" s="101"/>
      <c r="D713" s="81" t="s">
        <v>23</v>
      </c>
      <c r="E713" s="81">
        <f>E711-E712</f>
        <v>1209600</v>
      </c>
      <c r="F713" s="81"/>
      <c r="G713" s="82">
        <f>G711-G712</f>
        <v>1089729.7297297295</v>
      </c>
      <c r="H713" s="82">
        <f>H711-H712</f>
        <v>119870.27027027027</v>
      </c>
      <c r="I713" s="82">
        <f>I711-I712</f>
        <v>3783.7837837837828</v>
      </c>
      <c r="J713" s="105">
        <f>J711-J712</f>
        <v>416.21621621621614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1209599.9999999998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Invoice!B3203</f>
        <v>288</v>
      </c>
      <c r="C717" s="88" t="str">
        <f>Invoice!E3203</f>
        <v>PENCIL CASE JOYKO PC-0719TV-33A/F (TRAVEL)</v>
      </c>
      <c r="D717" s="89">
        <f>Invoice!H3203</f>
        <v>4800</v>
      </c>
      <c r="E717" s="81">
        <f t="shared" ref="E717:E723" si="95">D717*B717</f>
        <v>1382400</v>
      </c>
      <c r="F717" s="81"/>
      <c r="G717" s="82">
        <f t="shared" ref="G717:G723" si="96">E717/1.11</f>
        <v>1245405.4054054052</v>
      </c>
      <c r="H717" s="83">
        <f t="shared" ref="H717:H723" si="97">G717*11%</f>
        <v>136994.59459459459</v>
      </c>
      <c r="I717" s="83">
        <f t="shared" ref="I717:I723" si="98">G717/B717</f>
        <v>4324.3243243243232</v>
      </c>
      <c r="J717" s="103">
        <f t="shared" ref="J717:J723" si="99">H717/B717</f>
        <v>475.67567567567562</v>
      </c>
    </row>
    <row r="718" spans="1:10" ht="12.75" customHeight="1" x14ac:dyDescent="0.25">
      <c r="A718" s="101"/>
      <c r="D718" s="81"/>
      <c r="E718" s="81">
        <f>(E717*Invoice!I3203)+((E717-(E717*Invoice!I3203))*Invoice!J3203)</f>
        <v>172800</v>
      </c>
      <c r="F718" s="81"/>
      <c r="G718" s="90">
        <f>E718/1.11</f>
        <v>155675.67567567565</v>
      </c>
      <c r="H718" s="91">
        <f>G718*11%</f>
        <v>17124.324324324323</v>
      </c>
      <c r="I718" s="91">
        <f>G718/B717</f>
        <v>540.54054054054041</v>
      </c>
      <c r="J718" s="104">
        <f>H718/B717</f>
        <v>59.459459459459453</v>
      </c>
    </row>
    <row r="719" spans="1:10" ht="12.75" customHeight="1" x14ac:dyDescent="0.25">
      <c r="A719" s="101"/>
      <c r="D719" s="81" t="s">
        <v>23</v>
      </c>
      <c r="E719" s="81">
        <f>E717-E718</f>
        <v>1209600</v>
      </c>
      <c r="F719" s="81"/>
      <c r="G719" s="82">
        <f>G717-G718</f>
        <v>1089729.7297297295</v>
      </c>
      <c r="H719" s="82">
        <f>H717-H718</f>
        <v>119870.27027027027</v>
      </c>
      <c r="I719" s="82">
        <f>I717-I718</f>
        <v>3783.7837837837828</v>
      </c>
      <c r="J719" s="105">
        <f>J717-J718</f>
        <v>416.21621621621614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1209599.9999999998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Invoice!B3204</f>
        <v>288</v>
      </c>
      <c r="C723" s="88" t="str">
        <f>Invoice!E3204</f>
        <v>PENCIL CASE JOYKO PC-0719GZ-34A/F (GOZZY)</v>
      </c>
      <c r="D723" s="89">
        <f>Invoice!H3204</f>
        <v>4800</v>
      </c>
      <c r="E723" s="81">
        <f t="shared" si="95"/>
        <v>1382400</v>
      </c>
      <c r="F723" s="81"/>
      <c r="G723" s="82">
        <f t="shared" si="96"/>
        <v>1245405.4054054052</v>
      </c>
      <c r="H723" s="83">
        <f t="shared" si="97"/>
        <v>136994.59459459459</v>
      </c>
      <c r="I723" s="83">
        <f t="shared" si="98"/>
        <v>4324.3243243243232</v>
      </c>
      <c r="J723" s="103">
        <f t="shared" si="99"/>
        <v>475.67567567567562</v>
      </c>
    </row>
    <row r="724" spans="1:10" ht="12.75" customHeight="1" x14ac:dyDescent="0.25">
      <c r="A724" s="101"/>
      <c r="D724" s="81"/>
      <c r="E724" s="81">
        <f>(E723*Invoice!I3204)+((E723-(E723*Invoice!I3204))*Invoice!J3204)</f>
        <v>172800</v>
      </c>
      <c r="F724" s="81"/>
      <c r="G724" s="90">
        <f>E724/1.11</f>
        <v>155675.67567567565</v>
      </c>
      <c r="H724" s="91">
        <f>G724*11%</f>
        <v>17124.324324324323</v>
      </c>
      <c r="I724" s="91">
        <f>G724/B723</f>
        <v>540.54054054054041</v>
      </c>
      <c r="J724" s="104">
        <f>H724/B723</f>
        <v>59.459459459459453</v>
      </c>
    </row>
    <row r="725" spans="1:10" ht="12.75" customHeight="1" x14ac:dyDescent="0.25">
      <c r="A725" s="101"/>
      <c r="D725" s="81" t="s">
        <v>23</v>
      </c>
      <c r="E725" s="81">
        <f>E723-E724</f>
        <v>1209600</v>
      </c>
      <c r="F725" s="81"/>
      <c r="G725" s="82">
        <f>G723-G724</f>
        <v>1089729.7297297295</v>
      </c>
      <c r="H725" s="82">
        <f>H723-H724</f>
        <v>119870.27027027027</v>
      </c>
      <c r="I725" s="82">
        <f>I723-I724</f>
        <v>3783.7837837837828</v>
      </c>
      <c r="J725" s="105">
        <f>J723-J724</f>
        <v>416.21621621621614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1209599.9999999998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6"/>
      <c r="B728" s="107"/>
      <c r="C728" s="107"/>
      <c r="D728" s="107"/>
      <c r="E728" s="107"/>
      <c r="F728" s="107"/>
      <c r="G728" s="108">
        <f>G713+G719+G725</f>
        <v>3269189.1891891882</v>
      </c>
      <c r="H728" s="108">
        <f>H713+H719+H725</f>
        <v>359610.81081081077</v>
      </c>
      <c r="I728" s="107"/>
      <c r="J728" s="109">
        <f>H714+H720+H726</f>
        <v>3628799.9999999991</v>
      </c>
    </row>
    <row r="730" spans="1:10" ht="12.75" customHeight="1" x14ac:dyDescent="0.25">
      <c r="A730" s="94" t="s">
        <v>1</v>
      </c>
      <c r="B730" s="95">
        <f>Invoice!E3308</f>
        <v>23050030</v>
      </c>
      <c r="C730" s="96"/>
      <c r="D730" s="97"/>
      <c r="E730" s="97"/>
      <c r="F730" s="97"/>
      <c r="G730" s="98"/>
      <c r="H730" s="99"/>
      <c r="I730" s="99"/>
      <c r="J730" s="100"/>
    </row>
    <row r="731" spans="1:10" ht="12.75" customHeight="1" x14ac:dyDescent="0.25">
      <c r="A731" s="101">
        <v>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Invoice!B3316</f>
        <v>48</v>
      </c>
      <c r="C732" s="88" t="str">
        <f>Invoice!E3316</f>
        <v>JANGKA (MATH SET) JOYKO MS-25</v>
      </c>
      <c r="D732" s="89">
        <f>Invoice!H3316</f>
        <v>89400</v>
      </c>
      <c r="E732" s="81">
        <f>D732*B732</f>
        <v>4291200</v>
      </c>
      <c r="F732" s="81"/>
      <c r="G732" s="82">
        <f>E732/1.11</f>
        <v>3865945.9459459456</v>
      </c>
      <c r="H732" s="83">
        <f>G732*11%</f>
        <v>425254.05405405402</v>
      </c>
      <c r="I732" s="83">
        <f>G732/B732</f>
        <v>80540.540540540533</v>
      </c>
      <c r="J732" s="103">
        <f>H732/B732</f>
        <v>8859.4594594594582</v>
      </c>
    </row>
    <row r="733" spans="1:10" ht="12.75" customHeight="1" x14ac:dyDescent="0.25">
      <c r="A733" s="101"/>
      <c r="D733" s="81"/>
      <c r="E733" s="81">
        <f>(E732*Invoice!I3316)+((E732-(E732*Invoice!I3316))*Invoice!J3316)</f>
        <v>579312</v>
      </c>
      <c r="F733" s="81"/>
      <c r="G733" s="90">
        <f>E733/1.11</f>
        <v>521902.70270270266</v>
      </c>
      <c r="H733" s="91">
        <f>G733*11%</f>
        <v>57409.297297297293</v>
      </c>
      <c r="I733" s="91">
        <f>G733/B732</f>
        <v>10872.972972972972</v>
      </c>
      <c r="J733" s="104">
        <f>H733/B732</f>
        <v>1196.0270270270269</v>
      </c>
    </row>
    <row r="734" spans="1:10" ht="12.75" customHeight="1" x14ac:dyDescent="0.25">
      <c r="A734" s="101"/>
      <c r="D734" s="81" t="s">
        <v>23</v>
      </c>
      <c r="E734" s="81">
        <f>E732-E733</f>
        <v>3711888</v>
      </c>
      <c r="F734" s="81"/>
      <c r="G734" s="82">
        <f>G732-G733</f>
        <v>3344043.2432432431</v>
      </c>
      <c r="H734" s="82">
        <f>H732-H733</f>
        <v>367844.75675675675</v>
      </c>
      <c r="I734" s="82">
        <f>I732-I733</f>
        <v>69667.567567567559</v>
      </c>
      <c r="J734" s="105">
        <f>J732-J733</f>
        <v>7663.4324324324316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3711888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Invoice!B3317</f>
        <v>72</v>
      </c>
      <c r="C738" s="88" t="str">
        <f>Invoice!E3317</f>
        <v>JANGKA (MATH SET) JOYKO MS-55</v>
      </c>
      <c r="D738" s="89">
        <f>Invoice!H3317</f>
        <v>89400</v>
      </c>
      <c r="E738" s="81">
        <f t="shared" ref="E738" si="100">D738*B738</f>
        <v>6436800</v>
      </c>
      <c r="F738" s="81"/>
      <c r="G738" s="82">
        <f t="shared" ref="G738" si="101">E738/1.11</f>
        <v>5798918.9189189188</v>
      </c>
      <c r="H738" s="83">
        <f t="shared" ref="H738" si="102">G738*11%</f>
        <v>637881.08108108107</v>
      </c>
      <c r="I738" s="83">
        <f t="shared" ref="I738" si="103">G738/B738</f>
        <v>80540.540540540533</v>
      </c>
      <c r="J738" s="103">
        <f t="shared" ref="J738" si="104">H738/B738</f>
        <v>8859.45945945946</v>
      </c>
    </row>
    <row r="739" spans="1:10" ht="12.75" customHeight="1" x14ac:dyDescent="0.25">
      <c r="A739" s="101"/>
      <c r="D739" s="81"/>
      <c r="E739" s="81">
        <f>(E738*Invoice!I3317)+((E738-(E738*Invoice!I3317))*Invoice!J3317)</f>
        <v>868968</v>
      </c>
      <c r="F739" s="81"/>
      <c r="G739" s="90">
        <f>E739/1.11</f>
        <v>782854.05405405397</v>
      </c>
      <c r="H739" s="91">
        <f>G739*11%</f>
        <v>86113.945945945932</v>
      </c>
      <c r="I739" s="91">
        <f>G739/B738</f>
        <v>10872.972972972972</v>
      </c>
      <c r="J739" s="104">
        <f>H739/B738</f>
        <v>1196.0270270270269</v>
      </c>
    </row>
    <row r="740" spans="1:10" ht="12.75" customHeight="1" x14ac:dyDescent="0.25">
      <c r="A740" s="101"/>
      <c r="D740" s="81" t="s">
        <v>23</v>
      </c>
      <c r="E740" s="81">
        <f>E738-E739</f>
        <v>5567832</v>
      </c>
      <c r="F740" s="81"/>
      <c r="G740" s="82">
        <f>G738-G739</f>
        <v>5016064.8648648653</v>
      </c>
      <c r="H740" s="82">
        <f>H738-H739</f>
        <v>551767.13513513515</v>
      </c>
      <c r="I740" s="82">
        <f>I738-I739</f>
        <v>69667.567567567559</v>
      </c>
      <c r="J740" s="105">
        <f>J738-J739</f>
        <v>7663.4324324324334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5567832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G734+G740</f>
        <v>8360108.1081081089</v>
      </c>
      <c r="H743" s="108">
        <f>H734+H740</f>
        <v>919611.89189189184</v>
      </c>
      <c r="I743" s="107"/>
      <c r="J743" s="109">
        <f>H735+H741</f>
        <v>9279720</v>
      </c>
    </row>
    <row r="745" spans="1:10" ht="12.75" customHeight="1" x14ac:dyDescent="0.25">
      <c r="A745" s="94" t="s">
        <v>1</v>
      </c>
      <c r="B745" s="95">
        <f>Invoice!E3422</f>
        <v>23050031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Invoice!B3430</f>
        <v>36</v>
      </c>
      <c r="C747" s="88" t="str">
        <f>Invoice!E3430</f>
        <v>CORRECTION FLUID KENKO KE-107M</v>
      </c>
      <c r="D747" s="89">
        <f>Invoice!H3430</f>
        <v>55800</v>
      </c>
      <c r="E747" s="81">
        <f>D747*B747</f>
        <v>2008800</v>
      </c>
      <c r="F747" s="81"/>
      <c r="G747" s="82">
        <f>E747/1.11</f>
        <v>1809729.7297297295</v>
      </c>
      <c r="H747" s="83">
        <f>G747*11%</f>
        <v>199070.27027027024</v>
      </c>
      <c r="I747" s="83">
        <f>G747/B747</f>
        <v>50270.270270270266</v>
      </c>
      <c r="J747" s="103">
        <f>H747/B747</f>
        <v>5529.7297297297291</v>
      </c>
    </row>
    <row r="748" spans="1:10" ht="12.75" customHeight="1" x14ac:dyDescent="0.25">
      <c r="A748" s="101"/>
      <c r="D748" s="81"/>
      <c r="E748" s="81">
        <f>(E747*Invoice!I3430)+((E747-(E747*Invoice!I3430))*Invoice!J3430)</f>
        <v>200880</v>
      </c>
      <c r="F748" s="81"/>
      <c r="G748" s="90">
        <f>E748/1.11</f>
        <v>180972.97297297296</v>
      </c>
      <c r="H748" s="91">
        <f>G748*11%</f>
        <v>19907.027027027027</v>
      </c>
      <c r="I748" s="91">
        <f>G748/B747</f>
        <v>5027.0270270270266</v>
      </c>
      <c r="J748" s="104">
        <f>H748/B747</f>
        <v>552.97297297297291</v>
      </c>
    </row>
    <row r="749" spans="1:10" ht="12.75" customHeight="1" x14ac:dyDescent="0.25">
      <c r="A749" s="101"/>
      <c r="D749" s="81" t="s">
        <v>23</v>
      </c>
      <c r="E749" s="81">
        <f>E747-E748</f>
        <v>1807920</v>
      </c>
      <c r="F749" s="81"/>
      <c r="G749" s="82">
        <f>G747-G748</f>
        <v>1628756.7567567565</v>
      </c>
      <c r="H749" s="82">
        <f>H747-H748</f>
        <v>179163.2432432432</v>
      </c>
      <c r="I749" s="82">
        <f>I747-I748</f>
        <v>45243.24324324324</v>
      </c>
      <c r="J749" s="105">
        <f>J747-J748</f>
        <v>4976.7567567567567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1807919.9999999995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Invoice!B3431</f>
        <v>2</v>
      </c>
      <c r="C753" s="88" t="str">
        <f>Invoice!E3431</f>
        <v>LEM STICK KENKO 8 GR (KECIL) isi 30 pc</v>
      </c>
      <c r="D753" s="89">
        <f>Invoice!H3431</f>
        <v>66000</v>
      </c>
      <c r="E753" s="81">
        <f t="shared" ref="E753:E771" si="105">D753*B753</f>
        <v>132000</v>
      </c>
      <c r="F753" s="81"/>
      <c r="G753" s="82">
        <f t="shared" ref="G753:G771" si="106">E753/1.11</f>
        <v>118918.91891891891</v>
      </c>
      <c r="H753" s="83">
        <f t="shared" ref="H753:H771" si="107">G753*11%</f>
        <v>13081.08108108108</v>
      </c>
      <c r="I753" s="83">
        <f t="shared" ref="I753:I771" si="108">G753/B753</f>
        <v>59459.459459459453</v>
      </c>
      <c r="J753" s="103">
        <f t="shared" ref="J753:J771" si="109">H753/B753</f>
        <v>6540.54054054054</v>
      </c>
    </row>
    <row r="754" spans="1:10" ht="12.75" customHeight="1" x14ac:dyDescent="0.25">
      <c r="A754" s="101"/>
      <c r="D754" s="81"/>
      <c r="E754" s="81">
        <f>(E753*Invoice!I3431)+((E753-(E753*Invoice!I3431))*Invoice!J3431)</f>
        <v>13200</v>
      </c>
      <c r="F754" s="81"/>
      <c r="G754" s="90">
        <f>E754/1.11</f>
        <v>11891.891891891892</v>
      </c>
      <c r="H754" s="91">
        <f>G754*11%</f>
        <v>1308.1081081081081</v>
      </c>
      <c r="I754" s="91">
        <f>G754/B753</f>
        <v>5945.9459459459458</v>
      </c>
      <c r="J754" s="104">
        <f>H754/B753</f>
        <v>654.05405405405406</v>
      </c>
    </row>
    <row r="755" spans="1:10" ht="12.75" customHeight="1" x14ac:dyDescent="0.25">
      <c r="A755" s="101"/>
      <c r="D755" s="81" t="s">
        <v>23</v>
      </c>
      <c r="E755" s="81">
        <f>E753-E754</f>
        <v>118800</v>
      </c>
      <c r="F755" s="81"/>
      <c r="G755" s="82">
        <f>G753-G754</f>
        <v>107027.02702702701</v>
      </c>
      <c r="H755" s="82">
        <f>H753-H754</f>
        <v>11772.972972972972</v>
      </c>
      <c r="I755" s="82">
        <f>I753-I754</f>
        <v>53513.513513513506</v>
      </c>
      <c r="J755" s="105">
        <f>J753-J754</f>
        <v>5886.4864864864858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118799.99999999999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Invoice!B3432</f>
        <v>2</v>
      </c>
      <c r="C759" s="88" t="str">
        <f>Invoice!E3432</f>
        <v>LEM CAIR 35 ML KENKO LG-35</v>
      </c>
      <c r="D759" s="89">
        <f>Invoice!H3432</f>
        <v>19800</v>
      </c>
      <c r="E759" s="81">
        <f t="shared" si="105"/>
        <v>39600</v>
      </c>
      <c r="F759" s="81"/>
      <c r="G759" s="82">
        <f t="shared" si="106"/>
        <v>35675.675675675673</v>
      </c>
      <c r="H759" s="83">
        <f t="shared" si="107"/>
        <v>3924.3243243243242</v>
      </c>
      <c r="I759" s="83">
        <f t="shared" si="108"/>
        <v>17837.837837837837</v>
      </c>
      <c r="J759" s="103">
        <f t="shared" si="109"/>
        <v>1962.1621621621621</v>
      </c>
    </row>
    <row r="760" spans="1:10" ht="12.75" customHeight="1" x14ac:dyDescent="0.25">
      <c r="A760" s="101"/>
      <c r="D760" s="81"/>
      <c r="E760" s="81">
        <f>(E759*Invoice!I3432)+((E759-(E759*Invoice!I3432))*Invoice!J3432)</f>
        <v>3960</v>
      </c>
      <c r="F760" s="81"/>
      <c r="G760" s="90">
        <f>E760/1.11</f>
        <v>3567.567567567567</v>
      </c>
      <c r="H760" s="91">
        <f>G760*11%</f>
        <v>392.43243243243239</v>
      </c>
      <c r="I760" s="91">
        <f>G760/B759</f>
        <v>1783.7837837837835</v>
      </c>
      <c r="J760" s="104">
        <f>H760/B759</f>
        <v>196.2162162162162</v>
      </c>
    </row>
    <row r="761" spans="1:10" ht="12.75" customHeight="1" x14ac:dyDescent="0.25">
      <c r="A761" s="101"/>
      <c r="D761" s="81" t="s">
        <v>23</v>
      </c>
      <c r="E761" s="81">
        <f>E759-E760</f>
        <v>35640</v>
      </c>
      <c r="F761" s="81"/>
      <c r="G761" s="82">
        <f>G759-G760</f>
        <v>32108.108108108107</v>
      </c>
      <c r="H761" s="82">
        <f>H759-H760</f>
        <v>3531.8918918918916</v>
      </c>
      <c r="I761" s="82">
        <f>I759-I760</f>
        <v>16054.054054054053</v>
      </c>
      <c r="J761" s="105">
        <f>J759-J760</f>
        <v>1765.9459459459458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35640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Invoice!B3433</f>
        <v>50</v>
      </c>
      <c r="C765" s="88" t="str">
        <f>Invoice!E3433</f>
        <v>LOOSE LEAF KENKO A5-LL 50-2070</v>
      </c>
      <c r="D765" s="89">
        <f>Invoice!H3433</f>
        <v>4400</v>
      </c>
      <c r="E765" s="81">
        <f t="shared" si="105"/>
        <v>220000</v>
      </c>
      <c r="F765" s="81"/>
      <c r="G765" s="82">
        <f t="shared" si="106"/>
        <v>198198.19819819817</v>
      </c>
      <c r="H765" s="83">
        <f t="shared" si="107"/>
        <v>21801.801801801797</v>
      </c>
      <c r="I765" s="83">
        <f t="shared" si="108"/>
        <v>3963.9639639639631</v>
      </c>
      <c r="J765" s="103">
        <f t="shared" si="109"/>
        <v>436.03603603603597</v>
      </c>
    </row>
    <row r="766" spans="1:10" ht="12.75" customHeight="1" x14ac:dyDescent="0.25">
      <c r="A766" s="101"/>
      <c r="D766" s="81"/>
      <c r="E766" s="81">
        <f>(E765*Invoice!I3433)+((E765-(E765*Invoice!I3433))*Invoice!J3433)</f>
        <v>22000</v>
      </c>
      <c r="F766" s="81"/>
      <c r="G766" s="90">
        <f>E766/1.11</f>
        <v>19819.819819819819</v>
      </c>
      <c r="H766" s="91">
        <f>G766*11%</f>
        <v>2180.1801801801803</v>
      </c>
      <c r="I766" s="91">
        <f>G766/B765</f>
        <v>396.39639639639637</v>
      </c>
      <c r="J766" s="104">
        <f>H766/B765</f>
        <v>43.603603603603602</v>
      </c>
    </row>
    <row r="767" spans="1:10" ht="12.75" customHeight="1" x14ac:dyDescent="0.25">
      <c r="A767" s="101"/>
      <c r="D767" s="81" t="s">
        <v>23</v>
      </c>
      <c r="E767" s="81">
        <f>E765-E766</f>
        <v>198000</v>
      </c>
      <c r="F767" s="81"/>
      <c r="G767" s="82">
        <f>G765-G766</f>
        <v>178378.37837837834</v>
      </c>
      <c r="H767" s="82">
        <f>H765-H766</f>
        <v>19621.621621621616</v>
      </c>
      <c r="I767" s="82">
        <f>I765-I766</f>
        <v>3567.5675675675666</v>
      </c>
      <c r="J767" s="105">
        <f>J765-J766</f>
        <v>392.43243243243239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197999.99999999997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Invoice!B3434</f>
        <v>50</v>
      </c>
      <c r="C771" s="88" t="str">
        <f>Invoice!E3434</f>
        <v>LOOSE LEAF KENKO A5-LL 100-2070</v>
      </c>
      <c r="D771" s="89">
        <f>Invoice!H3434</f>
        <v>8350</v>
      </c>
      <c r="E771" s="81">
        <f t="shared" si="105"/>
        <v>417500</v>
      </c>
      <c r="F771" s="81"/>
      <c r="G771" s="82">
        <f t="shared" si="106"/>
        <v>376126.1261261261</v>
      </c>
      <c r="H771" s="83">
        <f t="shared" si="107"/>
        <v>41373.873873873868</v>
      </c>
      <c r="I771" s="83">
        <f t="shared" si="108"/>
        <v>7522.5225225225222</v>
      </c>
      <c r="J771" s="103">
        <f t="shared" si="109"/>
        <v>827.47747747747735</v>
      </c>
    </row>
    <row r="772" spans="1:10" ht="12.75" customHeight="1" x14ac:dyDescent="0.25">
      <c r="A772" s="101"/>
      <c r="D772" s="81"/>
      <c r="E772" s="81">
        <f>(E771*Invoice!I3434)+((E771-(E771*Invoice!I3434))*Invoice!J3434)</f>
        <v>41750</v>
      </c>
      <c r="F772" s="81"/>
      <c r="G772" s="90">
        <f>E772/1.11</f>
        <v>37612.612612612611</v>
      </c>
      <c r="H772" s="91">
        <f>G772*11%</f>
        <v>4137.3873873873872</v>
      </c>
      <c r="I772" s="91">
        <f>G772/B771</f>
        <v>752.25225225225222</v>
      </c>
      <c r="J772" s="104">
        <f>H772/B771</f>
        <v>82.747747747747738</v>
      </c>
    </row>
    <row r="773" spans="1:10" ht="12.75" customHeight="1" x14ac:dyDescent="0.25">
      <c r="A773" s="101"/>
      <c r="D773" s="81" t="s">
        <v>23</v>
      </c>
      <c r="E773" s="81">
        <f>E771-E772</f>
        <v>375750</v>
      </c>
      <c r="F773" s="81"/>
      <c r="G773" s="82">
        <f>G771-G772</f>
        <v>338513.51351351349</v>
      </c>
      <c r="H773" s="82">
        <f>H771-H772</f>
        <v>37236.486486486479</v>
      </c>
      <c r="I773" s="82">
        <f>I771-I772</f>
        <v>6770.27027027027</v>
      </c>
      <c r="J773" s="105">
        <f>J771-J772</f>
        <v>744.72972972972957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375750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G749+G755+G761+G767+G773</f>
        <v>2284783.7837837832</v>
      </c>
      <c r="H776" s="108">
        <f>H749+H755+H761+H767+H773</f>
        <v>251326.21621621615</v>
      </c>
      <c r="I776" s="107"/>
      <c r="J776" s="109">
        <f>H750+H756+H762+H768+H774</f>
        <v>2536109.9999999995</v>
      </c>
    </row>
    <row r="778" spans="1:10" ht="12.75" customHeight="1" x14ac:dyDescent="0.25">
      <c r="A778" s="94" t="s">
        <v>1</v>
      </c>
      <c r="B778" s="95">
        <f>Invoice!E3536</f>
        <v>23050032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Invoice!B3544</f>
        <v>60</v>
      </c>
      <c r="C780" s="88" t="str">
        <f>Invoice!E3544</f>
        <v>CORRECTION TAPE JOYKO CT-522 PTL</v>
      </c>
      <c r="D780" s="89">
        <f>Invoice!H3544</f>
        <v>57600</v>
      </c>
      <c r="E780" s="81">
        <f>D780*B780</f>
        <v>3456000</v>
      </c>
      <c r="F780" s="81"/>
      <c r="G780" s="82">
        <f>E780/1.11</f>
        <v>3113513.5135135134</v>
      </c>
      <c r="H780" s="83">
        <f>G780*11%</f>
        <v>342486.48648648645</v>
      </c>
      <c r="I780" s="83">
        <f>G780/B780</f>
        <v>51891.891891891886</v>
      </c>
      <c r="J780" s="103">
        <f>H780/B780</f>
        <v>5708.1081081081074</v>
      </c>
    </row>
    <row r="781" spans="1:10" ht="12.75" customHeight="1" x14ac:dyDescent="0.25">
      <c r="A781" s="101"/>
      <c r="D781" s="81"/>
      <c r="E781" s="81">
        <f>(E780*Invoice!I3544)+((E780-(E780*Invoice!I3544))*Invoice!J3544)</f>
        <v>432000</v>
      </c>
      <c r="F781" s="81"/>
      <c r="G781" s="90">
        <f>E781/1.11</f>
        <v>389189.18918918917</v>
      </c>
      <c r="H781" s="91">
        <f>G781*11%</f>
        <v>42810.810810810806</v>
      </c>
      <c r="I781" s="91">
        <f>G781/B780</f>
        <v>6486.4864864864858</v>
      </c>
      <c r="J781" s="104">
        <f>H781/B780</f>
        <v>713.51351351351343</v>
      </c>
    </row>
    <row r="782" spans="1:10" ht="12.75" customHeight="1" x14ac:dyDescent="0.25">
      <c r="A782" s="101"/>
      <c r="D782" s="81" t="s">
        <v>23</v>
      </c>
      <c r="E782" s="81">
        <f>E780-E781</f>
        <v>3024000</v>
      </c>
      <c r="F782" s="81"/>
      <c r="G782" s="82">
        <f>G780-G781</f>
        <v>2724324.3243243243</v>
      </c>
      <c r="H782" s="82">
        <f>H780-H781</f>
        <v>299675.67567567562</v>
      </c>
      <c r="I782" s="82">
        <f>I780-I781</f>
        <v>45405.4054054054</v>
      </c>
      <c r="J782" s="105">
        <f>J780-J781</f>
        <v>4994.5945945945941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3024000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Invoice!B3545</f>
        <v>24</v>
      </c>
      <c r="C786" s="88" t="str">
        <f>Invoice!E3545</f>
        <v>JANGKA (MATH SET) JOYKO MS-55</v>
      </c>
      <c r="D786" s="89">
        <f>Invoice!H3545</f>
        <v>89400</v>
      </c>
      <c r="E786" s="81">
        <f t="shared" ref="E786" si="110">D786*B786</f>
        <v>2145600</v>
      </c>
      <c r="F786" s="81"/>
      <c r="G786" s="82">
        <f t="shared" ref="G786" si="111">E786/1.11</f>
        <v>1932972.9729729728</v>
      </c>
      <c r="H786" s="83">
        <f t="shared" ref="H786" si="112">G786*11%</f>
        <v>212627.02702702701</v>
      </c>
      <c r="I786" s="83">
        <f t="shared" ref="I786" si="113">G786/B786</f>
        <v>80540.540540540533</v>
      </c>
      <c r="J786" s="103">
        <f t="shared" ref="J786" si="114">H786/B786</f>
        <v>8859.4594594594582</v>
      </c>
    </row>
    <row r="787" spans="1:10" ht="12.75" customHeight="1" x14ac:dyDescent="0.25">
      <c r="A787" s="101"/>
      <c r="D787" s="81"/>
      <c r="E787" s="81">
        <f>(E786*Invoice!I3545)+((E786-(E786*Invoice!I3545))*Invoice!J3545)</f>
        <v>268200</v>
      </c>
      <c r="F787" s="81"/>
      <c r="G787" s="90">
        <f>E787/1.11</f>
        <v>241621.6216216216</v>
      </c>
      <c r="H787" s="91">
        <f>G787*11%</f>
        <v>26578.378378378377</v>
      </c>
      <c r="I787" s="91">
        <f>G787/B786</f>
        <v>10067.567567567567</v>
      </c>
      <c r="J787" s="104">
        <f>H787/B786</f>
        <v>1107.4324324324323</v>
      </c>
    </row>
    <row r="788" spans="1:10" ht="12.75" customHeight="1" x14ac:dyDescent="0.25">
      <c r="A788" s="101"/>
      <c r="D788" s="81" t="s">
        <v>23</v>
      </c>
      <c r="E788" s="81">
        <f>E786-E787</f>
        <v>1877400</v>
      </c>
      <c r="F788" s="81"/>
      <c r="G788" s="82">
        <f>G786-G787</f>
        <v>1691351.3513513512</v>
      </c>
      <c r="H788" s="82">
        <f>H786-H787</f>
        <v>186048.64864864864</v>
      </c>
      <c r="I788" s="82">
        <f>I786-I787</f>
        <v>70472.972972972959</v>
      </c>
      <c r="J788" s="105">
        <f>J786-J787</f>
        <v>7752.0270270270257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1877400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G782+G788</f>
        <v>4415675.6756756753</v>
      </c>
      <c r="H791" s="108">
        <f>H782+H788</f>
        <v>485724.32432432426</v>
      </c>
      <c r="I791" s="107"/>
      <c r="J791" s="109">
        <f>H783+H789</f>
        <v>4901400</v>
      </c>
    </row>
    <row r="793" spans="1:10" ht="12.75" customHeight="1" x14ac:dyDescent="0.25">
      <c r="A793" s="94" t="s">
        <v>1</v>
      </c>
      <c r="B793" s="95">
        <f>Invoice!E3650</f>
        <v>23050033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Invoice!B3658</f>
        <v>240</v>
      </c>
      <c r="C795" s="88" t="str">
        <f>Invoice!E3658</f>
        <v>CORRECTION TAPE JOYKO CT-522</v>
      </c>
      <c r="D795" s="89">
        <f>Invoice!H3658</f>
        <v>57600</v>
      </c>
      <c r="E795" s="81">
        <f>D795*B795</f>
        <v>13824000</v>
      </c>
      <c r="F795" s="81"/>
      <c r="G795" s="82">
        <f>E795/1.11</f>
        <v>12454054.054054054</v>
      </c>
      <c r="H795" s="83">
        <f>G795*11%</f>
        <v>1369945.9459459458</v>
      </c>
      <c r="I795" s="83">
        <f>G795/B795</f>
        <v>51891.891891891886</v>
      </c>
      <c r="J795" s="103">
        <f>H795/B795</f>
        <v>5708.1081081081074</v>
      </c>
    </row>
    <row r="796" spans="1:10" ht="12.75" customHeight="1" x14ac:dyDescent="0.25">
      <c r="A796" s="101"/>
      <c r="D796" s="81"/>
      <c r="E796" s="81">
        <f>(E795*Invoice!I3658)+((E795-(E795*Invoice!I3658))*Invoice!J3658)</f>
        <v>1728000</v>
      </c>
      <c r="F796" s="81"/>
      <c r="G796" s="90">
        <f>E796/1.11</f>
        <v>1556756.7567567567</v>
      </c>
      <c r="H796" s="91">
        <f>G796*11%</f>
        <v>171243.24324324323</v>
      </c>
      <c r="I796" s="91">
        <f>G796/B795</f>
        <v>6486.4864864864858</v>
      </c>
      <c r="J796" s="104">
        <f>H796/B795</f>
        <v>713.51351351351343</v>
      </c>
    </row>
    <row r="797" spans="1:10" ht="12.75" customHeight="1" x14ac:dyDescent="0.25">
      <c r="A797" s="101"/>
      <c r="D797" s="81" t="s">
        <v>23</v>
      </c>
      <c r="E797" s="81">
        <f>E795-E796</f>
        <v>12096000</v>
      </c>
      <c r="F797" s="81"/>
      <c r="G797" s="82">
        <f>G795-G796</f>
        <v>10897297.297297297</v>
      </c>
      <c r="H797" s="82">
        <f>H795-H796</f>
        <v>1198702.7027027025</v>
      </c>
      <c r="I797" s="82">
        <f>I795-I796</f>
        <v>45405.4054054054</v>
      </c>
      <c r="J797" s="105">
        <f>J795-J796</f>
        <v>4994.5945945945941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12096000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G797</f>
        <v>10897297.297297297</v>
      </c>
      <c r="H800" s="108">
        <f>H797</f>
        <v>1198702.7027027025</v>
      </c>
      <c r="I800" s="107"/>
      <c r="J800" s="109">
        <f>H798</f>
        <v>12096000</v>
      </c>
    </row>
    <row r="802" spans="1:10" ht="12.75" customHeight="1" x14ac:dyDescent="0.25">
      <c r="A802" s="94" t="s">
        <v>1</v>
      </c>
      <c r="B802" s="95">
        <f>Invoice!E3764</f>
        <v>23050034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Invoice!B3772</f>
        <v>288</v>
      </c>
      <c r="C804" s="88" t="str">
        <f>Invoice!E3772</f>
        <v>GEL PEN KENKO KE-303 T-GEL TRIANGULAR</v>
      </c>
      <c r="D804" s="89">
        <f>Invoice!H3772</f>
        <v>21600</v>
      </c>
      <c r="E804" s="81">
        <f>D804*B804</f>
        <v>6220800</v>
      </c>
      <c r="F804" s="81"/>
      <c r="G804" s="82">
        <f>E804/1.11</f>
        <v>5604324.3243243238</v>
      </c>
      <c r="H804" s="83">
        <f>G804*11%</f>
        <v>616475.67567567562</v>
      </c>
      <c r="I804" s="83">
        <f>G804/B804</f>
        <v>19459.459459459456</v>
      </c>
      <c r="J804" s="103">
        <f>H804/B804</f>
        <v>2140.5405405405404</v>
      </c>
    </row>
    <row r="805" spans="1:10" ht="12.75" customHeight="1" x14ac:dyDescent="0.25">
      <c r="A805" s="101"/>
      <c r="D805" s="81"/>
      <c r="E805" s="81">
        <f>(E804*Invoice!I3772)+((E804-(E804*Invoice!I3772))*Invoice!J3772)</f>
        <v>777600</v>
      </c>
      <c r="F805" s="81"/>
      <c r="G805" s="90">
        <f>E805/1.11</f>
        <v>700540.54054054047</v>
      </c>
      <c r="H805" s="91">
        <f>G805*11%</f>
        <v>77059.459459459453</v>
      </c>
      <c r="I805" s="91">
        <f>G805/B804</f>
        <v>2432.4324324324321</v>
      </c>
      <c r="J805" s="104">
        <f>H805/B804</f>
        <v>267.56756756756755</v>
      </c>
    </row>
    <row r="806" spans="1:10" ht="12.75" customHeight="1" x14ac:dyDescent="0.25">
      <c r="A806" s="101"/>
      <c r="D806" s="81" t="s">
        <v>23</v>
      </c>
      <c r="E806" s="81">
        <f>E804-E805</f>
        <v>5443200</v>
      </c>
      <c r="F806" s="81"/>
      <c r="G806" s="82">
        <f>G804-G805</f>
        <v>4903783.7837837832</v>
      </c>
      <c r="H806" s="82">
        <f>H804-H805</f>
        <v>539416.21621621621</v>
      </c>
      <c r="I806" s="82">
        <f>I804-I805</f>
        <v>17027.027027027023</v>
      </c>
      <c r="J806" s="105">
        <f>J804-J805</f>
        <v>1872.9729729729729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5443199.9999999991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6"/>
      <c r="B809" s="107"/>
      <c r="C809" s="107"/>
      <c r="D809" s="107"/>
      <c r="E809" s="107"/>
      <c r="F809" s="107"/>
      <c r="G809" s="108">
        <f>G806</f>
        <v>4903783.7837837832</v>
      </c>
      <c r="H809" s="108">
        <f>H806</f>
        <v>539416.21621621621</v>
      </c>
      <c r="I809" s="107"/>
      <c r="J809" s="109">
        <f>H807</f>
        <v>5443199.9999999991</v>
      </c>
    </row>
    <row r="811" spans="1:10" ht="12.75" customHeight="1" x14ac:dyDescent="0.25">
      <c r="A811" s="94" t="s">
        <v>1</v>
      </c>
      <c r="B811" s="95">
        <f>Invoice!E3878</f>
        <v>23050035</v>
      </c>
      <c r="C811" s="96"/>
      <c r="D811" s="97"/>
      <c r="E811" s="97"/>
      <c r="F811" s="97"/>
      <c r="G811" s="98"/>
      <c r="H811" s="99"/>
      <c r="I811" s="99"/>
      <c r="J811" s="100"/>
    </row>
    <row r="812" spans="1:10" ht="12.75" customHeight="1" x14ac:dyDescent="0.25">
      <c r="A812" s="101">
        <v>1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Invoice!B3886</f>
        <v>576</v>
      </c>
      <c r="C813" s="88" t="str">
        <f>Invoice!E3886</f>
        <v>GUNTING JOYKO SC-828</v>
      </c>
      <c r="D813" s="89">
        <f>Invoice!H3886</f>
        <v>4350</v>
      </c>
      <c r="E813" s="81">
        <f>D813*B813</f>
        <v>2505600</v>
      </c>
      <c r="F813" s="81"/>
      <c r="G813" s="82">
        <f>E813/1.11</f>
        <v>2257297.297297297</v>
      </c>
      <c r="H813" s="83">
        <f>G813*11%</f>
        <v>248302.70270270266</v>
      </c>
      <c r="I813" s="83">
        <f>G813/B813</f>
        <v>3918.9189189189183</v>
      </c>
      <c r="J813" s="103">
        <f>H813/B813</f>
        <v>431.08108108108104</v>
      </c>
    </row>
    <row r="814" spans="1:10" ht="12.75" customHeight="1" x14ac:dyDescent="0.25">
      <c r="A814" s="101"/>
      <c r="D814" s="81"/>
      <c r="E814" s="81">
        <f>(E813*Invoice!I3886)+((E813-(E813*Invoice!I3886))*Invoice!J3886)</f>
        <v>313200</v>
      </c>
      <c r="F814" s="81"/>
      <c r="G814" s="90">
        <f>E814/1.11</f>
        <v>282162.16216216213</v>
      </c>
      <c r="H814" s="91">
        <f>G814*11%</f>
        <v>31037.837837837833</v>
      </c>
      <c r="I814" s="91">
        <f>G814/B813</f>
        <v>489.86486486486478</v>
      </c>
      <c r="J814" s="104">
        <f>H814/B813</f>
        <v>53.88513513513513</v>
      </c>
    </row>
    <row r="815" spans="1:10" ht="12.75" customHeight="1" x14ac:dyDescent="0.25">
      <c r="A815" s="101"/>
      <c r="D815" s="81" t="s">
        <v>23</v>
      </c>
      <c r="E815" s="81">
        <f>E813-E814</f>
        <v>2192400</v>
      </c>
      <c r="F815" s="81"/>
      <c r="G815" s="82">
        <f>G813-G814</f>
        <v>1975135.1351351349</v>
      </c>
      <c r="H815" s="82">
        <f>H813-H814</f>
        <v>217264.86486486482</v>
      </c>
      <c r="I815" s="82">
        <f>I813-I814</f>
        <v>3429.0540540540533</v>
      </c>
      <c r="J815" s="105">
        <f>J813-J814</f>
        <v>377.19594594594594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2192399.9999999995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2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Invoice!B3887</f>
        <v>576</v>
      </c>
      <c r="C819" s="88" t="str">
        <f>Invoice!E3887</f>
        <v>GUNTING JOYKO SC-838</v>
      </c>
      <c r="D819" s="89">
        <f>Invoice!H3887</f>
        <v>6500</v>
      </c>
      <c r="E819" s="81">
        <f t="shared" ref="E819:E831" si="115">D819*B819</f>
        <v>3744000</v>
      </c>
      <c r="F819" s="81"/>
      <c r="G819" s="82">
        <f t="shared" ref="G819:G831" si="116">E819/1.11</f>
        <v>3372972.9729729728</v>
      </c>
      <c r="H819" s="83">
        <f t="shared" ref="H819:H831" si="117">G819*11%</f>
        <v>371027.02702702698</v>
      </c>
      <c r="I819" s="83">
        <f t="shared" ref="I819:I831" si="118">G819/B819</f>
        <v>5855.8558558558552</v>
      </c>
      <c r="J819" s="103">
        <f t="shared" ref="J819:J831" si="119">H819/B819</f>
        <v>644.14414414414409</v>
      </c>
    </row>
    <row r="820" spans="1:10" ht="12.75" customHeight="1" x14ac:dyDescent="0.25">
      <c r="A820" s="101"/>
      <c r="D820" s="81"/>
      <c r="E820" s="81">
        <f>(E819*Invoice!I3887)+((E819-(E819*Invoice!I3887))*Invoice!J3887)</f>
        <v>468000</v>
      </c>
      <c r="F820" s="81"/>
      <c r="G820" s="90">
        <f>E820/1.11</f>
        <v>421621.6216216216</v>
      </c>
      <c r="H820" s="91">
        <f>G820*11%</f>
        <v>46378.378378378373</v>
      </c>
      <c r="I820" s="91">
        <f>G820/B819</f>
        <v>731.9819819819819</v>
      </c>
      <c r="J820" s="104">
        <f>H820/B819</f>
        <v>80.518018018018012</v>
      </c>
    </row>
    <row r="821" spans="1:10" ht="12.75" customHeight="1" x14ac:dyDescent="0.25">
      <c r="A821" s="101"/>
      <c r="D821" s="81" t="s">
        <v>23</v>
      </c>
      <c r="E821" s="81">
        <f>E819-E820</f>
        <v>3276000</v>
      </c>
      <c r="F821" s="81"/>
      <c r="G821" s="82">
        <f>G819-G820</f>
        <v>2951351.351351351</v>
      </c>
      <c r="H821" s="82">
        <f>H819-H820</f>
        <v>324648.64864864864</v>
      </c>
      <c r="I821" s="82">
        <f>I819-I820</f>
        <v>5123.873873873873</v>
      </c>
      <c r="J821" s="105">
        <f>J819-J820</f>
        <v>563.62612612612611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3275999.9999999995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3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Invoice!B3888</f>
        <v>2000</v>
      </c>
      <c r="C825" s="88" t="str">
        <f>Invoice!E3888</f>
        <v>LABEL HARGA JOYKO LB-2RL (1 LINE PUTIH)</v>
      </c>
      <c r="D825" s="89">
        <f>Invoice!H3888</f>
        <v>2050</v>
      </c>
      <c r="E825" s="81">
        <f t="shared" si="115"/>
        <v>4100000</v>
      </c>
      <c r="F825" s="81"/>
      <c r="G825" s="82">
        <f t="shared" si="116"/>
        <v>3693693.6936936933</v>
      </c>
      <c r="H825" s="83">
        <f t="shared" si="117"/>
        <v>406306.30630630627</v>
      </c>
      <c r="I825" s="83">
        <f t="shared" si="118"/>
        <v>1846.8468468468466</v>
      </c>
      <c r="J825" s="103">
        <f t="shared" si="119"/>
        <v>203.15315315315314</v>
      </c>
    </row>
    <row r="826" spans="1:10" ht="12.75" customHeight="1" x14ac:dyDescent="0.25">
      <c r="A826" s="101"/>
      <c r="D826" s="81"/>
      <c r="E826" s="81">
        <f>(E825*Invoice!I3888)+((E825-(E825*Invoice!I3888))*Invoice!J3888)</f>
        <v>512500</v>
      </c>
      <c r="F826" s="81"/>
      <c r="G826" s="90">
        <f>E826/1.11</f>
        <v>461711.71171171166</v>
      </c>
      <c r="H826" s="91">
        <f>G826*11%</f>
        <v>50788.288288288284</v>
      </c>
      <c r="I826" s="91">
        <f>G826/B825</f>
        <v>230.85585585585582</v>
      </c>
      <c r="J826" s="104">
        <f>H826/B825</f>
        <v>25.394144144144143</v>
      </c>
    </row>
    <row r="827" spans="1:10" ht="12.75" customHeight="1" x14ac:dyDescent="0.25">
      <c r="A827" s="101"/>
      <c r="D827" s="81" t="s">
        <v>23</v>
      </c>
      <c r="E827" s="81">
        <f>E825-E826</f>
        <v>3587500</v>
      </c>
      <c r="F827" s="81"/>
      <c r="G827" s="82">
        <f>G825-G826</f>
        <v>3231981.9819819815</v>
      </c>
      <c r="H827" s="82">
        <f>H825-H826</f>
        <v>355518.01801801799</v>
      </c>
      <c r="I827" s="82">
        <f>I825-I826</f>
        <v>1615.9909909909907</v>
      </c>
      <c r="J827" s="105">
        <f>J825-J826</f>
        <v>177.75900900900899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3587499.9999999995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4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Invoice!B3889</f>
        <v>72</v>
      </c>
      <c r="C831" s="88" t="str">
        <f>Invoice!E3889</f>
        <v>ISI PENSIL 2B 2.0 MM JOYKO PL-11</v>
      </c>
      <c r="D831" s="89">
        <f>Invoice!H3889</f>
        <v>37200</v>
      </c>
      <c r="E831" s="81">
        <f t="shared" si="115"/>
        <v>2678400</v>
      </c>
      <c r="F831" s="81"/>
      <c r="G831" s="82">
        <f t="shared" si="116"/>
        <v>2412972.9729729728</v>
      </c>
      <c r="H831" s="83">
        <f t="shared" si="117"/>
        <v>265427.02702702698</v>
      </c>
      <c r="I831" s="83">
        <f t="shared" si="118"/>
        <v>33513.513513513513</v>
      </c>
      <c r="J831" s="103">
        <f t="shared" si="119"/>
        <v>3686.4864864864858</v>
      </c>
    </row>
    <row r="832" spans="1:10" ht="12.75" customHeight="1" x14ac:dyDescent="0.25">
      <c r="A832" s="101"/>
      <c r="D832" s="81"/>
      <c r="E832" s="81">
        <f>(E831*Invoice!I3889)+((E831-(E831*Invoice!I3889))*Invoice!J3889)</f>
        <v>334800</v>
      </c>
      <c r="F832" s="81"/>
      <c r="G832" s="90">
        <f>E832/1.11</f>
        <v>301621.6216216216</v>
      </c>
      <c r="H832" s="91">
        <f>G832*11%</f>
        <v>33178.378378378373</v>
      </c>
      <c r="I832" s="91">
        <f>G832/B831</f>
        <v>4189.1891891891892</v>
      </c>
      <c r="J832" s="104">
        <f>H832/B831</f>
        <v>460.81081081081072</v>
      </c>
    </row>
    <row r="833" spans="1:10" ht="12.75" customHeight="1" x14ac:dyDescent="0.25">
      <c r="A833" s="101"/>
      <c r="D833" s="81" t="s">
        <v>23</v>
      </c>
      <c r="E833" s="81">
        <f>E831-E832</f>
        <v>2343600</v>
      </c>
      <c r="F833" s="81"/>
      <c r="G833" s="82">
        <f>G831-G832</f>
        <v>2111351.351351351</v>
      </c>
      <c r="H833" s="82">
        <f>H831-H832</f>
        <v>232248.64864864861</v>
      </c>
      <c r="I833" s="82">
        <f>I831-I832</f>
        <v>29324.324324324323</v>
      </c>
      <c r="J833" s="105">
        <f>J831-J832</f>
        <v>3225.6756756756749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2343599.9999999995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G815+G821+G827+G833</f>
        <v>10269819.819819819</v>
      </c>
      <c r="H836" s="108">
        <f>H815+H821+H827+H833</f>
        <v>1129680.1801801801</v>
      </c>
      <c r="I836" s="107"/>
      <c r="J836" s="109">
        <f>H816+H822+H828+H834</f>
        <v>11399499.999999998</v>
      </c>
    </row>
    <row r="838" spans="1:10" ht="12.75" customHeight="1" x14ac:dyDescent="0.25">
      <c r="A838" s="94" t="s">
        <v>1</v>
      </c>
      <c r="B838" s="95">
        <f>Invoice!E3992</f>
        <v>23050036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Invoice!B4000</f>
        <v>48</v>
      </c>
      <c r="C840" s="88" t="str">
        <f>Invoice!E4000</f>
        <v>JANGKA (MATH SET) JOYKO MS-55</v>
      </c>
      <c r="D840" s="89">
        <f>Invoice!H4000</f>
        <v>89400</v>
      </c>
      <c r="E840" s="81">
        <f>D840*B840</f>
        <v>4291200</v>
      </c>
      <c r="F840" s="81"/>
      <c r="G840" s="82">
        <f>E840/1.11</f>
        <v>3865945.9459459456</v>
      </c>
      <c r="H840" s="83">
        <f>G840*11%</f>
        <v>425254.05405405402</v>
      </c>
      <c r="I840" s="83">
        <f>G840/B840</f>
        <v>80540.540540540533</v>
      </c>
      <c r="J840" s="103">
        <f>H840/B840</f>
        <v>8859.4594594594582</v>
      </c>
    </row>
    <row r="841" spans="1:10" ht="12.75" customHeight="1" x14ac:dyDescent="0.25">
      <c r="A841" s="101"/>
      <c r="D841" s="81"/>
      <c r="E841" s="81">
        <f>(E840*Invoice!I4000)+((E840-(E840*Invoice!I4000))*Invoice!J4000)</f>
        <v>579312</v>
      </c>
      <c r="F841" s="81"/>
      <c r="G841" s="90">
        <f>E841/1.11</f>
        <v>521902.70270270266</v>
      </c>
      <c r="H841" s="91">
        <f>G841*11%</f>
        <v>57409.297297297293</v>
      </c>
      <c r="I841" s="91">
        <f>G841/B840</f>
        <v>10872.972972972972</v>
      </c>
      <c r="J841" s="104">
        <f>H841/B840</f>
        <v>1196.0270270270269</v>
      </c>
    </row>
    <row r="842" spans="1:10" ht="12.75" customHeight="1" x14ac:dyDescent="0.25">
      <c r="A842" s="101"/>
      <c r="D842" s="81" t="s">
        <v>23</v>
      </c>
      <c r="E842" s="81">
        <f>E840-E841</f>
        <v>3711888</v>
      </c>
      <c r="F842" s="81"/>
      <c r="G842" s="82">
        <f>G840-G841</f>
        <v>3344043.2432432431</v>
      </c>
      <c r="H842" s="82">
        <f>H840-H841</f>
        <v>367844.75675675675</v>
      </c>
      <c r="I842" s="82">
        <f>I840-I841</f>
        <v>69667.567567567559</v>
      </c>
      <c r="J842" s="105">
        <f>J840-J841</f>
        <v>7663.4324324324316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3711888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G842</f>
        <v>3344043.2432432431</v>
      </c>
      <c r="H845" s="108">
        <f>H842</f>
        <v>367844.75675675675</v>
      </c>
      <c r="I845" s="107"/>
      <c r="J845" s="109">
        <f>H843</f>
        <v>3711888</v>
      </c>
    </row>
    <row r="847" spans="1:10" ht="12.75" customHeight="1" x14ac:dyDescent="0.25">
      <c r="A847" s="94" t="s">
        <v>1</v>
      </c>
      <c r="B847" s="95">
        <f>Invoice!E4106</f>
        <v>23050037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Invoice!B4114</f>
        <v>288</v>
      </c>
      <c r="C849" s="88" t="str">
        <f>Invoice!E4114</f>
        <v>GEL PEN KENKO HI-TECH-H 0.28 MM HITAM</v>
      </c>
      <c r="D849" s="89">
        <f>Invoice!H4114</f>
        <v>39000</v>
      </c>
      <c r="E849" s="81">
        <f>D849*B849</f>
        <v>11232000</v>
      </c>
      <c r="F849" s="81"/>
      <c r="G849" s="82">
        <f>E849/1.11</f>
        <v>10118918.918918919</v>
      </c>
      <c r="H849" s="83">
        <f>G849*11%</f>
        <v>1113081.0810810812</v>
      </c>
      <c r="I849" s="83">
        <f>G849/B849</f>
        <v>35135.135135135133</v>
      </c>
      <c r="J849" s="103">
        <f>H849/B849</f>
        <v>3864.864864864865</v>
      </c>
    </row>
    <row r="850" spans="1:10" ht="12.75" customHeight="1" x14ac:dyDescent="0.25">
      <c r="A850" s="101"/>
      <c r="D850" s="81"/>
      <c r="E850" s="81">
        <f>(E849*Invoice!I4114)+((E849-(E849*Invoice!I4114))*Invoice!J4114)</f>
        <v>1404000</v>
      </c>
      <c r="F850" s="81"/>
      <c r="G850" s="90">
        <f>E850/1.11</f>
        <v>1264864.8648648649</v>
      </c>
      <c r="H850" s="91">
        <f>G850*11%</f>
        <v>139135.13513513515</v>
      </c>
      <c r="I850" s="91">
        <f>G850/B849</f>
        <v>4391.8918918918916</v>
      </c>
      <c r="J850" s="104">
        <f>H850/B849</f>
        <v>483.10810810810813</v>
      </c>
    </row>
    <row r="851" spans="1:10" ht="12.75" customHeight="1" x14ac:dyDescent="0.25">
      <c r="A851" s="101"/>
      <c r="D851" s="81" t="s">
        <v>23</v>
      </c>
      <c r="E851" s="81">
        <f>E849-E850</f>
        <v>9828000</v>
      </c>
      <c r="F851" s="81"/>
      <c r="G851" s="82">
        <f>G849-G850</f>
        <v>8854054.0540540535</v>
      </c>
      <c r="H851" s="82">
        <f>H849-H850</f>
        <v>973945.94594594603</v>
      </c>
      <c r="I851" s="82">
        <f>I849-I850</f>
        <v>30743.24324324324</v>
      </c>
      <c r="J851" s="105">
        <f>J849-J850</f>
        <v>3381.7567567567567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9828000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Invoice!B4115</f>
        <v>300</v>
      </c>
      <c r="C855" s="88" t="str">
        <f>Invoice!E4115</f>
        <v>CORRECTION TAPE JOYKO CT-522</v>
      </c>
      <c r="D855" s="89">
        <f>Invoice!H4115</f>
        <v>57600</v>
      </c>
      <c r="E855" s="81">
        <f t="shared" ref="E855" si="120">D855*B855</f>
        <v>17280000</v>
      </c>
      <c r="F855" s="81"/>
      <c r="G855" s="82">
        <f t="shared" ref="G855" si="121">E855/1.11</f>
        <v>15567567.567567566</v>
      </c>
      <c r="H855" s="83">
        <f t="shared" ref="H855" si="122">G855*11%</f>
        <v>1712432.4324324324</v>
      </c>
      <c r="I855" s="83">
        <f t="shared" ref="I855" si="123">G855/B855</f>
        <v>51891.891891891886</v>
      </c>
      <c r="J855" s="103">
        <f t="shared" ref="J855" si="124">H855/B855</f>
        <v>5708.1081081081084</v>
      </c>
    </row>
    <row r="856" spans="1:10" ht="12.75" customHeight="1" x14ac:dyDescent="0.25">
      <c r="A856" s="101"/>
      <c r="D856" s="81"/>
      <c r="E856" s="81">
        <f>(E855*Invoice!I4115)+((E855-(E855*Invoice!I4115))*Invoice!J4115)</f>
        <v>2160000</v>
      </c>
      <c r="F856" s="81"/>
      <c r="G856" s="90">
        <f>E856/1.11</f>
        <v>1945945.9459459458</v>
      </c>
      <c r="H856" s="91">
        <f>G856*11%</f>
        <v>214054.05405405405</v>
      </c>
      <c r="I856" s="91">
        <f>G856/B855</f>
        <v>6486.4864864864858</v>
      </c>
      <c r="J856" s="104">
        <f>H856/B855</f>
        <v>713.51351351351354</v>
      </c>
    </row>
    <row r="857" spans="1:10" ht="12.75" customHeight="1" x14ac:dyDescent="0.25">
      <c r="A857" s="101"/>
      <c r="D857" s="81" t="s">
        <v>23</v>
      </c>
      <c r="E857" s="81">
        <f>E855-E856</f>
        <v>15120000</v>
      </c>
      <c r="F857" s="81"/>
      <c r="G857" s="82">
        <f>G855-G856</f>
        <v>13621621.62162162</v>
      </c>
      <c r="H857" s="82">
        <f>H855-H856</f>
        <v>1498378.3783783785</v>
      </c>
      <c r="I857" s="82">
        <f>I855-I856</f>
        <v>45405.4054054054</v>
      </c>
      <c r="J857" s="105">
        <f>J855-J856</f>
        <v>4994.594594594595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15119999.999999998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G851+G857</f>
        <v>22475675.675675675</v>
      </c>
      <c r="H860" s="108">
        <f>H851+H857</f>
        <v>2472324.3243243247</v>
      </c>
      <c r="I860" s="107"/>
      <c r="J860" s="109">
        <f>H852+H858</f>
        <v>24948000</v>
      </c>
    </row>
    <row r="862" spans="1:10" ht="12.75" customHeight="1" x14ac:dyDescent="0.25">
      <c r="A862" s="94" t="s">
        <v>1</v>
      </c>
      <c r="B862" s="95">
        <f>Invoice!E4220</f>
        <v>23050038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Invoice!B4228</f>
        <v>20</v>
      </c>
      <c r="C864" s="88" t="str">
        <f>Invoice!E4228</f>
        <v>PAPER JUMBO CLIP KENKO NO. 5</v>
      </c>
      <c r="D864" s="89">
        <f>Invoice!H4228</f>
        <v>43000</v>
      </c>
      <c r="E864" s="81">
        <f>D864*B864</f>
        <v>860000</v>
      </c>
      <c r="F864" s="81"/>
      <c r="G864" s="82">
        <f>E864/1.11</f>
        <v>774774.77477477468</v>
      </c>
      <c r="H864" s="83">
        <f>G864*11%</f>
        <v>85225.225225225222</v>
      </c>
      <c r="I864" s="83">
        <f>G864/B864</f>
        <v>38738.738738738735</v>
      </c>
      <c r="J864" s="103">
        <f>H864/B864</f>
        <v>4261.2612612612611</v>
      </c>
    </row>
    <row r="865" spans="1:10" ht="12.75" customHeight="1" x14ac:dyDescent="0.25">
      <c r="A865" s="101"/>
      <c r="D865" s="81"/>
      <c r="E865" s="81">
        <f>(E864*Invoice!I4228)+((E864-(E864*Invoice!I4228))*Invoice!J4228)</f>
        <v>116100.00000000001</v>
      </c>
      <c r="F865" s="81"/>
      <c r="G865" s="90">
        <f>E865/1.11</f>
        <v>104594.5945945946</v>
      </c>
      <c r="H865" s="91">
        <f>G865*11%</f>
        <v>11505.405405405407</v>
      </c>
      <c r="I865" s="91">
        <f>G865/B864</f>
        <v>5229.72972972973</v>
      </c>
      <c r="J865" s="104">
        <f>H865/B864</f>
        <v>575.27027027027032</v>
      </c>
    </row>
    <row r="866" spans="1:10" ht="12.75" customHeight="1" x14ac:dyDescent="0.25">
      <c r="A866" s="101"/>
      <c r="D866" s="81" t="s">
        <v>23</v>
      </c>
      <c r="E866" s="81">
        <f>E864-E865</f>
        <v>743900</v>
      </c>
      <c r="F866" s="81"/>
      <c r="G866" s="82">
        <f>G864-G865</f>
        <v>670180.18018018012</v>
      </c>
      <c r="H866" s="82">
        <f>H864-H865</f>
        <v>73719.819819819822</v>
      </c>
      <c r="I866" s="82">
        <f>I864-I865</f>
        <v>33509.009009009009</v>
      </c>
      <c r="J866" s="105">
        <f>J864-J865</f>
        <v>3685.9909909909907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743900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Invoice!B4229</f>
        <v>30</v>
      </c>
      <c r="C870" s="88" t="str">
        <f>Invoice!E4229</f>
        <v>CUTTER 9 MM KENKO A-300 (KECIL)</v>
      </c>
      <c r="D870" s="89">
        <f>Invoice!H4229</f>
        <v>57000</v>
      </c>
      <c r="E870" s="81">
        <f t="shared" ref="E870" si="125">D870*B870</f>
        <v>1710000</v>
      </c>
      <c r="F870" s="81"/>
      <c r="G870" s="82">
        <f t="shared" ref="G870" si="126">E870/1.11</f>
        <v>1540540.5405405404</v>
      </c>
      <c r="H870" s="83">
        <f t="shared" ref="H870" si="127">G870*11%</f>
        <v>169459.45945945944</v>
      </c>
      <c r="I870" s="83">
        <f t="shared" ref="I870" si="128">G870/B870</f>
        <v>51351.351351351346</v>
      </c>
      <c r="J870" s="103">
        <f t="shared" ref="J870" si="129">H870/B870</f>
        <v>5648.6486486486483</v>
      </c>
    </row>
    <row r="871" spans="1:10" ht="12.75" customHeight="1" x14ac:dyDescent="0.25">
      <c r="A871" s="101"/>
      <c r="D871" s="81"/>
      <c r="E871" s="81">
        <f>(E870*Invoice!I4229)+((E870-(E870*Invoice!I4229))*Invoice!J4229)</f>
        <v>230850.00000000003</v>
      </c>
      <c r="F871" s="81"/>
      <c r="G871" s="90">
        <f>E871/1.11</f>
        <v>207972.97297297299</v>
      </c>
      <c r="H871" s="91">
        <f>G871*11%</f>
        <v>22877.02702702703</v>
      </c>
      <c r="I871" s="91">
        <f>G871/B870</f>
        <v>6932.4324324324325</v>
      </c>
      <c r="J871" s="104">
        <f>H871/B870</f>
        <v>762.56756756756772</v>
      </c>
    </row>
    <row r="872" spans="1:10" ht="12.75" customHeight="1" x14ac:dyDescent="0.25">
      <c r="A872" s="101"/>
      <c r="D872" s="81" t="s">
        <v>23</v>
      </c>
      <c r="E872" s="81">
        <f>E870-E871</f>
        <v>1479150</v>
      </c>
      <c r="F872" s="81"/>
      <c r="G872" s="82">
        <f>G870-G871</f>
        <v>1332567.5675675673</v>
      </c>
      <c r="H872" s="82">
        <f>H870-H871</f>
        <v>146582.4324324324</v>
      </c>
      <c r="I872" s="82">
        <f>I870-I871</f>
        <v>44418.918918918913</v>
      </c>
      <c r="J872" s="105">
        <f>J870-J871</f>
        <v>4886.0810810810808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1479149.9999999998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6"/>
      <c r="B875" s="107"/>
      <c r="C875" s="107"/>
      <c r="D875" s="107"/>
      <c r="E875" s="107"/>
      <c r="F875" s="107"/>
      <c r="G875" s="108">
        <f>G866+G872</f>
        <v>2002747.7477477475</v>
      </c>
      <c r="H875" s="108">
        <f>H866+H872</f>
        <v>220302.25225225222</v>
      </c>
      <c r="I875" s="107"/>
      <c r="J875" s="109">
        <f>H867+H873</f>
        <v>2223050</v>
      </c>
    </row>
    <row r="877" spans="1:10" ht="12.75" customHeight="1" x14ac:dyDescent="0.25">
      <c r="A877" s="94" t="s">
        <v>1</v>
      </c>
      <c r="B877" s="95">
        <f>Invoice!E4334</f>
        <v>23050039</v>
      </c>
      <c r="C877" s="96"/>
      <c r="D877" s="97"/>
      <c r="E877" s="97"/>
      <c r="F877" s="97"/>
      <c r="G877" s="98"/>
      <c r="H877" s="99"/>
      <c r="I877" s="99"/>
      <c r="J877" s="100"/>
    </row>
    <row r="878" spans="1:10" ht="12.75" customHeight="1" x14ac:dyDescent="0.25">
      <c r="A878" s="101">
        <v>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Invoice!B4342</f>
        <v>25</v>
      </c>
      <c r="C879" s="88" t="str">
        <f>Invoice!E4342</f>
        <v>GUNTING KENKO SC-838N</v>
      </c>
      <c r="D879" s="89">
        <f>Invoice!H4342</f>
        <v>79800</v>
      </c>
      <c r="E879" s="81">
        <f>D879*B879</f>
        <v>1995000</v>
      </c>
      <c r="F879" s="81"/>
      <c r="G879" s="82">
        <f>E879/1.11</f>
        <v>1797297.297297297</v>
      </c>
      <c r="H879" s="83">
        <f>G879*11%</f>
        <v>197702.70270270266</v>
      </c>
      <c r="I879" s="83">
        <f>G879/B879</f>
        <v>71891.891891891879</v>
      </c>
      <c r="J879" s="103">
        <f>H879/B879</f>
        <v>7908.1081081081065</v>
      </c>
    </row>
    <row r="880" spans="1:10" ht="12.75" customHeight="1" x14ac:dyDescent="0.25">
      <c r="A880" s="101"/>
      <c r="D880" s="81"/>
      <c r="E880" s="81">
        <f>(E879*Invoice!I4342)+((E879-(E879*Invoice!I4342))*Invoice!J4342)</f>
        <v>279300</v>
      </c>
      <c r="F880" s="81"/>
      <c r="G880" s="90">
        <f>E880/1.11</f>
        <v>251621.6216216216</v>
      </c>
      <c r="H880" s="91">
        <f>G880*11%</f>
        <v>27678.378378378377</v>
      </c>
      <c r="I880" s="91">
        <f>G880/B879</f>
        <v>10064.864864864863</v>
      </c>
      <c r="J880" s="104">
        <f>H880/B879</f>
        <v>1107.135135135135</v>
      </c>
    </row>
    <row r="881" spans="1:10" ht="12.75" customHeight="1" x14ac:dyDescent="0.25">
      <c r="A881" s="101"/>
      <c r="D881" s="81" t="s">
        <v>23</v>
      </c>
      <c r="E881" s="81">
        <f>E879-E880</f>
        <v>1715700</v>
      </c>
      <c r="F881" s="81"/>
      <c r="G881" s="82">
        <f>G879-G880</f>
        <v>1545675.6756756755</v>
      </c>
      <c r="H881" s="82">
        <f>H879-H880</f>
        <v>170024.32432432429</v>
      </c>
      <c r="I881" s="82">
        <f>I879-I880</f>
        <v>61827.027027027012</v>
      </c>
      <c r="J881" s="105">
        <f>J879-J880</f>
        <v>6800.9729729729715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1715699.9999999998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G881</f>
        <v>1545675.6756756755</v>
      </c>
      <c r="H884" s="108">
        <f>H881</f>
        <v>170024.32432432429</v>
      </c>
      <c r="I884" s="107"/>
      <c r="J884" s="109">
        <f>H882</f>
        <v>1715699.9999999998</v>
      </c>
    </row>
    <row r="886" spans="1:10" ht="12.75" customHeight="1" x14ac:dyDescent="0.25">
      <c r="A886" s="94" t="s">
        <v>1</v>
      </c>
      <c r="B886" s="95">
        <f>Invoice!E4448</f>
        <v>23050040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Invoice!B4456</f>
        <v>150</v>
      </c>
      <c r="C888" s="88" t="str">
        <f>Invoice!E4456</f>
        <v>STIP / PENGHAPUS JOYKO 526-B40P PUTIH</v>
      </c>
      <c r="D888" s="89">
        <f>Invoice!H4456</f>
        <v>28300</v>
      </c>
      <c r="E888" s="81">
        <f>D888*B888</f>
        <v>4245000</v>
      </c>
      <c r="F888" s="81"/>
      <c r="G888" s="82">
        <f>E888/1.11</f>
        <v>3824324.3243243238</v>
      </c>
      <c r="H888" s="83">
        <f>G888*11%</f>
        <v>420675.67567567562</v>
      </c>
      <c r="I888" s="83">
        <f>G888/B888</f>
        <v>25495.495495495492</v>
      </c>
      <c r="J888" s="103">
        <f>H888/B888</f>
        <v>2804.504504504504</v>
      </c>
    </row>
    <row r="889" spans="1:10" ht="12.75" customHeight="1" x14ac:dyDescent="0.25">
      <c r="A889" s="101"/>
      <c r="D889" s="81"/>
      <c r="E889" s="81">
        <f>(E888*Invoice!I4456)+((E888-(E888*Invoice!I4456))*Invoice!J4456)</f>
        <v>530625</v>
      </c>
      <c r="F889" s="81"/>
      <c r="G889" s="90">
        <f>E889/1.11</f>
        <v>478040.54054054047</v>
      </c>
      <c r="H889" s="91">
        <f>G889*11%</f>
        <v>52584.459459459453</v>
      </c>
      <c r="I889" s="91">
        <f>G889/B888</f>
        <v>3186.9369369369365</v>
      </c>
      <c r="J889" s="104">
        <f>H889/B888</f>
        <v>350.563063063063</v>
      </c>
    </row>
    <row r="890" spans="1:10" ht="12.75" customHeight="1" x14ac:dyDescent="0.25">
      <c r="A890" s="101"/>
      <c r="D890" s="81" t="s">
        <v>23</v>
      </c>
      <c r="E890" s="81">
        <f>E888-E889</f>
        <v>3714375</v>
      </c>
      <c r="F890" s="81"/>
      <c r="G890" s="82">
        <f>G888-G889</f>
        <v>3346283.7837837832</v>
      </c>
      <c r="H890" s="82">
        <f>H888-H889</f>
        <v>368091.21621621615</v>
      </c>
      <c r="I890" s="82">
        <f>I888-I889</f>
        <v>22308.558558558554</v>
      </c>
      <c r="J890" s="105">
        <f>J888-J889</f>
        <v>2453.9414414414409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3714374.9999999995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Invoice!B4457</f>
        <v>50</v>
      </c>
      <c r="C894" s="88" t="str">
        <f>Invoice!E4457</f>
        <v>STIP / PENGHAPUS JOYKO 526-B20 PUTIH</v>
      </c>
      <c r="D894" s="89">
        <f>Invoice!H4457</f>
        <v>34100</v>
      </c>
      <c r="E894" s="81">
        <f t="shared" ref="E894" si="130">D894*B894</f>
        <v>1705000</v>
      </c>
      <c r="F894" s="81"/>
      <c r="G894" s="82">
        <f t="shared" ref="G894" si="131">E894/1.11</f>
        <v>1536036.036036036</v>
      </c>
      <c r="H894" s="83">
        <f t="shared" ref="H894" si="132">G894*11%</f>
        <v>168963.96396396396</v>
      </c>
      <c r="I894" s="83">
        <f t="shared" ref="I894" si="133">G894/B894</f>
        <v>30720.720720720721</v>
      </c>
      <c r="J894" s="103">
        <f t="shared" ref="J894" si="134">H894/B894</f>
        <v>3379.2792792792793</v>
      </c>
    </row>
    <row r="895" spans="1:10" ht="12.75" customHeight="1" x14ac:dyDescent="0.25">
      <c r="A895" s="101"/>
      <c r="D895" s="81"/>
      <c r="E895" s="81">
        <f>(E894*Invoice!I4457)+((E894-(E894*Invoice!I4457))*Invoice!J4457)</f>
        <v>213125</v>
      </c>
      <c r="F895" s="81"/>
      <c r="G895" s="90">
        <f>E895/1.11</f>
        <v>192004.5045045045</v>
      </c>
      <c r="H895" s="91">
        <f>G895*11%</f>
        <v>21120.495495495496</v>
      </c>
      <c r="I895" s="91">
        <f>G895/B894</f>
        <v>3840.0900900900901</v>
      </c>
      <c r="J895" s="104">
        <f>H895/B894</f>
        <v>422.40990990990991</v>
      </c>
    </row>
    <row r="896" spans="1:10" ht="12.75" customHeight="1" x14ac:dyDescent="0.25">
      <c r="A896" s="101"/>
      <c r="D896" s="81" t="s">
        <v>23</v>
      </c>
      <c r="E896" s="81">
        <f>E894-E895</f>
        <v>1491875</v>
      </c>
      <c r="F896" s="81"/>
      <c r="G896" s="82">
        <f>G894-G895</f>
        <v>1344031.5315315314</v>
      </c>
      <c r="H896" s="82">
        <f>H894-H895</f>
        <v>147843.46846846846</v>
      </c>
      <c r="I896" s="82">
        <f>I894-I895</f>
        <v>26880.630630630632</v>
      </c>
      <c r="J896" s="105">
        <f>J894-J895</f>
        <v>2956.8693693693695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1491874.9999999998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4690315.3153153146</v>
      </c>
      <c r="H899" s="108">
        <f>H890+H896</f>
        <v>515934.68468468462</v>
      </c>
      <c r="I899" s="107"/>
      <c r="J899" s="109">
        <f>H891+H897</f>
        <v>5206249.9999999991</v>
      </c>
    </row>
    <row r="901" spans="1:10" ht="12.75" customHeight="1" x14ac:dyDescent="0.25">
      <c r="A901" s="94" t="s">
        <v>1</v>
      </c>
      <c r="B901" s="95">
        <f>Invoice!E4562</f>
        <v>23050041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Invoice!B4570</f>
        <v>500</v>
      </c>
      <c r="C903" s="88" t="str">
        <f>Invoice!E4570</f>
        <v>HIGHLIGHTER / STABILLO JOYKO HL-1/2/3/4/5 (Kn/Hj/Br/Pink/Or)</v>
      </c>
      <c r="D903" s="89">
        <f>Invoice!H4570</f>
        <v>3700</v>
      </c>
      <c r="E903" s="81">
        <f>D903*B903</f>
        <v>1850000</v>
      </c>
      <c r="F903" s="81"/>
      <c r="G903" s="82">
        <f>E903/1.11</f>
        <v>1666666.6666666665</v>
      </c>
      <c r="H903" s="83">
        <f>G903*11%</f>
        <v>183333.33333333331</v>
      </c>
      <c r="I903" s="83">
        <f>G903/B903</f>
        <v>3333.333333333333</v>
      </c>
      <c r="J903" s="103">
        <f>H903/B903</f>
        <v>366.66666666666663</v>
      </c>
    </row>
    <row r="904" spans="1:10" ht="12.75" customHeight="1" x14ac:dyDescent="0.25">
      <c r="A904" s="101"/>
      <c r="D904" s="81"/>
      <c r="E904" s="81">
        <f>(E903*Invoice!I4570)+((E903-(E903*Invoice!I4570))*Invoice!J4570)</f>
        <v>231250</v>
      </c>
      <c r="F904" s="81"/>
      <c r="G904" s="90">
        <f>E904/1.11</f>
        <v>208333.33333333331</v>
      </c>
      <c r="H904" s="91">
        <f>G904*11%</f>
        <v>22916.666666666664</v>
      </c>
      <c r="I904" s="91">
        <f>G904/B903</f>
        <v>416.66666666666663</v>
      </c>
      <c r="J904" s="104">
        <f>H904/B903</f>
        <v>45.833333333333329</v>
      </c>
    </row>
    <row r="905" spans="1:10" ht="12.75" customHeight="1" x14ac:dyDescent="0.25">
      <c r="A905" s="101"/>
      <c r="D905" s="81" t="s">
        <v>23</v>
      </c>
      <c r="E905" s="81">
        <f>E903-E904</f>
        <v>1618750</v>
      </c>
      <c r="F905" s="81"/>
      <c r="G905" s="82">
        <f>G903-G904</f>
        <v>1458333.3333333333</v>
      </c>
      <c r="H905" s="82">
        <f>H903-H904</f>
        <v>160416.66666666666</v>
      </c>
      <c r="I905" s="82">
        <f>I903-I904</f>
        <v>2916.6666666666665</v>
      </c>
      <c r="J905" s="105">
        <f>J903-J904</f>
        <v>320.83333333333331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1618750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6"/>
      <c r="B908" s="107"/>
      <c r="C908" s="107"/>
      <c r="D908" s="107"/>
      <c r="E908" s="107"/>
      <c r="F908" s="107"/>
      <c r="G908" s="108">
        <f>G905</f>
        <v>1458333.3333333333</v>
      </c>
      <c r="H908" s="108">
        <f>H905</f>
        <v>160416.66666666666</v>
      </c>
      <c r="I908" s="107"/>
      <c r="J908" s="109">
        <f>H906</f>
        <v>1618750</v>
      </c>
    </row>
    <row r="910" spans="1:10" ht="12.75" customHeight="1" x14ac:dyDescent="0.25">
      <c r="A910" s="94" t="s">
        <v>1</v>
      </c>
      <c r="B910" s="95">
        <f>Invoice!E4676</f>
        <v>23050042</v>
      </c>
      <c r="C910" s="96"/>
      <c r="D910" s="97"/>
      <c r="E910" s="97"/>
      <c r="F910" s="97"/>
      <c r="G910" s="98"/>
      <c r="H910" s="99"/>
      <c r="I910" s="99"/>
      <c r="J910" s="100"/>
    </row>
    <row r="911" spans="1:10" ht="12.75" customHeight="1" x14ac:dyDescent="0.25">
      <c r="A911" s="101">
        <v>1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Invoice!B4684</f>
        <v>1000</v>
      </c>
      <c r="C912" s="88" t="str">
        <f>Invoice!E4684</f>
        <v>LABEL HARGA JOYKO LB-3 (2 LINE KUNING FLUOR)</v>
      </c>
      <c r="D912" s="89">
        <f>Invoice!H4684</f>
        <v>4300</v>
      </c>
      <c r="E912" s="81">
        <f>D912*B912</f>
        <v>4300000</v>
      </c>
      <c r="F912" s="81"/>
      <c r="G912" s="82">
        <f>E912/1.11</f>
        <v>3873873.8738738736</v>
      </c>
      <c r="H912" s="83">
        <f>G912*11%</f>
        <v>426126.1261261261</v>
      </c>
      <c r="I912" s="83">
        <f>G912/B912</f>
        <v>3873.8738738738734</v>
      </c>
      <c r="J912" s="103">
        <f>H912/B912</f>
        <v>426.12612612612611</v>
      </c>
    </row>
    <row r="913" spans="1:10" ht="12.75" customHeight="1" x14ac:dyDescent="0.25">
      <c r="A913" s="101"/>
      <c r="D913" s="81"/>
      <c r="E913" s="81">
        <f>(E912*Invoice!I4684)+((E912-(E912*Invoice!I4684))*Invoice!J4684)</f>
        <v>580500</v>
      </c>
      <c r="F913" s="81"/>
      <c r="G913" s="90">
        <f>E913/1.11</f>
        <v>522972.9729729729</v>
      </c>
      <c r="H913" s="91">
        <f>G913*11%</f>
        <v>57527.027027027019</v>
      </c>
      <c r="I913" s="91">
        <f>G913/B912</f>
        <v>522.97297297297291</v>
      </c>
      <c r="J913" s="104">
        <f>H913/B912</f>
        <v>57.527027027027017</v>
      </c>
    </row>
    <row r="914" spans="1:10" ht="12.75" customHeight="1" x14ac:dyDescent="0.25">
      <c r="A914" s="101"/>
      <c r="D914" s="81" t="s">
        <v>23</v>
      </c>
      <c r="E914" s="81">
        <f>E912-E913</f>
        <v>3719500</v>
      </c>
      <c r="F914" s="81"/>
      <c r="G914" s="82">
        <f>G912-G913</f>
        <v>3350900.9009009008</v>
      </c>
      <c r="H914" s="82">
        <f>H912-H913</f>
        <v>368599.09909909905</v>
      </c>
      <c r="I914" s="82">
        <f>I912-I913</f>
        <v>3350.9009009009005</v>
      </c>
      <c r="J914" s="105">
        <f>J912-J913</f>
        <v>368.59909909909908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3719500</v>
      </c>
      <c r="I915" s="83"/>
      <c r="J915" s="103"/>
    </row>
    <row r="916" spans="1:10" ht="12.75" customHeight="1" x14ac:dyDescent="0.25">
      <c r="A916" s="101"/>
      <c r="C916" s="88"/>
      <c r="D916" s="89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6"/>
      <c r="B917" s="107"/>
      <c r="C917" s="107"/>
      <c r="D917" s="107"/>
      <c r="E917" s="107"/>
      <c r="F917" s="107"/>
      <c r="G917" s="108">
        <f>G914</f>
        <v>3350900.9009009008</v>
      </c>
      <c r="H917" s="108">
        <f>H914</f>
        <v>368599.09909909905</v>
      </c>
      <c r="I917" s="107"/>
      <c r="J917" s="109">
        <f>H915</f>
        <v>3719500</v>
      </c>
    </row>
    <row r="919" spans="1:10" ht="12.75" customHeight="1" x14ac:dyDescent="0.25">
      <c r="A919" s="94" t="s">
        <v>1</v>
      </c>
      <c r="B919" s="95">
        <f>Invoice!E4790</f>
        <v>23050043</v>
      </c>
      <c r="C919" s="96"/>
      <c r="D919" s="97"/>
      <c r="E919" s="97"/>
      <c r="F919" s="97"/>
      <c r="G919" s="98"/>
      <c r="H919" s="99"/>
      <c r="I919" s="99"/>
      <c r="J919" s="100"/>
    </row>
    <row r="920" spans="1:10" ht="12.75" customHeight="1" x14ac:dyDescent="0.25">
      <c r="A920" s="101">
        <v>1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Invoice!B4798</f>
        <v>100</v>
      </c>
      <c r="C921" s="88" t="str">
        <f>Invoice!E4798</f>
        <v>STIP / PENGHAPUS JOYKO 526-B40P PUTIH</v>
      </c>
      <c r="D921" s="89">
        <f>Invoice!H4798</f>
        <v>28300</v>
      </c>
      <c r="E921" s="81">
        <f>D921*B921</f>
        <v>2830000</v>
      </c>
      <c r="F921" s="81"/>
      <c r="G921" s="82">
        <f>E921/1.11</f>
        <v>2549549.5495495494</v>
      </c>
      <c r="H921" s="83">
        <f>G921*11%</f>
        <v>280450.45045045041</v>
      </c>
      <c r="I921" s="83">
        <f>G921/B921</f>
        <v>25495.495495495492</v>
      </c>
      <c r="J921" s="103">
        <f>H921/B921</f>
        <v>2804.504504504504</v>
      </c>
    </row>
    <row r="922" spans="1:10" ht="12.75" customHeight="1" x14ac:dyDescent="0.25">
      <c r="A922" s="101"/>
      <c r="D922" s="81"/>
      <c r="E922" s="81">
        <f>(E921*Invoice!I4798)+((E921-(E921*Invoice!I4798))*Invoice!J4798)</f>
        <v>353750</v>
      </c>
      <c r="F922" s="81"/>
      <c r="G922" s="90">
        <f>E922/1.11</f>
        <v>318693.69369369367</v>
      </c>
      <c r="H922" s="91">
        <f>G922*11%</f>
        <v>35056.306306306302</v>
      </c>
      <c r="I922" s="91">
        <f>G922/B921</f>
        <v>3186.9369369369365</v>
      </c>
      <c r="J922" s="104">
        <f>H922/B921</f>
        <v>350.563063063063</v>
      </c>
    </row>
    <row r="923" spans="1:10" ht="12.75" customHeight="1" x14ac:dyDescent="0.25">
      <c r="A923" s="101"/>
      <c r="D923" s="81" t="s">
        <v>23</v>
      </c>
      <c r="E923" s="81">
        <f>E921-E922</f>
        <v>2476250</v>
      </c>
      <c r="F923" s="81"/>
      <c r="G923" s="82">
        <f>G921-G922</f>
        <v>2230855.8558558556</v>
      </c>
      <c r="H923" s="82">
        <f>H921-H922</f>
        <v>245394.14414414411</v>
      </c>
      <c r="I923" s="82">
        <f>I921-I922</f>
        <v>22308.558558558554</v>
      </c>
      <c r="J923" s="105">
        <f>J921-J922</f>
        <v>2453.9414414414409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2476249.9999999995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2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Invoice!B4799</f>
        <v>50</v>
      </c>
      <c r="C927" s="88" t="str">
        <f>Invoice!E4799</f>
        <v>STIP / PENGHAPUS JOYKO 526-B40BL HITAM</v>
      </c>
      <c r="D927" s="89">
        <f>Invoice!H4799</f>
        <v>28300</v>
      </c>
      <c r="E927" s="81">
        <f t="shared" ref="E927" si="135">D927*B927</f>
        <v>1415000</v>
      </c>
      <c r="F927" s="81"/>
      <c r="G927" s="82">
        <f t="shared" ref="G927" si="136">E927/1.11</f>
        <v>1274774.7747747747</v>
      </c>
      <c r="H927" s="83">
        <f t="shared" ref="H927" si="137">G927*11%</f>
        <v>140225.22522522521</v>
      </c>
      <c r="I927" s="83">
        <f t="shared" ref="I927" si="138">G927/B927</f>
        <v>25495.495495495492</v>
      </c>
      <c r="J927" s="103">
        <f t="shared" ref="J927" si="139">H927/B927</f>
        <v>2804.504504504504</v>
      </c>
    </row>
    <row r="928" spans="1:10" ht="12.75" customHeight="1" x14ac:dyDescent="0.25">
      <c r="A928" s="101"/>
      <c r="D928" s="81"/>
      <c r="E928" s="81">
        <f>(E927*Invoice!I4799)+((E927-(E927*Invoice!I4799))*Invoice!J4799)</f>
        <v>176875</v>
      </c>
      <c r="F928" s="81"/>
      <c r="G928" s="90">
        <f>E928/1.11</f>
        <v>159346.84684684683</v>
      </c>
      <c r="H928" s="91">
        <f>G928*11%</f>
        <v>17528.153153153151</v>
      </c>
      <c r="I928" s="91">
        <f>G928/B927</f>
        <v>3186.9369369369365</v>
      </c>
      <c r="J928" s="104">
        <f>H928/B927</f>
        <v>350.563063063063</v>
      </c>
    </row>
    <row r="929" spans="1:10" ht="12.75" customHeight="1" x14ac:dyDescent="0.25">
      <c r="A929" s="101"/>
      <c r="D929" s="81" t="s">
        <v>23</v>
      </c>
      <c r="E929" s="81">
        <f>E927-E928</f>
        <v>1238125</v>
      </c>
      <c r="F929" s="81"/>
      <c r="G929" s="82">
        <f>G927-G928</f>
        <v>1115427.9279279278</v>
      </c>
      <c r="H929" s="82">
        <f>H927-H928</f>
        <v>122697.07207207206</v>
      </c>
      <c r="I929" s="82">
        <f>I927-I928</f>
        <v>22308.558558558554</v>
      </c>
      <c r="J929" s="105">
        <f>J927-J928</f>
        <v>2453.9414414414409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1238124.9999999998</v>
      </c>
      <c r="I930" s="83"/>
      <c r="J930" s="103"/>
    </row>
    <row r="931" spans="1:10" ht="12.75" customHeight="1" x14ac:dyDescent="0.25">
      <c r="A931" s="101"/>
      <c r="C931" s="88"/>
      <c r="D931" s="89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6"/>
      <c r="B932" s="107"/>
      <c r="C932" s="107"/>
      <c r="D932" s="107"/>
      <c r="E932" s="107"/>
      <c r="F932" s="107"/>
      <c r="G932" s="108">
        <f>G923+G929</f>
        <v>3346283.7837837832</v>
      </c>
      <c r="H932" s="108">
        <f>H923+H929</f>
        <v>368091.21621621615</v>
      </c>
      <c r="I932" s="107"/>
      <c r="J932" s="109">
        <f>H924+H930</f>
        <v>3714374.9999999991</v>
      </c>
    </row>
    <row r="934" spans="1:10" ht="12.75" customHeight="1" x14ac:dyDescent="0.25">
      <c r="A934" s="94" t="s">
        <v>1</v>
      </c>
      <c r="B934" s="95">
        <f>Invoice!E4904</f>
        <v>23050044</v>
      </c>
      <c r="C934" s="96"/>
      <c r="D934" s="97"/>
      <c r="E934" s="97"/>
      <c r="F934" s="97"/>
      <c r="G934" s="98"/>
      <c r="H934" s="99"/>
      <c r="I934" s="99"/>
      <c r="J934" s="100"/>
    </row>
    <row r="935" spans="1:10" ht="12.75" customHeight="1" x14ac:dyDescent="0.25">
      <c r="A935" s="101">
        <v>1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Invoice!B4912</f>
        <v>432</v>
      </c>
      <c r="C936" s="88" t="str">
        <f>Invoice!E4912</f>
        <v>PENSIL WARNA JOYKO CP-12PB (PANJANG)</v>
      </c>
      <c r="D936" s="89">
        <f>Invoice!H4912</f>
        <v>10600</v>
      </c>
      <c r="E936" s="81">
        <f>D936*B936</f>
        <v>4579200</v>
      </c>
      <c r="F936" s="81"/>
      <c r="G936" s="82">
        <f>E936/1.11</f>
        <v>4125405.405405405</v>
      </c>
      <c r="H936" s="83">
        <f>G936*11%</f>
        <v>453794.59459459456</v>
      </c>
      <c r="I936" s="83">
        <f>G936/B936</f>
        <v>9549.5495495495488</v>
      </c>
      <c r="J936" s="103">
        <f>H936/B936</f>
        <v>1050.4504504504503</v>
      </c>
    </row>
    <row r="937" spans="1:10" ht="12.75" customHeight="1" x14ac:dyDescent="0.25">
      <c r="A937" s="101"/>
      <c r="D937" s="81"/>
      <c r="E937" s="81">
        <f>(E936*Invoice!I4912)+((E936-(E936*Invoice!I4912))*Invoice!J4912)</f>
        <v>618192</v>
      </c>
      <c r="F937" s="81"/>
      <c r="G937" s="90">
        <f>E937/1.11</f>
        <v>556929.7297297297</v>
      </c>
      <c r="H937" s="91">
        <f>G937*11%</f>
        <v>61262.270270270266</v>
      </c>
      <c r="I937" s="91">
        <f>G937/B936</f>
        <v>1289.1891891891892</v>
      </c>
      <c r="J937" s="104">
        <f>H937/B936</f>
        <v>141.81081081081081</v>
      </c>
    </row>
    <row r="938" spans="1:10" ht="12.75" customHeight="1" x14ac:dyDescent="0.25">
      <c r="A938" s="101"/>
      <c r="D938" s="81" t="s">
        <v>23</v>
      </c>
      <c r="E938" s="81">
        <f>E936-E937</f>
        <v>3961008</v>
      </c>
      <c r="F938" s="81"/>
      <c r="G938" s="82">
        <f>G936-G937</f>
        <v>3568475.6756756753</v>
      </c>
      <c r="H938" s="82">
        <f>H936-H937</f>
        <v>392532.32432432426</v>
      </c>
      <c r="I938" s="82">
        <f>I936-I937</f>
        <v>8260.3603603603588</v>
      </c>
      <c r="J938" s="105">
        <f>J936-J937</f>
        <v>908.63963963963943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3961007.9999999995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2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Invoice!B4913</f>
        <v>288</v>
      </c>
      <c r="C942" s="88" t="str">
        <f>Invoice!E4913</f>
        <v>PENSIL WARNA JOYKO CP-S12 MINI (PENDEK)</v>
      </c>
      <c r="D942" s="89">
        <f>Invoice!H4913</f>
        <v>6700</v>
      </c>
      <c r="E942" s="81">
        <f t="shared" ref="E942" si="140">D942*B942</f>
        <v>1929600</v>
      </c>
      <c r="F942" s="81"/>
      <c r="G942" s="82">
        <f t="shared" ref="G942" si="141">E942/1.11</f>
        <v>1738378.3783783782</v>
      </c>
      <c r="H942" s="83">
        <f t="shared" ref="H942" si="142">G942*11%</f>
        <v>191221.6216216216</v>
      </c>
      <c r="I942" s="83">
        <f t="shared" ref="I942" si="143">G942/B942</f>
        <v>6036.0360360360355</v>
      </c>
      <c r="J942" s="103">
        <f t="shared" ref="J942" si="144">H942/B942</f>
        <v>663.96396396396392</v>
      </c>
    </row>
    <row r="943" spans="1:10" ht="12.75" customHeight="1" x14ac:dyDescent="0.25">
      <c r="A943" s="101"/>
      <c r="D943" s="81"/>
      <c r="E943" s="81">
        <f>(E942*Invoice!I4913)+((E942-(E942*Invoice!I4913))*Invoice!J4913)</f>
        <v>260496.00000000003</v>
      </c>
      <c r="F943" s="81"/>
      <c r="G943" s="90">
        <f>E943/1.11</f>
        <v>234681.08108108109</v>
      </c>
      <c r="H943" s="91">
        <f>G943*11%</f>
        <v>25814.91891891892</v>
      </c>
      <c r="I943" s="91">
        <f>G943/B942</f>
        <v>814.8648648648649</v>
      </c>
      <c r="J943" s="104">
        <f>H943/B942</f>
        <v>89.635135135135144</v>
      </c>
    </row>
    <row r="944" spans="1:10" ht="12.75" customHeight="1" x14ac:dyDescent="0.25">
      <c r="A944" s="101"/>
      <c r="D944" s="81" t="s">
        <v>23</v>
      </c>
      <c r="E944" s="81">
        <f>E942-E943</f>
        <v>1669104</v>
      </c>
      <c r="F944" s="81"/>
      <c r="G944" s="82">
        <f>G942-G943</f>
        <v>1503697.297297297</v>
      </c>
      <c r="H944" s="82">
        <f>H942-H943</f>
        <v>165406.70270270266</v>
      </c>
      <c r="I944" s="82">
        <f>I942-I943</f>
        <v>5221.1711711711705</v>
      </c>
      <c r="J944" s="105">
        <f>J942-J943</f>
        <v>574.32882882882882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1669103.9999999998</v>
      </c>
      <c r="I945" s="83"/>
      <c r="J945" s="103"/>
    </row>
    <row r="946" spans="1:10" ht="12.75" customHeight="1" x14ac:dyDescent="0.25">
      <c r="A946" s="101"/>
      <c r="C946" s="88"/>
      <c r="D946" s="89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6"/>
      <c r="B947" s="107"/>
      <c r="C947" s="107"/>
      <c r="D947" s="107"/>
      <c r="E947" s="107"/>
      <c r="F947" s="107"/>
      <c r="G947" s="108">
        <f>G938+G944</f>
        <v>5072172.9729729723</v>
      </c>
      <c r="H947" s="108">
        <f>H938+H944</f>
        <v>557939.02702702698</v>
      </c>
      <c r="I947" s="107"/>
      <c r="J947" s="109">
        <f>H939+H945</f>
        <v>5630111.9999999991</v>
      </c>
    </row>
    <row r="949" spans="1:10" ht="12.75" customHeight="1" x14ac:dyDescent="0.25">
      <c r="A949" s="94" t="s">
        <v>1</v>
      </c>
      <c r="B949" s="95">
        <f>Invoice!E5018</f>
        <v>23050045</v>
      </c>
      <c r="C949" s="96"/>
      <c r="D949" s="97"/>
      <c r="E949" s="97"/>
      <c r="F949" s="97"/>
      <c r="G949" s="98"/>
      <c r="H949" s="99"/>
      <c r="I949" s="99"/>
      <c r="J949" s="100"/>
    </row>
    <row r="950" spans="1:10" ht="12.75" customHeight="1" x14ac:dyDescent="0.25">
      <c r="A950" s="101">
        <v>1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Invoice!B5026</f>
        <v>48</v>
      </c>
      <c r="C951" s="88" t="str">
        <f>Invoice!E5026</f>
        <v>CORRECTION TAPE KENKO CT-634 (8M x 5MM)</v>
      </c>
      <c r="D951" s="89">
        <f>Invoice!H5026</f>
        <v>54000</v>
      </c>
      <c r="E951" s="81">
        <f>D951*B951</f>
        <v>2592000</v>
      </c>
      <c r="F951" s="81"/>
      <c r="G951" s="82">
        <f>E951/1.11</f>
        <v>2335135.1351351351</v>
      </c>
      <c r="H951" s="83">
        <f>G951*11%</f>
        <v>256864.86486486488</v>
      </c>
      <c r="I951" s="83">
        <f>G951/B951</f>
        <v>48648.648648648646</v>
      </c>
      <c r="J951" s="103">
        <f>H951/B951</f>
        <v>5351.3513513513517</v>
      </c>
    </row>
    <row r="952" spans="1:10" ht="12.75" customHeight="1" x14ac:dyDescent="0.25">
      <c r="A952" s="101"/>
      <c r="D952" s="81"/>
      <c r="E952" s="81">
        <f>(E951*Invoice!I5026)+((E951-(E951*Invoice!I5026))*Invoice!J5026)</f>
        <v>336960</v>
      </c>
      <c r="F952" s="81"/>
      <c r="G952" s="90">
        <f>E952/1.11</f>
        <v>303567.56756756752</v>
      </c>
      <c r="H952" s="91">
        <f>G952*11%</f>
        <v>33392.432432432426</v>
      </c>
      <c r="I952" s="91">
        <f>G952/B951</f>
        <v>6324.3243243243232</v>
      </c>
      <c r="J952" s="104">
        <f>H952/B951</f>
        <v>695.67567567567551</v>
      </c>
    </row>
    <row r="953" spans="1:10" ht="12.75" customHeight="1" x14ac:dyDescent="0.25">
      <c r="A953" s="101"/>
      <c r="D953" s="81" t="s">
        <v>23</v>
      </c>
      <c r="E953" s="81">
        <f>E951-E952</f>
        <v>2255040</v>
      </c>
      <c r="F953" s="81"/>
      <c r="G953" s="82">
        <f>G951-G952</f>
        <v>2031567.5675675676</v>
      </c>
      <c r="H953" s="82">
        <f>H951-H952</f>
        <v>223472.43243243246</v>
      </c>
      <c r="I953" s="82">
        <f>I951-I952</f>
        <v>42324.32432432432</v>
      </c>
      <c r="J953" s="105">
        <f>J951-J952</f>
        <v>4655.6756756756758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2255040</v>
      </c>
      <c r="I954" s="83"/>
      <c r="J954" s="103"/>
    </row>
    <row r="955" spans="1:10" ht="12.75" customHeight="1" x14ac:dyDescent="0.25">
      <c r="A955" s="101"/>
      <c r="C955" s="88"/>
      <c r="D955" s="89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6"/>
      <c r="B956" s="107"/>
      <c r="C956" s="107"/>
      <c r="D956" s="107"/>
      <c r="E956" s="107"/>
      <c r="F956" s="107"/>
      <c r="G956" s="108">
        <f>G953</f>
        <v>2031567.5675675676</v>
      </c>
      <c r="H956" s="108">
        <f>H953</f>
        <v>223472.43243243246</v>
      </c>
      <c r="I956" s="107"/>
      <c r="J956" s="109">
        <f>H954</f>
        <v>2255040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130"/>
  <sheetViews>
    <sheetView topLeftCell="A5100" zoomScaleNormal="100" workbookViewId="0">
      <selection activeCell="A5131" sqref="A513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3" t="s">
        <v>31</v>
      </c>
      <c r="I2" s="303"/>
      <c r="J2" s="303"/>
      <c r="K2" s="30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7" t="s">
        <v>3</v>
      </c>
      <c r="G3" s="17"/>
      <c r="H3" s="305"/>
      <c r="I3" s="305"/>
      <c r="J3" s="305"/>
      <c r="K3" s="306"/>
      <c r="L3" s="12"/>
    </row>
    <row r="4" spans="1:12" s="10" customFormat="1" ht="16.5" customHeight="1" x14ac:dyDescent="0.3">
      <c r="A4" s="5"/>
      <c r="B4" s="6" t="s">
        <v>4</v>
      </c>
      <c r="C4" s="7"/>
      <c r="D4" s="345">
        <v>45049</v>
      </c>
      <c r="E4" s="346"/>
      <c r="F4" s="307"/>
      <c r="G4" s="18"/>
      <c r="H4" s="347" t="s">
        <v>32</v>
      </c>
      <c r="I4" s="347"/>
      <c r="J4" s="347"/>
      <c r="K4" s="34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7"/>
      <c r="G5" s="18"/>
      <c r="H5" s="349" t="s">
        <v>33</v>
      </c>
      <c r="I5" s="349"/>
      <c r="J5" s="349"/>
      <c r="K5" s="35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1"/>
      <c r="I6" s="351"/>
      <c r="J6" s="351"/>
      <c r="K6" s="35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4"/>
      <c r="K27" s="30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9">
        <f>SUM(K10:K25)</f>
        <v>5481000</v>
      </c>
      <c r="K28" s="33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1"/>
      <c r="K29" s="33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8"/>
      <c r="K31" s="30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2">
        <f>((J28/1.11)+(K30/1.11))*11%</f>
        <v>543162.16216216213</v>
      </c>
      <c r="K32" s="33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8"/>
      <c r="K33" s="30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9" t="s">
        <v>37</v>
      </c>
      <c r="K36" s="310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9"/>
      <c r="K37" s="31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3" t="str">
        <f>H2</f>
        <v>LILY JULIAWATI</v>
      </c>
      <c r="I40" s="353"/>
      <c r="J40" s="353"/>
      <c r="K40" s="354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7" t="s">
        <v>3</v>
      </c>
      <c r="G41" s="130"/>
      <c r="H41" s="355"/>
      <c r="I41" s="355"/>
      <c r="J41" s="355"/>
      <c r="K41" s="356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8">
        <f>D4</f>
        <v>45049</v>
      </c>
      <c r="E42" s="359"/>
      <c r="F42" s="357"/>
      <c r="G42" s="131"/>
      <c r="H42" s="360" t="str">
        <f>H4</f>
        <v>(REJO AGUNG)</v>
      </c>
      <c r="I42" s="360"/>
      <c r="J42" s="360"/>
      <c r="K42" s="361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7"/>
      <c r="G43" s="131"/>
      <c r="H43" s="341" t="str">
        <f>H5</f>
        <v>JOMBANG</v>
      </c>
      <c r="I43" s="341"/>
      <c r="J43" s="341"/>
      <c r="K43" s="34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43"/>
      <c r="I44" s="343"/>
      <c r="J44" s="343"/>
      <c r="K44" s="34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6"/>
      <c r="K65" s="362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7">
        <f>SUM(K48:K63)</f>
        <v>5481000</v>
      </c>
      <c r="K66" s="36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3"/>
      <c r="K67" s="363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2"/>
      <c r="K69" s="362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4">
        <f>((J66/1.11)+(K68/1.11))*11%</f>
        <v>543162.16216216213</v>
      </c>
      <c r="K70" s="36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2"/>
      <c r="K71" s="362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5" t="str">
        <f>J36</f>
        <v>RISMA / CONDRO</v>
      </c>
      <c r="K74" s="336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5">
        <f>J37</f>
        <v>0</v>
      </c>
      <c r="K75" s="336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7" t="str">
        <f>H40</f>
        <v>LILY JULIAWATI</v>
      </c>
      <c r="I78" s="337"/>
      <c r="J78" s="337"/>
      <c r="K78" s="338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1" t="s">
        <v>3</v>
      </c>
      <c r="G79" s="207"/>
      <c r="H79" s="339"/>
      <c r="I79" s="339"/>
      <c r="J79" s="339"/>
      <c r="K79" s="340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2">
        <f>D42</f>
        <v>45049</v>
      </c>
      <c r="E80" s="313"/>
      <c r="F80" s="311"/>
      <c r="G80" s="208"/>
      <c r="H80" s="314" t="str">
        <f>H42</f>
        <v>(REJO AGUNG)</v>
      </c>
      <c r="I80" s="314"/>
      <c r="J80" s="314"/>
      <c r="K80" s="315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1"/>
      <c r="G81" s="208"/>
      <c r="H81" s="316" t="str">
        <f>H43</f>
        <v>JOMBANG</v>
      </c>
      <c r="I81" s="316"/>
      <c r="J81" s="316"/>
      <c r="K81" s="317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18"/>
      <c r="I82" s="318"/>
      <c r="J82" s="318"/>
      <c r="K82" s="319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0"/>
      <c r="K103" s="321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2">
        <f>SUM(K86:K101)</f>
        <v>5481000</v>
      </c>
      <c r="K104" s="323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4"/>
      <c r="K105" s="324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1"/>
      <c r="K107" s="321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5">
        <f>((J104/1.11)+(K106/1.11))*11%</f>
        <v>543162.16216216213</v>
      </c>
      <c r="K108" s="32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1"/>
      <c r="K109" s="321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7" t="str">
        <f>J74</f>
        <v>RISMA / CONDRO</v>
      </c>
      <c r="K112" s="32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7">
        <f>J75</f>
        <v>0</v>
      </c>
      <c r="K113" s="32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3" t="s">
        <v>39</v>
      </c>
      <c r="I116" s="303"/>
      <c r="J116" s="303"/>
      <c r="K116" s="304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7" t="s">
        <v>3</v>
      </c>
      <c r="G117" s="17"/>
      <c r="H117" s="305"/>
      <c r="I117" s="305"/>
      <c r="J117" s="305"/>
      <c r="K117" s="306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5">
        <v>45049</v>
      </c>
      <c r="E118" s="346"/>
      <c r="F118" s="307"/>
      <c r="G118" s="18"/>
      <c r="H118" s="347" t="s">
        <v>40</v>
      </c>
      <c r="I118" s="347"/>
      <c r="J118" s="347"/>
      <c r="K118" s="34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7"/>
      <c r="G119" s="18"/>
      <c r="H119" s="349" t="s">
        <v>41</v>
      </c>
      <c r="I119" s="349"/>
      <c r="J119" s="349"/>
      <c r="K119" s="35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51"/>
      <c r="I120" s="351"/>
      <c r="J120" s="351"/>
      <c r="K120" s="35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4"/>
      <c r="K141" s="30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9">
        <f>SUM(K124:K139)</f>
        <v>1266360</v>
      </c>
      <c r="K142" s="33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1"/>
      <c r="K143" s="33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8"/>
      <c r="K145" s="30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2">
        <f>((J142/1.11)+(K144/1.11))*11%</f>
        <v>125495.13513513513</v>
      </c>
      <c r="K146" s="33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8"/>
      <c r="K147" s="30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9" t="s">
        <v>44</v>
      </c>
      <c r="K150" s="310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9"/>
      <c r="K151" s="31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3" t="str">
        <f>H116</f>
        <v>CV PELITA JAYA</v>
      </c>
      <c r="I154" s="353"/>
      <c r="J154" s="353"/>
      <c r="K154" s="354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7" t="s">
        <v>3</v>
      </c>
      <c r="G155" s="130"/>
      <c r="H155" s="355"/>
      <c r="I155" s="355"/>
      <c r="J155" s="355"/>
      <c r="K155" s="356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8">
        <f>D118</f>
        <v>45049</v>
      </c>
      <c r="E156" s="359"/>
      <c r="F156" s="357"/>
      <c r="G156" s="131"/>
      <c r="H156" s="360" t="str">
        <f>H118</f>
        <v>(ANUGERAH SEJAHTERA)</v>
      </c>
      <c r="I156" s="360"/>
      <c r="J156" s="360"/>
      <c r="K156" s="361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7"/>
      <c r="G157" s="131"/>
      <c r="H157" s="341" t="str">
        <f>H119</f>
        <v>PURWOKERTO</v>
      </c>
      <c r="I157" s="341"/>
      <c r="J157" s="341"/>
      <c r="K157" s="34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43"/>
      <c r="I158" s="343"/>
      <c r="J158" s="343"/>
      <c r="K158" s="34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6"/>
      <c r="K179" s="362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7">
        <f>SUM(K162:K177)</f>
        <v>1266360</v>
      </c>
      <c r="K180" s="36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3"/>
      <c r="K181" s="363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2"/>
      <c r="K183" s="362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4">
        <f>((J180/1.11)+(K182/1.11))*11%</f>
        <v>125495.13513513513</v>
      </c>
      <c r="K184" s="36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2"/>
      <c r="K185" s="362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5" t="str">
        <f>J150</f>
        <v>NOVI / CONDRO</v>
      </c>
      <c r="K188" s="336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5">
        <f>J151</f>
        <v>0</v>
      </c>
      <c r="K189" s="336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7" t="str">
        <f>H154</f>
        <v>CV PELITA JAYA</v>
      </c>
      <c r="I192" s="337"/>
      <c r="J192" s="337"/>
      <c r="K192" s="338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1" t="s">
        <v>3</v>
      </c>
      <c r="G193" s="207"/>
      <c r="H193" s="339"/>
      <c r="I193" s="339"/>
      <c r="J193" s="339"/>
      <c r="K193" s="340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2">
        <f>D156</f>
        <v>45049</v>
      </c>
      <c r="E194" s="313"/>
      <c r="F194" s="311"/>
      <c r="G194" s="208"/>
      <c r="H194" s="314" t="str">
        <f>H156</f>
        <v>(ANUGERAH SEJAHTERA)</v>
      </c>
      <c r="I194" s="314"/>
      <c r="J194" s="314"/>
      <c r="K194" s="315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1"/>
      <c r="G195" s="208"/>
      <c r="H195" s="316" t="str">
        <f>H157</f>
        <v>PURWOKERTO</v>
      </c>
      <c r="I195" s="316"/>
      <c r="J195" s="316"/>
      <c r="K195" s="317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18"/>
      <c r="I196" s="318"/>
      <c r="J196" s="318"/>
      <c r="K196" s="319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0"/>
      <c r="K217" s="321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2">
        <f>SUM(K200:K215)</f>
        <v>1266360</v>
      </c>
      <c r="K218" s="323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4"/>
      <c r="K219" s="324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1"/>
      <c r="K221" s="321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5">
        <f>((J218/1.11)+(K220/1.11))*11%</f>
        <v>125495.13513513513</v>
      </c>
      <c r="K222" s="32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1"/>
      <c r="K223" s="321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7" t="str">
        <f>J188</f>
        <v>NOVI / CONDRO</v>
      </c>
      <c r="K226" s="32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7">
        <f>J189</f>
        <v>0</v>
      </c>
      <c r="K227" s="32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3" t="s">
        <v>92</v>
      </c>
      <c r="I230" s="303"/>
      <c r="J230" s="303"/>
      <c r="K230" s="30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7" t="s">
        <v>3</v>
      </c>
      <c r="G231" s="17"/>
      <c r="H231" s="305"/>
      <c r="I231" s="305"/>
      <c r="J231" s="305"/>
      <c r="K231" s="30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5">
        <v>45059</v>
      </c>
      <c r="E232" s="346"/>
      <c r="F232" s="307"/>
      <c r="G232" s="18"/>
      <c r="H232" s="347" t="s">
        <v>56</v>
      </c>
      <c r="I232" s="347"/>
      <c r="J232" s="347"/>
      <c r="K232" s="34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7"/>
      <c r="G233" s="18"/>
      <c r="H233" s="349" t="s">
        <v>41</v>
      </c>
      <c r="I233" s="349"/>
      <c r="J233" s="349"/>
      <c r="K233" s="35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148</v>
      </c>
      <c r="E234" s="9"/>
      <c r="F234" s="21"/>
      <c r="G234" s="22"/>
      <c r="H234" s="351"/>
      <c r="I234" s="351"/>
      <c r="J234" s="351"/>
      <c r="K234" s="35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88</v>
      </c>
      <c r="D238" s="93">
        <v>1</v>
      </c>
      <c r="E238" s="110" t="s">
        <v>149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88</v>
      </c>
      <c r="D239" s="93">
        <v>1</v>
      </c>
      <c r="E239" s="110" t="s">
        <v>89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88</v>
      </c>
      <c r="D240" s="93">
        <v>1</v>
      </c>
      <c r="E240" s="110" t="s">
        <v>150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79</v>
      </c>
      <c r="D241" s="93" t="s">
        <v>56</v>
      </c>
      <c r="E241" s="110" t="s">
        <v>151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152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4"/>
      <c r="K255" s="30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9">
        <f>SUM(K238:K253)</f>
        <v>5124600</v>
      </c>
      <c r="K256" s="33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1"/>
      <c r="K257" s="33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8"/>
      <c r="K259" s="30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2">
        <f>((J256/1.11)+(K258/1.11))*11%</f>
        <v>507843.2432432432</v>
      </c>
      <c r="K260" s="33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8"/>
      <c r="K261" s="30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9" t="s">
        <v>44</v>
      </c>
      <c r="K264" s="310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9"/>
      <c r="K265" s="31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3" t="str">
        <f>H230</f>
        <v>CV  WISUDA</v>
      </c>
      <c r="I268" s="353"/>
      <c r="J268" s="353"/>
      <c r="K268" s="354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7" t="s">
        <v>3</v>
      </c>
      <c r="G269" s="130"/>
      <c r="H269" s="355"/>
      <c r="I269" s="355"/>
      <c r="J269" s="355"/>
      <c r="K269" s="356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8">
        <f>D232</f>
        <v>45059</v>
      </c>
      <c r="E270" s="359"/>
      <c r="F270" s="357"/>
      <c r="G270" s="131"/>
      <c r="H270" s="360" t="str">
        <f>H232</f>
        <v/>
      </c>
      <c r="I270" s="360"/>
      <c r="J270" s="360"/>
      <c r="K270" s="361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7"/>
      <c r="G271" s="131"/>
      <c r="H271" s="341" t="str">
        <f>H233</f>
        <v>PURWOKERTO</v>
      </c>
      <c r="I271" s="341"/>
      <c r="J271" s="341"/>
      <c r="K271" s="34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43"/>
      <c r="I272" s="343"/>
      <c r="J272" s="343"/>
      <c r="K272" s="34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6"/>
      <c r="K293" s="362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7">
        <f>SUM(K276:K291)</f>
        <v>5124600</v>
      </c>
      <c r="K294" s="36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3"/>
      <c r="K295" s="363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2"/>
      <c r="K297" s="362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4">
        <f>((J294/1.11)+(K296/1.11))*11%</f>
        <v>507843.2432432432</v>
      </c>
      <c r="K298" s="36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2"/>
      <c r="K299" s="362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5" t="str">
        <f>J264</f>
        <v>NOVI / CONDRO</v>
      </c>
      <c r="K302" s="336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5">
        <f>J265</f>
        <v>0</v>
      </c>
      <c r="K303" s="336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7" t="str">
        <f>H268</f>
        <v>CV  WISUDA</v>
      </c>
      <c r="I306" s="337"/>
      <c r="J306" s="337"/>
      <c r="K306" s="338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1" t="s">
        <v>3</v>
      </c>
      <c r="G307" s="207"/>
      <c r="H307" s="339"/>
      <c r="I307" s="339"/>
      <c r="J307" s="339"/>
      <c r="K307" s="340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2">
        <f>D270</f>
        <v>45059</v>
      </c>
      <c r="E308" s="313"/>
      <c r="F308" s="311"/>
      <c r="G308" s="208"/>
      <c r="H308" s="314" t="str">
        <f>H270</f>
        <v/>
      </c>
      <c r="I308" s="314"/>
      <c r="J308" s="314"/>
      <c r="K308" s="315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1"/>
      <c r="G309" s="208"/>
      <c r="H309" s="316" t="str">
        <f>H271</f>
        <v>PURWOKERTO</v>
      </c>
      <c r="I309" s="316"/>
      <c r="J309" s="316"/>
      <c r="K309" s="317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18"/>
      <c r="I310" s="318"/>
      <c r="J310" s="318"/>
      <c r="K310" s="319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0"/>
      <c r="K331" s="321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2">
        <f>SUM(K314:K329)</f>
        <v>5124600</v>
      </c>
      <c r="K332" s="323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4"/>
      <c r="K333" s="324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1"/>
      <c r="K335" s="321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5">
        <f>((J332/1.11)+(K334/1.11))*11%</f>
        <v>507843.2432432432</v>
      </c>
      <c r="K336" s="32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1"/>
      <c r="K337" s="321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7" t="str">
        <f>J302</f>
        <v>NOVI / CONDRO</v>
      </c>
      <c r="K340" s="32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7">
        <f>J303</f>
        <v>0</v>
      </c>
      <c r="K341" s="32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3" t="s">
        <v>31</v>
      </c>
      <c r="I344" s="303"/>
      <c r="J344" s="303"/>
      <c r="K344" s="30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7" t="s">
        <v>3</v>
      </c>
      <c r="G345" s="17"/>
      <c r="H345" s="305"/>
      <c r="I345" s="305"/>
      <c r="J345" s="305"/>
      <c r="K345" s="30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5">
        <v>45051</v>
      </c>
      <c r="E346" s="346"/>
      <c r="F346" s="307"/>
      <c r="G346" s="18"/>
      <c r="H346" s="347" t="s">
        <v>32</v>
      </c>
      <c r="I346" s="347"/>
      <c r="J346" s="347"/>
      <c r="K346" s="34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7"/>
      <c r="G347" s="18"/>
      <c r="H347" s="349" t="s">
        <v>33</v>
      </c>
      <c r="I347" s="349"/>
      <c r="J347" s="349"/>
      <c r="K347" s="35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51"/>
      <c r="I348" s="351"/>
      <c r="J348" s="351"/>
      <c r="K348" s="35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4"/>
      <c r="K369" s="30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9">
        <f>SUM(K352:K367)</f>
        <v>24570000</v>
      </c>
      <c r="K370" s="33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1"/>
      <c r="K371" s="33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8"/>
      <c r="K373" s="30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2">
        <f>((J370/1.11)+(K372/1.11))*11%</f>
        <v>2434864.8648648649</v>
      </c>
      <c r="K374" s="33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8"/>
      <c r="K375" s="30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9" t="s">
        <v>53</v>
      </c>
      <c r="K378" s="310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9"/>
      <c r="K379" s="31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3" t="str">
        <f>H344</f>
        <v>LILY JULIAWATI</v>
      </c>
      <c r="I382" s="353"/>
      <c r="J382" s="353"/>
      <c r="K382" s="354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7" t="s">
        <v>3</v>
      </c>
      <c r="G383" s="130"/>
      <c r="H383" s="355"/>
      <c r="I383" s="355"/>
      <c r="J383" s="355"/>
      <c r="K383" s="356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8">
        <f>D346</f>
        <v>45051</v>
      </c>
      <c r="E384" s="359"/>
      <c r="F384" s="357"/>
      <c r="G384" s="131"/>
      <c r="H384" s="360" t="str">
        <f>H346</f>
        <v>(REJO AGUNG)</v>
      </c>
      <c r="I384" s="360"/>
      <c r="J384" s="360"/>
      <c r="K384" s="361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7"/>
      <c r="G385" s="131"/>
      <c r="H385" s="341" t="str">
        <f>H347</f>
        <v>JOMBANG</v>
      </c>
      <c r="I385" s="341"/>
      <c r="J385" s="341"/>
      <c r="K385" s="34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43"/>
      <c r="I386" s="343"/>
      <c r="J386" s="343"/>
      <c r="K386" s="34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6"/>
      <c r="K407" s="362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7">
        <f>SUM(K390:K405)</f>
        <v>24570000</v>
      </c>
      <c r="K408" s="36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3"/>
      <c r="K409" s="363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2"/>
      <c r="K411" s="362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4">
        <f>((J408/1.11)+(K410/1.11))*11%</f>
        <v>2434864.8648648649</v>
      </c>
      <c r="K412" s="36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2"/>
      <c r="K413" s="362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5" t="str">
        <f>J378</f>
        <v>NOVI / YO</v>
      </c>
      <c r="K416" s="336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5">
        <f>J379</f>
        <v>0</v>
      </c>
      <c r="K417" s="336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7" t="str">
        <f>H382</f>
        <v>LILY JULIAWATI</v>
      </c>
      <c r="I420" s="337"/>
      <c r="J420" s="337"/>
      <c r="K420" s="33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1" t="s">
        <v>3</v>
      </c>
      <c r="G421" s="207"/>
      <c r="H421" s="339"/>
      <c r="I421" s="339"/>
      <c r="J421" s="339"/>
      <c r="K421" s="34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2">
        <f>D384</f>
        <v>45051</v>
      </c>
      <c r="E422" s="313"/>
      <c r="F422" s="311"/>
      <c r="G422" s="208"/>
      <c r="H422" s="314" t="str">
        <f>H384</f>
        <v>(REJO AGUNG)</v>
      </c>
      <c r="I422" s="314"/>
      <c r="J422" s="314"/>
      <c r="K422" s="315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1"/>
      <c r="G423" s="208"/>
      <c r="H423" s="316" t="str">
        <f>H385</f>
        <v>JOMBANG</v>
      </c>
      <c r="I423" s="316"/>
      <c r="J423" s="316"/>
      <c r="K423" s="317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18"/>
      <c r="I424" s="318"/>
      <c r="J424" s="318"/>
      <c r="K424" s="319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0"/>
      <c r="K445" s="321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2">
        <f>SUM(K428:K443)</f>
        <v>24570000</v>
      </c>
      <c r="K446" s="323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4"/>
      <c r="K447" s="324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1"/>
      <c r="K449" s="321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5">
        <f>((J446/1.11)+(K448/1.11))*11%</f>
        <v>2434864.8648648649</v>
      </c>
      <c r="K450" s="32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1"/>
      <c r="K451" s="321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7" t="str">
        <f>J416</f>
        <v>NOVI / YO</v>
      </c>
      <c r="K454" s="32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7">
        <f>J417</f>
        <v>0</v>
      </c>
      <c r="K455" s="32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3" t="s">
        <v>55</v>
      </c>
      <c r="I458" s="303"/>
      <c r="J458" s="303"/>
      <c r="K458" s="30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7" t="s">
        <v>3</v>
      </c>
      <c r="G459" s="17"/>
      <c r="H459" s="305"/>
      <c r="I459" s="305"/>
      <c r="J459" s="305"/>
      <c r="K459" s="30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5">
        <v>45051</v>
      </c>
      <c r="E460" s="346"/>
      <c r="F460" s="307"/>
      <c r="G460" s="18"/>
      <c r="H460" s="347" t="s">
        <v>56</v>
      </c>
      <c r="I460" s="347"/>
      <c r="J460" s="347"/>
      <c r="K460" s="34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7"/>
      <c r="G461" s="18"/>
      <c r="H461" s="349" t="s">
        <v>57</v>
      </c>
      <c r="I461" s="349"/>
      <c r="J461" s="349"/>
      <c r="K461" s="35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51"/>
      <c r="I462" s="351"/>
      <c r="J462" s="351"/>
      <c r="K462" s="35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4"/>
      <c r="K483" s="30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9">
        <f>SUM(K466:K481)</f>
        <v>11348640</v>
      </c>
      <c r="K484" s="33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1"/>
      <c r="K485" s="33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8"/>
      <c r="K487" s="30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2">
        <f>((J484/1.11)+(K486/1.11))*11%</f>
        <v>1124640</v>
      </c>
      <c r="K488" s="33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8"/>
      <c r="K489" s="30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9" t="s">
        <v>53</v>
      </c>
      <c r="K492" s="310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9"/>
      <c r="K493" s="31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3" t="str">
        <f>H458</f>
        <v>CV SINAR CAHAYA NIRMALA</v>
      </c>
      <c r="I496" s="353"/>
      <c r="J496" s="353"/>
      <c r="K496" s="354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7" t="s">
        <v>3</v>
      </c>
      <c r="G497" s="130"/>
      <c r="H497" s="355"/>
      <c r="I497" s="355"/>
      <c r="J497" s="355"/>
      <c r="K497" s="356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8">
        <f>D460</f>
        <v>45051</v>
      </c>
      <c r="E498" s="359"/>
      <c r="F498" s="357"/>
      <c r="G498" s="131"/>
      <c r="H498" s="360" t="str">
        <f>H460</f>
        <v/>
      </c>
      <c r="I498" s="360"/>
      <c r="J498" s="360"/>
      <c r="K498" s="361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7"/>
      <c r="G499" s="131"/>
      <c r="H499" s="341" t="str">
        <f>H461</f>
        <v>BREBES</v>
      </c>
      <c r="I499" s="341"/>
      <c r="J499" s="341"/>
      <c r="K499" s="34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43"/>
      <c r="I500" s="343"/>
      <c r="J500" s="343"/>
      <c r="K500" s="34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6"/>
      <c r="K521" s="362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7">
        <f>SUM(K504:K519)</f>
        <v>11348640</v>
      </c>
      <c r="K522" s="36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3"/>
      <c r="K523" s="363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2"/>
      <c r="K525" s="362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4">
        <f>((J522/1.11)+(K524/1.11))*11%</f>
        <v>1124640</v>
      </c>
      <c r="K526" s="36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2"/>
      <c r="K527" s="362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5" t="str">
        <f>J492</f>
        <v>NOVI / YO</v>
      </c>
      <c r="K530" s="336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5">
        <f>J493</f>
        <v>0</v>
      </c>
      <c r="K531" s="336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7" t="str">
        <f>H496</f>
        <v>CV SINAR CAHAYA NIRMALA</v>
      </c>
      <c r="I534" s="337"/>
      <c r="J534" s="337"/>
      <c r="K534" s="338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1" t="s">
        <v>3</v>
      </c>
      <c r="G535" s="207"/>
      <c r="H535" s="339"/>
      <c r="I535" s="339"/>
      <c r="J535" s="339"/>
      <c r="K535" s="340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2">
        <f>D498</f>
        <v>45051</v>
      </c>
      <c r="E536" s="313"/>
      <c r="F536" s="311"/>
      <c r="G536" s="208"/>
      <c r="H536" s="314" t="str">
        <f>H498</f>
        <v/>
      </c>
      <c r="I536" s="314"/>
      <c r="J536" s="314"/>
      <c r="K536" s="315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1"/>
      <c r="G537" s="208"/>
      <c r="H537" s="316" t="str">
        <f>H499</f>
        <v>BREBES</v>
      </c>
      <c r="I537" s="316"/>
      <c r="J537" s="316"/>
      <c r="K537" s="317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18"/>
      <c r="I538" s="318"/>
      <c r="J538" s="318"/>
      <c r="K538" s="319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0"/>
      <c r="K559" s="321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2">
        <f>SUM(K542:K557)</f>
        <v>11348640</v>
      </c>
      <c r="K560" s="323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4"/>
      <c r="K561" s="324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1"/>
      <c r="K563" s="321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5">
        <f>((J560/1.11)+(K562/1.11))*11%</f>
        <v>1124640</v>
      </c>
      <c r="K564" s="32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1"/>
      <c r="K565" s="321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7" t="str">
        <f>J530</f>
        <v>NOVI / YO</v>
      </c>
      <c r="K568" s="32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7">
        <f>J531</f>
        <v>0</v>
      </c>
      <c r="K569" s="32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3" t="s">
        <v>63</v>
      </c>
      <c r="I572" s="303"/>
      <c r="J572" s="303"/>
      <c r="K572" s="30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7" t="s">
        <v>3</v>
      </c>
      <c r="G573" s="17"/>
      <c r="H573" s="305"/>
      <c r="I573" s="305"/>
      <c r="J573" s="305"/>
      <c r="K573" s="30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5">
        <v>45054</v>
      </c>
      <c r="E574" s="346"/>
      <c r="F574" s="307"/>
      <c r="G574" s="18"/>
      <c r="H574" s="347" t="s">
        <v>56</v>
      </c>
      <c r="I574" s="347"/>
      <c r="J574" s="347"/>
      <c r="K574" s="34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7"/>
      <c r="G575" s="18"/>
      <c r="H575" s="349" t="s">
        <v>64</v>
      </c>
      <c r="I575" s="349"/>
      <c r="J575" s="349"/>
      <c r="K575" s="35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51"/>
      <c r="I576" s="351"/>
      <c r="J576" s="351"/>
      <c r="K576" s="35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4"/>
      <c r="K597" s="30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9">
        <f>SUM(K580:K595)</f>
        <v>2864160</v>
      </c>
      <c r="K598" s="33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1"/>
      <c r="K599" s="33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8"/>
      <c r="K601" s="30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2">
        <f>((J598/1.11)+(K600/1.11))*11%</f>
        <v>283835.67567567568</v>
      </c>
      <c r="K602" s="33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8"/>
      <c r="K603" s="30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9" t="s">
        <v>37</v>
      </c>
      <c r="K606" s="310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9"/>
      <c r="K607" s="31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3" t="str">
        <f>H572</f>
        <v>CV DWI JAYA</v>
      </c>
      <c r="I610" s="353"/>
      <c r="J610" s="353"/>
      <c r="K610" s="354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7" t="s">
        <v>3</v>
      </c>
      <c r="G611" s="130"/>
      <c r="H611" s="355"/>
      <c r="I611" s="355"/>
      <c r="J611" s="355"/>
      <c r="K611" s="356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8">
        <f>D574</f>
        <v>45054</v>
      </c>
      <c r="E612" s="359"/>
      <c r="F612" s="357"/>
      <c r="G612" s="131"/>
      <c r="H612" s="360" t="str">
        <f>H574</f>
        <v/>
      </c>
      <c r="I612" s="360"/>
      <c r="J612" s="360"/>
      <c r="K612" s="361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7"/>
      <c r="G613" s="131"/>
      <c r="H613" s="341" t="str">
        <f>H575</f>
        <v>YOGYAKARTA</v>
      </c>
      <c r="I613" s="341"/>
      <c r="J613" s="341"/>
      <c r="K613" s="34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43"/>
      <c r="I614" s="343"/>
      <c r="J614" s="343"/>
      <c r="K614" s="34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6"/>
      <c r="K635" s="362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7">
        <f>SUM(K618:K633)</f>
        <v>2864160</v>
      </c>
      <c r="K636" s="36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3"/>
      <c r="K637" s="363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2"/>
      <c r="K639" s="362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4">
        <f>((J636/1.11)+(K638/1.11))*11%</f>
        <v>283835.67567567568</v>
      </c>
      <c r="K640" s="36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2"/>
      <c r="K641" s="362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5" t="str">
        <f>J606</f>
        <v>RISMA / CONDRO</v>
      </c>
      <c r="K644" s="336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5">
        <f>J607</f>
        <v>0</v>
      </c>
      <c r="K645" s="336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7" t="str">
        <f>H610</f>
        <v>CV DWI JAYA</v>
      </c>
      <c r="I648" s="337"/>
      <c r="J648" s="337"/>
      <c r="K648" s="338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1" t="s">
        <v>3</v>
      </c>
      <c r="G649" s="207"/>
      <c r="H649" s="339"/>
      <c r="I649" s="339"/>
      <c r="J649" s="339"/>
      <c r="K649" s="340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2">
        <f>D612</f>
        <v>45054</v>
      </c>
      <c r="E650" s="313"/>
      <c r="F650" s="311"/>
      <c r="G650" s="208"/>
      <c r="H650" s="314" t="str">
        <f>H612</f>
        <v/>
      </c>
      <c r="I650" s="314"/>
      <c r="J650" s="314"/>
      <c r="K650" s="315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1"/>
      <c r="G651" s="208"/>
      <c r="H651" s="316" t="str">
        <f>H613</f>
        <v>YOGYAKARTA</v>
      </c>
      <c r="I651" s="316"/>
      <c r="J651" s="316"/>
      <c r="K651" s="317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18"/>
      <c r="I652" s="318"/>
      <c r="J652" s="318"/>
      <c r="K652" s="319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0"/>
      <c r="K673" s="321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2">
        <f>SUM(K656:K671)</f>
        <v>2864160</v>
      </c>
      <c r="K674" s="323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4"/>
      <c r="K675" s="324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1"/>
      <c r="K677" s="321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5">
        <f>((J674/1.11)+(K676/1.11))*11%</f>
        <v>283835.67567567568</v>
      </c>
      <c r="K678" s="32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1"/>
      <c r="K679" s="321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7" t="str">
        <f>J644</f>
        <v>RISMA / CONDRO</v>
      </c>
      <c r="K682" s="32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7">
        <f>J645</f>
        <v>0</v>
      </c>
      <c r="K683" s="32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3" t="s">
        <v>55</v>
      </c>
      <c r="I686" s="303"/>
      <c r="J686" s="303"/>
      <c r="K686" s="30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7" t="s">
        <v>3</v>
      </c>
      <c r="G687" s="17"/>
      <c r="H687" s="305"/>
      <c r="I687" s="305"/>
      <c r="J687" s="305"/>
      <c r="K687" s="30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5">
        <v>45051</v>
      </c>
      <c r="E688" s="346"/>
      <c r="F688" s="307"/>
      <c r="G688" s="18"/>
      <c r="H688" s="347" t="s">
        <v>56</v>
      </c>
      <c r="I688" s="347"/>
      <c r="J688" s="347"/>
      <c r="K688" s="34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7"/>
      <c r="G689" s="18"/>
      <c r="H689" s="349" t="s">
        <v>57</v>
      </c>
      <c r="I689" s="349"/>
      <c r="J689" s="349"/>
      <c r="K689" s="35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51"/>
      <c r="I690" s="351"/>
      <c r="J690" s="351"/>
      <c r="K690" s="35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63" t="s">
        <v>191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71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72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73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74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75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76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77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78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79</v>
      </c>
      <c r="D705" s="93" t="s">
        <v>56</v>
      </c>
      <c r="E705" s="110" t="s">
        <v>80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79</v>
      </c>
      <c r="D706" s="93" t="s">
        <v>56</v>
      </c>
      <c r="E706" s="110" t="s">
        <v>81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82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302" t="s">
        <v>192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4"/>
      <c r="K711" s="30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9">
        <f>SUM(K694:K709)</f>
        <v>3496740</v>
      </c>
      <c r="K712" s="33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1"/>
      <c r="K713" s="33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8"/>
      <c r="K715" s="30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2">
        <f>((J712/1.11)+(K714/1.11))*11%</f>
        <v>346523.78378378373</v>
      </c>
      <c r="K716" s="33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8"/>
      <c r="K717" s="30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9" t="s">
        <v>37</v>
      </c>
      <c r="K720" s="310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9"/>
      <c r="K721" s="31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3" t="str">
        <f>H686</f>
        <v>CV SINAR CAHAYA NIRMALA</v>
      </c>
      <c r="I724" s="353"/>
      <c r="J724" s="353"/>
      <c r="K724" s="354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7" t="s">
        <v>3</v>
      </c>
      <c r="G725" s="130"/>
      <c r="H725" s="355"/>
      <c r="I725" s="355"/>
      <c r="J725" s="355"/>
      <c r="K725" s="356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8">
        <f>D688</f>
        <v>45051</v>
      </c>
      <c r="E726" s="359"/>
      <c r="F726" s="357"/>
      <c r="G726" s="131"/>
      <c r="H726" s="360" t="str">
        <f>H688</f>
        <v/>
      </c>
      <c r="I726" s="360"/>
      <c r="J726" s="360"/>
      <c r="K726" s="361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7"/>
      <c r="G727" s="131"/>
      <c r="H727" s="341" t="str">
        <f>H689</f>
        <v>BREBES</v>
      </c>
      <c r="I727" s="341"/>
      <c r="J727" s="341"/>
      <c r="K727" s="34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43"/>
      <c r="I728" s="343"/>
      <c r="J728" s="343"/>
      <c r="K728" s="34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INK TIANJIAO TZ-501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MAGNET OGGY O-022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6"/>
      <c r="K749" s="362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7">
        <f>SUM(K732:K747)</f>
        <v>3496740</v>
      </c>
      <c r="K750" s="36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3"/>
      <c r="K751" s="363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2"/>
      <c r="K753" s="362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4">
        <f>((J750/1.11)+(K752/1.11))*11%</f>
        <v>346523.78378378373</v>
      </c>
      <c r="K754" s="36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2"/>
      <c r="K755" s="362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5" t="str">
        <f>J720</f>
        <v>RISMA / CONDRO</v>
      </c>
      <c r="K758" s="336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5">
        <f>J721</f>
        <v>0</v>
      </c>
      <c r="K759" s="336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7" t="str">
        <f>H724</f>
        <v>CV SINAR CAHAYA NIRMALA</v>
      </c>
      <c r="I762" s="337"/>
      <c r="J762" s="337"/>
      <c r="K762" s="338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1" t="s">
        <v>3</v>
      </c>
      <c r="G763" s="207"/>
      <c r="H763" s="339"/>
      <c r="I763" s="339"/>
      <c r="J763" s="339"/>
      <c r="K763" s="340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2">
        <f>D726</f>
        <v>45051</v>
      </c>
      <c r="E764" s="313"/>
      <c r="F764" s="311"/>
      <c r="G764" s="208"/>
      <c r="H764" s="314" t="str">
        <f>H726</f>
        <v/>
      </c>
      <c r="I764" s="314"/>
      <c r="J764" s="314"/>
      <c r="K764" s="315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1"/>
      <c r="G765" s="208"/>
      <c r="H765" s="316" t="str">
        <f>H727</f>
        <v>BREBES</v>
      </c>
      <c r="I765" s="316"/>
      <c r="J765" s="316"/>
      <c r="K765" s="317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18"/>
      <c r="I766" s="318"/>
      <c r="J766" s="318"/>
      <c r="K766" s="319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INK TIANJIAO TZ-501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MAGNET OGGY O-022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0"/>
      <c r="K787" s="321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2">
        <f>SUM(K770:K785)</f>
        <v>3496740</v>
      </c>
      <c r="K788" s="323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4"/>
      <c r="K789" s="324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1"/>
      <c r="K791" s="321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5">
        <f>((J788/1.11)+(K790/1.11))*11%</f>
        <v>346523.78378378373</v>
      </c>
      <c r="K792" s="32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1"/>
      <c r="K793" s="321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7" t="str">
        <f>J758</f>
        <v>RISMA / CONDRO</v>
      </c>
      <c r="K796" s="32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7">
        <f>J759</f>
        <v>0</v>
      </c>
      <c r="K797" s="32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3" t="s">
        <v>39</v>
      </c>
      <c r="I800" s="303"/>
      <c r="J800" s="303"/>
      <c r="K800" s="30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7" t="s">
        <v>3</v>
      </c>
      <c r="G801" s="17"/>
      <c r="H801" s="305"/>
      <c r="I801" s="305"/>
      <c r="J801" s="305"/>
      <c r="K801" s="30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5">
        <v>45054</v>
      </c>
      <c r="E802" s="346"/>
      <c r="F802" s="307"/>
      <c r="G802" s="18"/>
      <c r="H802" s="347" t="s">
        <v>40</v>
      </c>
      <c r="I802" s="347"/>
      <c r="J802" s="347"/>
      <c r="K802" s="34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7"/>
      <c r="G803" s="18"/>
      <c r="H803" s="349" t="s">
        <v>41</v>
      </c>
      <c r="I803" s="349"/>
      <c r="J803" s="349"/>
      <c r="K803" s="35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84</v>
      </c>
      <c r="E804" s="9"/>
      <c r="F804" s="21"/>
      <c r="G804" s="22"/>
      <c r="H804" s="351"/>
      <c r="I804" s="351"/>
      <c r="J804" s="351"/>
      <c r="K804" s="35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4"/>
      <c r="K825" s="30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9">
        <f>SUM(K808:K823)</f>
        <v>10089360</v>
      </c>
      <c r="K826" s="33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1"/>
      <c r="K827" s="33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8"/>
      <c r="K829" s="30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2">
        <f>((J826/1.11)+(K828/1.11))*11%</f>
        <v>999846.48648648639</v>
      </c>
      <c r="K830" s="33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8"/>
      <c r="K831" s="30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9" t="s">
        <v>44</v>
      </c>
      <c r="K834" s="310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9"/>
      <c r="K835" s="31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3" t="str">
        <f>H800</f>
        <v>CV PELITA JAYA</v>
      </c>
      <c r="I838" s="353"/>
      <c r="J838" s="353"/>
      <c r="K838" s="354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7" t="s">
        <v>3</v>
      </c>
      <c r="G839" s="130"/>
      <c r="H839" s="355"/>
      <c r="I839" s="355"/>
      <c r="J839" s="355"/>
      <c r="K839" s="356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8">
        <f>D802</f>
        <v>45054</v>
      </c>
      <c r="E840" s="359"/>
      <c r="F840" s="357"/>
      <c r="G840" s="131"/>
      <c r="H840" s="360" t="str">
        <f>H802</f>
        <v>(ANUGERAH SEJAHTERA)</v>
      </c>
      <c r="I840" s="360"/>
      <c r="J840" s="360"/>
      <c r="K840" s="361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7"/>
      <c r="G841" s="131"/>
      <c r="H841" s="341" t="str">
        <f>H803</f>
        <v>PURWOKERTO</v>
      </c>
      <c r="I841" s="341"/>
      <c r="J841" s="341"/>
      <c r="K841" s="34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43"/>
      <c r="I842" s="343"/>
      <c r="J842" s="343"/>
      <c r="K842" s="34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6"/>
      <c r="K863" s="362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7">
        <f>SUM(K846:K861)</f>
        <v>10089360</v>
      </c>
      <c r="K864" s="36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3"/>
      <c r="K865" s="363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2"/>
      <c r="K867" s="362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4">
        <f>((J864/1.11)+(K866/1.11))*11%</f>
        <v>999846.48648648639</v>
      </c>
      <c r="K868" s="36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2"/>
      <c r="K869" s="362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5" t="str">
        <f>J834</f>
        <v>NOVI / CONDRO</v>
      </c>
      <c r="K872" s="336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5">
        <f>J835</f>
        <v>0</v>
      </c>
      <c r="K873" s="336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7" t="str">
        <f>H838</f>
        <v>CV PELITA JAYA</v>
      </c>
      <c r="I876" s="337"/>
      <c r="J876" s="337"/>
      <c r="K876" s="338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1" t="s">
        <v>3</v>
      </c>
      <c r="G877" s="207"/>
      <c r="H877" s="339"/>
      <c r="I877" s="339"/>
      <c r="J877" s="339"/>
      <c r="K877" s="340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2">
        <f>D840</f>
        <v>45054</v>
      </c>
      <c r="E878" s="313"/>
      <c r="F878" s="311"/>
      <c r="G878" s="208"/>
      <c r="H878" s="314" t="str">
        <f>H840</f>
        <v>(ANUGERAH SEJAHTERA)</v>
      </c>
      <c r="I878" s="314"/>
      <c r="J878" s="314"/>
      <c r="K878" s="315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1"/>
      <c r="G879" s="208"/>
      <c r="H879" s="316" t="str">
        <f>H841</f>
        <v>PURWOKERTO</v>
      </c>
      <c r="I879" s="316"/>
      <c r="J879" s="316"/>
      <c r="K879" s="317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18"/>
      <c r="I880" s="318"/>
      <c r="J880" s="318"/>
      <c r="K880" s="319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0"/>
      <c r="K901" s="321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2">
        <f>SUM(K884:K899)</f>
        <v>10089360</v>
      </c>
      <c r="K902" s="323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4"/>
      <c r="K903" s="324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1"/>
      <c r="K905" s="321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5">
        <f>((J902/1.11)+(K904/1.11))*11%</f>
        <v>999846.48648648639</v>
      </c>
      <c r="K906" s="32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1"/>
      <c r="K907" s="321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7" t="str">
        <f>J872</f>
        <v>NOVI / CONDRO</v>
      </c>
      <c r="K910" s="32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7">
        <f>J873</f>
        <v>0</v>
      </c>
      <c r="K911" s="32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3" t="s">
        <v>85</v>
      </c>
      <c r="I914" s="303"/>
      <c r="J914" s="303"/>
      <c r="K914" s="304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7" t="s">
        <v>3</v>
      </c>
      <c r="G915" s="17"/>
      <c r="H915" s="305"/>
      <c r="I915" s="305"/>
      <c r="J915" s="305"/>
      <c r="K915" s="306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5">
        <v>45054</v>
      </c>
      <c r="E916" s="346"/>
      <c r="F916" s="307"/>
      <c r="G916" s="18"/>
      <c r="H916" s="347" t="s">
        <v>56</v>
      </c>
      <c r="I916" s="347"/>
      <c r="J916" s="347"/>
      <c r="K916" s="34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7"/>
      <c r="G917" s="18"/>
      <c r="H917" s="349" t="s">
        <v>86</v>
      </c>
      <c r="I917" s="349"/>
      <c r="J917" s="349"/>
      <c r="K917" s="35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91</v>
      </c>
      <c r="E918" s="9"/>
      <c r="F918" s="21"/>
      <c r="G918" s="22"/>
      <c r="H918" s="351"/>
      <c r="I918" s="351"/>
      <c r="J918" s="351"/>
      <c r="K918" s="35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87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88</v>
      </c>
      <c r="D924" s="93" t="s">
        <v>56</v>
      </c>
      <c r="E924" s="110" t="s">
        <v>89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88</v>
      </c>
      <c r="D925" s="93" t="s">
        <v>56</v>
      </c>
      <c r="E925" s="110" t="s">
        <v>90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4"/>
      <c r="K939" s="30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9">
        <f>SUM(K922:K937)</f>
        <v>2391120</v>
      </c>
      <c r="K940" s="33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1"/>
      <c r="K941" s="33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8"/>
      <c r="K943" s="30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2">
        <f>((J940/1.11)+(K942/1.11))*11%</f>
        <v>236957.83783783781</v>
      </c>
      <c r="K944" s="33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8"/>
      <c r="K945" s="30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9" t="s">
        <v>44</v>
      </c>
      <c r="K948" s="310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9"/>
      <c r="K949" s="31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3" t="str">
        <f>H914</f>
        <v>CV GANESHA</v>
      </c>
      <c r="I952" s="353"/>
      <c r="J952" s="353"/>
      <c r="K952" s="354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7" t="s">
        <v>3</v>
      </c>
      <c r="G953" s="130"/>
      <c r="H953" s="355"/>
      <c r="I953" s="355"/>
      <c r="J953" s="355"/>
      <c r="K953" s="356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8">
        <f>D916</f>
        <v>45054</v>
      </c>
      <c r="E954" s="359"/>
      <c r="F954" s="357"/>
      <c r="G954" s="131"/>
      <c r="H954" s="360" t="str">
        <f>H916</f>
        <v/>
      </c>
      <c r="I954" s="360"/>
      <c r="J954" s="360"/>
      <c r="K954" s="361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7"/>
      <c r="G955" s="131"/>
      <c r="H955" s="341" t="str">
        <f>H917</f>
        <v>WONOSOBO</v>
      </c>
      <c r="I955" s="341"/>
      <c r="J955" s="341"/>
      <c r="K955" s="34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43"/>
      <c r="I956" s="343"/>
      <c r="J956" s="343"/>
      <c r="K956" s="34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6"/>
      <c r="K977" s="362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7">
        <f>SUM(K960:K975)</f>
        <v>2391120</v>
      </c>
      <c r="K978" s="36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3"/>
      <c r="K979" s="363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2"/>
      <c r="K981" s="362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4">
        <f>((J978/1.11)+(K980/1.11))*11%</f>
        <v>236957.83783783781</v>
      </c>
      <c r="K982" s="36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2"/>
      <c r="K983" s="362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5" t="str">
        <f>J948</f>
        <v>NOVI / CONDRO</v>
      </c>
      <c r="K986" s="336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5">
        <f>J949</f>
        <v>0</v>
      </c>
      <c r="K987" s="336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7" t="str">
        <f>H952</f>
        <v>CV GANESHA</v>
      </c>
      <c r="I990" s="337"/>
      <c r="J990" s="337"/>
      <c r="K990" s="338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1" t="s">
        <v>3</v>
      </c>
      <c r="G991" s="207"/>
      <c r="H991" s="339"/>
      <c r="I991" s="339"/>
      <c r="J991" s="339"/>
      <c r="K991" s="340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2">
        <f>D954</f>
        <v>45054</v>
      </c>
      <c r="E992" s="313"/>
      <c r="F992" s="311"/>
      <c r="G992" s="208"/>
      <c r="H992" s="314" t="str">
        <f>H954</f>
        <v/>
      </c>
      <c r="I992" s="314"/>
      <c r="J992" s="314"/>
      <c r="K992" s="315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1"/>
      <c r="G993" s="208"/>
      <c r="H993" s="316" t="str">
        <f>H955</f>
        <v>WONOSOBO</v>
      </c>
      <c r="I993" s="316"/>
      <c r="J993" s="316"/>
      <c r="K993" s="317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18"/>
      <c r="I994" s="318"/>
      <c r="J994" s="318"/>
      <c r="K994" s="319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0"/>
      <c r="K1015" s="321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2">
        <f>SUM(K998:K1013)</f>
        <v>2391120</v>
      </c>
      <c r="K1016" s="323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4"/>
      <c r="K1017" s="324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1"/>
      <c r="K1019" s="321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5">
        <f>((J1016/1.11)+(K1018/1.11))*11%</f>
        <v>236957.83783783781</v>
      </c>
      <c r="K1020" s="32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1"/>
      <c r="K1021" s="321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7" t="str">
        <f>J986</f>
        <v>NOVI / CONDRO</v>
      </c>
      <c r="K1024" s="32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7">
        <f>J987</f>
        <v>0</v>
      </c>
      <c r="K1025" s="32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3" t="s">
        <v>92</v>
      </c>
      <c r="I1028" s="303"/>
      <c r="J1028" s="303"/>
      <c r="K1028" s="304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7" t="s">
        <v>3</v>
      </c>
      <c r="G1029" s="17"/>
      <c r="H1029" s="305"/>
      <c r="I1029" s="305"/>
      <c r="J1029" s="305"/>
      <c r="K1029" s="306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5">
        <v>45054</v>
      </c>
      <c r="E1030" s="346"/>
      <c r="F1030" s="307"/>
      <c r="G1030" s="18"/>
      <c r="H1030" s="347" t="s">
        <v>56</v>
      </c>
      <c r="I1030" s="347"/>
      <c r="J1030" s="347"/>
      <c r="K1030" s="34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7"/>
      <c r="G1031" s="18"/>
      <c r="H1031" s="349" t="s">
        <v>41</v>
      </c>
      <c r="I1031" s="349"/>
      <c r="J1031" s="349"/>
      <c r="K1031" s="35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93</v>
      </c>
      <c r="E1032" s="9"/>
      <c r="F1032" s="21"/>
      <c r="G1032" s="22"/>
      <c r="H1032" s="351"/>
      <c r="I1032" s="351"/>
      <c r="J1032" s="351"/>
      <c r="K1032" s="35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4"/>
      <c r="K1053" s="30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9">
        <f>SUM(K1036:K1051)</f>
        <v>699840</v>
      </c>
      <c r="K1054" s="33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1"/>
      <c r="K1055" s="33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8"/>
      <c r="K1057" s="30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2">
        <f>((J1054/1.11)+(K1056/1.11))*11%</f>
        <v>69353.513513513506</v>
      </c>
      <c r="K1058" s="33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8"/>
      <c r="K1059" s="30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9" t="s">
        <v>44</v>
      </c>
      <c r="K1062" s="31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9"/>
      <c r="K1063" s="31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3" t="str">
        <f>H1028</f>
        <v>CV  WISUDA</v>
      </c>
      <c r="I1066" s="353"/>
      <c r="J1066" s="353"/>
      <c r="K1066" s="354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7" t="s">
        <v>3</v>
      </c>
      <c r="G1067" s="130"/>
      <c r="H1067" s="355"/>
      <c r="I1067" s="355"/>
      <c r="J1067" s="355"/>
      <c r="K1067" s="356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8">
        <f>D1030</f>
        <v>45054</v>
      </c>
      <c r="E1068" s="359"/>
      <c r="F1068" s="357"/>
      <c r="G1068" s="131"/>
      <c r="H1068" s="360" t="str">
        <f>H1030</f>
        <v/>
      </c>
      <c r="I1068" s="360"/>
      <c r="J1068" s="360"/>
      <c r="K1068" s="361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7"/>
      <c r="G1069" s="131"/>
      <c r="H1069" s="341" t="str">
        <f>H1031</f>
        <v>PURWOKERTO</v>
      </c>
      <c r="I1069" s="341"/>
      <c r="J1069" s="341"/>
      <c r="K1069" s="34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43"/>
      <c r="I1070" s="343"/>
      <c r="J1070" s="343"/>
      <c r="K1070" s="34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6"/>
      <c r="K1091" s="362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7">
        <f>SUM(K1074:K1089)</f>
        <v>699840</v>
      </c>
      <c r="K1092" s="36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3"/>
      <c r="K1093" s="363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2"/>
      <c r="K1095" s="362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4">
        <f>((J1092/1.11)+(K1094/1.11))*11%</f>
        <v>69353.513513513506</v>
      </c>
      <c r="K1096" s="36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2"/>
      <c r="K1097" s="362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5" t="str">
        <f>J1062</f>
        <v>NOVI / CONDRO</v>
      </c>
      <c r="K1100" s="336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5">
        <f>J1063</f>
        <v>0</v>
      </c>
      <c r="K1101" s="336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7" t="str">
        <f>H1066</f>
        <v>CV  WISUDA</v>
      </c>
      <c r="I1104" s="337"/>
      <c r="J1104" s="337"/>
      <c r="K1104" s="338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1" t="s">
        <v>3</v>
      </c>
      <c r="G1105" s="207"/>
      <c r="H1105" s="339"/>
      <c r="I1105" s="339"/>
      <c r="J1105" s="339"/>
      <c r="K1105" s="340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2">
        <f>D1068</f>
        <v>45054</v>
      </c>
      <c r="E1106" s="313"/>
      <c r="F1106" s="311"/>
      <c r="G1106" s="208"/>
      <c r="H1106" s="314" t="str">
        <f>H1068</f>
        <v/>
      </c>
      <c r="I1106" s="314"/>
      <c r="J1106" s="314"/>
      <c r="K1106" s="315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1"/>
      <c r="G1107" s="208"/>
      <c r="H1107" s="316" t="str">
        <f>H1069</f>
        <v>PURWOKERTO</v>
      </c>
      <c r="I1107" s="316"/>
      <c r="J1107" s="316"/>
      <c r="K1107" s="317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18"/>
      <c r="I1108" s="318"/>
      <c r="J1108" s="318"/>
      <c r="K1108" s="319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0"/>
      <c r="K1129" s="321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2">
        <f>SUM(K1112:K1127)</f>
        <v>699840</v>
      </c>
      <c r="K1130" s="323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4"/>
      <c r="K1131" s="324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1"/>
      <c r="K1133" s="321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5">
        <f>((J1130/1.11)+(K1132/1.11))*11%</f>
        <v>69353.513513513506</v>
      </c>
      <c r="K1134" s="32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1"/>
      <c r="K1135" s="321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7" t="str">
        <f>J1100</f>
        <v>NOVI / CONDRO</v>
      </c>
      <c r="K1138" s="32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7">
        <f>J1101</f>
        <v>0</v>
      </c>
      <c r="K1139" s="32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3" t="s">
        <v>45</v>
      </c>
      <c r="I1142" s="303"/>
      <c r="J1142" s="303"/>
      <c r="K1142" s="304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7" t="s">
        <v>3</v>
      </c>
      <c r="G1143" s="17"/>
      <c r="H1143" s="305"/>
      <c r="I1143" s="305"/>
      <c r="J1143" s="305"/>
      <c r="K1143" s="306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5">
        <v>45054</v>
      </c>
      <c r="E1144" s="346"/>
      <c r="F1144" s="307"/>
      <c r="G1144" s="18"/>
      <c r="H1144" s="347" t="s">
        <v>46</v>
      </c>
      <c r="I1144" s="347"/>
      <c r="J1144" s="347"/>
      <c r="K1144" s="34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7"/>
      <c r="G1145" s="18"/>
      <c r="H1145" s="349" t="s">
        <v>41</v>
      </c>
      <c r="I1145" s="349"/>
      <c r="J1145" s="349"/>
      <c r="K1145" s="35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51"/>
      <c r="I1146" s="351"/>
      <c r="J1146" s="351"/>
      <c r="K1146" s="35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94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4"/>
      <c r="K1167" s="30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9">
        <f>SUM(K1150:K1165)</f>
        <v>5009274</v>
      </c>
      <c r="K1168" s="33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1"/>
      <c r="K1169" s="33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8"/>
      <c r="K1171" s="30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2">
        <f>((J1168/1.11)+(K1170/1.11))*11%</f>
        <v>496414.54054054053</v>
      </c>
      <c r="K1172" s="33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8"/>
      <c r="K1173" s="30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9" t="s">
        <v>44</v>
      </c>
      <c r="K1176" s="31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9"/>
      <c r="K1177" s="31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3" t="str">
        <f>H1142</f>
        <v>SANTOSO BUDIONO</v>
      </c>
      <c r="I1180" s="353"/>
      <c r="J1180" s="353"/>
      <c r="K1180" s="354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7" t="s">
        <v>3</v>
      </c>
      <c r="G1181" s="130"/>
      <c r="H1181" s="355"/>
      <c r="I1181" s="355"/>
      <c r="J1181" s="355"/>
      <c r="K1181" s="356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8">
        <f>D1144</f>
        <v>45054</v>
      </c>
      <c r="E1182" s="359"/>
      <c r="F1182" s="357"/>
      <c r="G1182" s="131"/>
      <c r="H1182" s="360" t="str">
        <f>H1144</f>
        <v>(  ARMADA  )</v>
      </c>
      <c r="I1182" s="360"/>
      <c r="J1182" s="360"/>
      <c r="K1182" s="361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7"/>
      <c r="G1183" s="131"/>
      <c r="H1183" s="341" t="str">
        <f>H1145</f>
        <v>PURWOKERTO</v>
      </c>
      <c r="I1183" s="341"/>
      <c r="J1183" s="341"/>
      <c r="K1183" s="34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43"/>
      <c r="I1184" s="343"/>
      <c r="J1184" s="343"/>
      <c r="K1184" s="34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6"/>
      <c r="K1205" s="362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7">
        <f>SUM(K1188:K1203)</f>
        <v>5009274</v>
      </c>
      <c r="K1206" s="36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3"/>
      <c r="K1207" s="363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2"/>
      <c r="K1209" s="362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4">
        <f>((J1206/1.11)+(K1208/1.11))*11%</f>
        <v>496414.54054054053</v>
      </c>
      <c r="K1210" s="36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2"/>
      <c r="K1211" s="362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5" t="str">
        <f>J1176</f>
        <v>NOVI / CONDRO</v>
      </c>
      <c r="K1214" s="336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5">
        <f>J1177</f>
        <v>0</v>
      </c>
      <c r="K1215" s="336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7" t="str">
        <f>H1180</f>
        <v>SANTOSO BUDIONO</v>
      </c>
      <c r="I1218" s="337"/>
      <c r="J1218" s="337"/>
      <c r="K1218" s="338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1" t="s">
        <v>3</v>
      </c>
      <c r="G1219" s="207"/>
      <c r="H1219" s="339"/>
      <c r="I1219" s="339"/>
      <c r="J1219" s="339"/>
      <c r="K1219" s="340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2">
        <f>D1182</f>
        <v>45054</v>
      </c>
      <c r="E1220" s="313"/>
      <c r="F1220" s="311"/>
      <c r="G1220" s="208"/>
      <c r="H1220" s="314" t="str">
        <f>H1182</f>
        <v>(  ARMADA  )</v>
      </c>
      <c r="I1220" s="314"/>
      <c r="J1220" s="314"/>
      <c r="K1220" s="315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1"/>
      <c r="G1221" s="208"/>
      <c r="H1221" s="316" t="str">
        <f>H1183</f>
        <v>PURWOKERTO</v>
      </c>
      <c r="I1221" s="316"/>
      <c r="J1221" s="316"/>
      <c r="K1221" s="317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18"/>
      <c r="I1222" s="318"/>
      <c r="J1222" s="318"/>
      <c r="K1222" s="319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0"/>
      <c r="K1243" s="321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2">
        <f>SUM(K1226:K1241)</f>
        <v>5009274</v>
      </c>
      <c r="K1244" s="323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4"/>
      <c r="K1245" s="324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1"/>
      <c r="K1247" s="321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5">
        <f>((J1244/1.11)+(K1246/1.11))*11%</f>
        <v>496414.54054054053</v>
      </c>
      <c r="K1248" s="32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1"/>
      <c r="K1249" s="321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7" t="str">
        <f>J1214</f>
        <v>NOVI / CONDRO</v>
      </c>
      <c r="K1252" s="32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7">
        <f>J1215</f>
        <v>0</v>
      </c>
      <c r="K1253" s="32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3" t="s">
        <v>31</v>
      </c>
      <c r="I1256" s="303"/>
      <c r="J1256" s="303"/>
      <c r="K1256" s="304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7" t="s">
        <v>3</v>
      </c>
      <c r="G1257" s="17"/>
      <c r="H1257" s="305"/>
      <c r="I1257" s="305"/>
      <c r="J1257" s="305"/>
      <c r="K1257" s="306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5">
        <v>45056</v>
      </c>
      <c r="E1258" s="346"/>
      <c r="F1258" s="307"/>
      <c r="G1258" s="18"/>
      <c r="H1258" s="347" t="s">
        <v>32</v>
      </c>
      <c r="I1258" s="347"/>
      <c r="J1258" s="347"/>
      <c r="K1258" s="34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7"/>
      <c r="G1259" s="18"/>
      <c r="H1259" s="349" t="s">
        <v>33</v>
      </c>
      <c r="I1259" s="349"/>
      <c r="J1259" s="349"/>
      <c r="K1259" s="35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51"/>
      <c r="I1260" s="351"/>
      <c r="J1260" s="351"/>
      <c r="K1260" s="35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96</v>
      </c>
      <c r="D1264" s="93">
        <v>2</v>
      </c>
      <c r="E1264" s="110" t="s">
        <v>97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4"/>
      <c r="K1281" s="30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9">
        <f>SUM(K1264:K1279)</f>
        <v>2983750</v>
      </c>
      <c r="K1282" s="33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1"/>
      <c r="K1283" s="33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8"/>
      <c r="K1285" s="30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2">
        <f>((J1282/1.11)+(K1284/1.11))*11%</f>
        <v>295686.93693693692</v>
      </c>
      <c r="K1286" s="33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8"/>
      <c r="K1287" s="30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9" t="s">
        <v>44</v>
      </c>
      <c r="K1290" s="31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9"/>
      <c r="K1291" s="31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3" t="str">
        <f>H1256</f>
        <v>LILY JULIAWATI</v>
      </c>
      <c r="I1294" s="353"/>
      <c r="J1294" s="353"/>
      <c r="K1294" s="354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7" t="s">
        <v>3</v>
      </c>
      <c r="G1295" s="130"/>
      <c r="H1295" s="355"/>
      <c r="I1295" s="355"/>
      <c r="J1295" s="355"/>
      <c r="K1295" s="356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8">
        <f>D1258</f>
        <v>45056</v>
      </c>
      <c r="E1296" s="359"/>
      <c r="F1296" s="357"/>
      <c r="G1296" s="131"/>
      <c r="H1296" s="360" t="str">
        <f>H1258</f>
        <v>(REJO AGUNG)</v>
      </c>
      <c r="I1296" s="360"/>
      <c r="J1296" s="360"/>
      <c r="K1296" s="361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7"/>
      <c r="G1297" s="131"/>
      <c r="H1297" s="341" t="str">
        <f>H1259</f>
        <v>JOMBANG</v>
      </c>
      <c r="I1297" s="341"/>
      <c r="J1297" s="341"/>
      <c r="K1297" s="34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43"/>
      <c r="I1298" s="343"/>
      <c r="J1298" s="343"/>
      <c r="K1298" s="34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6"/>
      <c r="K1319" s="362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7">
        <f>SUM(K1302:K1317)</f>
        <v>2983750</v>
      </c>
      <c r="K1320" s="36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3"/>
      <c r="K1321" s="363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2"/>
      <c r="K1323" s="362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4">
        <f>((J1320/1.11)+(K1322/1.11))*11%</f>
        <v>295686.93693693692</v>
      </c>
      <c r="K1324" s="36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2"/>
      <c r="K1325" s="362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5" t="str">
        <f>J1290</f>
        <v>NOVI / CONDRO</v>
      </c>
      <c r="K1328" s="336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5">
        <f>J1291</f>
        <v>0</v>
      </c>
      <c r="K1329" s="336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7" t="str">
        <f>H1294</f>
        <v>LILY JULIAWATI</v>
      </c>
      <c r="I1332" s="337"/>
      <c r="J1332" s="337"/>
      <c r="K1332" s="338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1" t="s">
        <v>3</v>
      </c>
      <c r="G1333" s="207"/>
      <c r="H1333" s="339"/>
      <c r="I1333" s="339"/>
      <c r="J1333" s="339"/>
      <c r="K1333" s="340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2">
        <f>D1296</f>
        <v>45056</v>
      </c>
      <c r="E1334" s="313"/>
      <c r="F1334" s="311"/>
      <c r="G1334" s="208"/>
      <c r="H1334" s="314" t="str">
        <f>H1296</f>
        <v>(REJO AGUNG)</v>
      </c>
      <c r="I1334" s="314"/>
      <c r="J1334" s="314"/>
      <c r="K1334" s="315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1"/>
      <c r="G1335" s="208"/>
      <c r="H1335" s="316" t="str">
        <f>H1297</f>
        <v>JOMBANG</v>
      </c>
      <c r="I1335" s="316"/>
      <c r="J1335" s="316"/>
      <c r="K1335" s="317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18"/>
      <c r="I1336" s="318"/>
      <c r="J1336" s="318"/>
      <c r="K1336" s="319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0"/>
      <c r="K1357" s="321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2">
        <f>SUM(K1340:K1355)</f>
        <v>2983750</v>
      </c>
      <c r="K1358" s="323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4"/>
      <c r="K1359" s="324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1"/>
      <c r="K1361" s="321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5">
        <f>((J1358/1.11)+(K1360/1.11))*11%</f>
        <v>295686.93693693692</v>
      </c>
      <c r="K1362" s="32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1"/>
      <c r="K1363" s="321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7" t="str">
        <f>J1328</f>
        <v>NOVI / CONDRO</v>
      </c>
      <c r="K1366" s="32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7">
        <f>J1329</f>
        <v>0</v>
      </c>
      <c r="K1367" s="32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3" t="s">
        <v>39</v>
      </c>
      <c r="I1370" s="303"/>
      <c r="J1370" s="303"/>
      <c r="K1370" s="304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7" t="s">
        <v>3</v>
      </c>
      <c r="G1371" s="17"/>
      <c r="H1371" s="305"/>
      <c r="I1371" s="305"/>
      <c r="J1371" s="305"/>
      <c r="K1371" s="306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5">
        <v>45057</v>
      </c>
      <c r="E1372" s="346"/>
      <c r="F1372" s="307"/>
      <c r="G1372" s="18"/>
      <c r="H1372" s="347" t="s">
        <v>40</v>
      </c>
      <c r="I1372" s="347"/>
      <c r="J1372" s="347"/>
      <c r="K1372" s="34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7"/>
      <c r="G1373" s="18"/>
      <c r="H1373" s="349" t="s">
        <v>41</v>
      </c>
      <c r="I1373" s="349"/>
      <c r="J1373" s="349"/>
      <c r="K1373" s="35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98</v>
      </c>
      <c r="E1374" s="9"/>
      <c r="F1374" s="21"/>
      <c r="G1374" s="22"/>
      <c r="H1374" s="351"/>
      <c r="I1374" s="351"/>
      <c r="J1374" s="351"/>
      <c r="K1374" s="35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71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4"/>
      <c r="K1395" s="30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9">
        <f>SUM(K1378:K1393)</f>
        <v>12891960</v>
      </c>
      <c r="K1396" s="33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1"/>
      <c r="K1397" s="33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8"/>
      <c r="K1399" s="30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2">
        <f>((J1396/1.11)+(K1398/1.11))*11%</f>
        <v>1277581.6216216215</v>
      </c>
      <c r="K1400" s="33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8"/>
      <c r="K1401" s="30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9" t="s">
        <v>53</v>
      </c>
      <c r="K1404" s="31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9"/>
      <c r="K1405" s="31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3" t="str">
        <f>H1370</f>
        <v>CV PELITA JAYA</v>
      </c>
      <c r="I1408" s="353"/>
      <c r="J1408" s="353"/>
      <c r="K1408" s="354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7" t="s">
        <v>3</v>
      </c>
      <c r="G1409" s="130"/>
      <c r="H1409" s="355"/>
      <c r="I1409" s="355"/>
      <c r="J1409" s="355"/>
      <c r="K1409" s="356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8">
        <f>D1372</f>
        <v>45057</v>
      </c>
      <c r="E1410" s="359"/>
      <c r="F1410" s="357"/>
      <c r="G1410" s="131"/>
      <c r="H1410" s="360" t="str">
        <f>H1372</f>
        <v>(ANUGERAH SEJAHTERA)</v>
      </c>
      <c r="I1410" s="360"/>
      <c r="J1410" s="360"/>
      <c r="K1410" s="361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7"/>
      <c r="G1411" s="131"/>
      <c r="H1411" s="341" t="str">
        <f>H1373</f>
        <v>PURWOKERTO</v>
      </c>
      <c r="I1411" s="341"/>
      <c r="J1411" s="341"/>
      <c r="K1411" s="34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43"/>
      <c r="I1412" s="343"/>
      <c r="J1412" s="343"/>
      <c r="K1412" s="34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6"/>
      <c r="K1433" s="362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7">
        <f>SUM(K1416:K1431)</f>
        <v>12891960</v>
      </c>
      <c r="K1434" s="36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3"/>
      <c r="K1435" s="363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2"/>
      <c r="K1437" s="362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4">
        <f>((J1434/1.11)+(K1436/1.11))*11%</f>
        <v>1277581.6216216215</v>
      </c>
      <c r="K1438" s="36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2"/>
      <c r="K1439" s="362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5" t="str">
        <f>J1404</f>
        <v>NOVI / YO</v>
      </c>
      <c r="K1442" s="336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5">
        <f>J1405</f>
        <v>0</v>
      </c>
      <c r="K1443" s="336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7" t="str">
        <f>H1408</f>
        <v>CV PELITA JAYA</v>
      </c>
      <c r="I1446" s="337"/>
      <c r="J1446" s="337"/>
      <c r="K1446" s="338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1" t="s">
        <v>3</v>
      </c>
      <c r="G1447" s="207"/>
      <c r="H1447" s="339"/>
      <c r="I1447" s="339"/>
      <c r="J1447" s="339"/>
      <c r="K1447" s="340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2">
        <f>D1410</f>
        <v>45057</v>
      </c>
      <c r="E1448" s="313"/>
      <c r="F1448" s="311"/>
      <c r="G1448" s="208"/>
      <c r="H1448" s="314" t="str">
        <f>H1410</f>
        <v>(ANUGERAH SEJAHTERA)</v>
      </c>
      <c r="I1448" s="314"/>
      <c r="J1448" s="314"/>
      <c r="K1448" s="315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1"/>
      <c r="G1449" s="208"/>
      <c r="H1449" s="316" t="str">
        <f>H1411</f>
        <v>PURWOKERTO</v>
      </c>
      <c r="I1449" s="316"/>
      <c r="J1449" s="316"/>
      <c r="K1449" s="317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18"/>
      <c r="I1450" s="318"/>
      <c r="J1450" s="318"/>
      <c r="K1450" s="319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0"/>
      <c r="K1471" s="321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2">
        <f>SUM(K1454:K1469)</f>
        <v>12891960</v>
      </c>
      <c r="K1472" s="323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4"/>
      <c r="K1473" s="324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1"/>
      <c r="K1475" s="321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5">
        <f>((J1472/1.11)+(K1474/1.11))*11%</f>
        <v>1277581.6216216215</v>
      </c>
      <c r="K1476" s="32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1"/>
      <c r="K1477" s="321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7" t="str">
        <f>J1442</f>
        <v>NOVI / YO</v>
      </c>
      <c r="K1480" s="32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7">
        <f>J1443</f>
        <v>0</v>
      </c>
      <c r="K1481" s="32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3" t="s">
        <v>31</v>
      </c>
      <c r="I1484" s="303"/>
      <c r="J1484" s="303"/>
      <c r="K1484" s="304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7" t="s">
        <v>3</v>
      </c>
      <c r="G1485" s="17"/>
      <c r="H1485" s="305"/>
      <c r="I1485" s="305"/>
      <c r="J1485" s="305"/>
      <c r="K1485" s="306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5">
        <v>45057</v>
      </c>
      <c r="E1486" s="346"/>
      <c r="F1486" s="307"/>
      <c r="G1486" s="18"/>
      <c r="H1486" s="347" t="s">
        <v>32</v>
      </c>
      <c r="I1486" s="347"/>
      <c r="J1486" s="347"/>
      <c r="K1486" s="34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7"/>
      <c r="G1487" s="18"/>
      <c r="H1487" s="349" t="s">
        <v>33</v>
      </c>
      <c r="I1487" s="349"/>
      <c r="J1487" s="349"/>
      <c r="K1487" s="35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99</v>
      </c>
      <c r="E1488" s="9"/>
      <c r="F1488" s="21"/>
      <c r="G1488" s="22"/>
      <c r="H1488" s="351"/>
      <c r="I1488" s="351"/>
      <c r="J1488" s="351"/>
      <c r="K1488" s="35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100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101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4"/>
      <c r="K1509" s="30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9">
        <f>SUM(K1492:K1507)</f>
        <v>7046550</v>
      </c>
      <c r="K1510" s="33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1"/>
      <c r="K1511" s="33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8"/>
      <c r="K1513" s="30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2">
        <f>((J1510/1.11)+(K1512/1.11))*11%</f>
        <v>698306.75675675669</v>
      </c>
      <c r="K1514" s="33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8"/>
      <c r="K1515" s="30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9" t="s">
        <v>102</v>
      </c>
      <c r="K1518" s="31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9"/>
      <c r="K1519" s="31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3" t="str">
        <f>H1484</f>
        <v>LILY JULIAWATI</v>
      </c>
      <c r="I1522" s="353"/>
      <c r="J1522" s="353"/>
      <c r="K1522" s="354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7" t="s">
        <v>3</v>
      </c>
      <c r="G1523" s="130"/>
      <c r="H1523" s="355"/>
      <c r="I1523" s="355"/>
      <c r="J1523" s="355"/>
      <c r="K1523" s="356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8">
        <f>D1486</f>
        <v>45057</v>
      </c>
      <c r="E1524" s="359"/>
      <c r="F1524" s="357"/>
      <c r="G1524" s="131"/>
      <c r="H1524" s="360" t="str">
        <f>H1486</f>
        <v>(REJO AGUNG)</v>
      </c>
      <c r="I1524" s="360"/>
      <c r="J1524" s="360"/>
      <c r="K1524" s="361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7"/>
      <c r="G1525" s="131"/>
      <c r="H1525" s="341" t="str">
        <f>H1487</f>
        <v>JOMBANG</v>
      </c>
      <c r="I1525" s="341"/>
      <c r="J1525" s="341"/>
      <c r="K1525" s="34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43"/>
      <c r="I1526" s="343"/>
      <c r="J1526" s="343"/>
      <c r="K1526" s="34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6"/>
      <c r="K1547" s="362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7">
        <f>SUM(K1530:K1545)</f>
        <v>7046550</v>
      </c>
      <c r="K1548" s="36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3"/>
      <c r="K1549" s="363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2"/>
      <c r="K1551" s="362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4">
        <f>((J1548/1.11)+(K1550/1.11))*11%</f>
        <v>698306.75675675669</v>
      </c>
      <c r="K1552" s="36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2"/>
      <c r="K1553" s="362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5" t="str">
        <f>J1518</f>
        <v>LENA / YO</v>
      </c>
      <c r="K1556" s="336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5">
        <f>J1519</f>
        <v>0</v>
      </c>
      <c r="K1557" s="336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7" t="str">
        <f>H1522</f>
        <v>LILY JULIAWATI</v>
      </c>
      <c r="I1560" s="337"/>
      <c r="J1560" s="337"/>
      <c r="K1560" s="338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1" t="s">
        <v>3</v>
      </c>
      <c r="G1561" s="207"/>
      <c r="H1561" s="339"/>
      <c r="I1561" s="339"/>
      <c r="J1561" s="339"/>
      <c r="K1561" s="340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2">
        <f>D1524</f>
        <v>45057</v>
      </c>
      <c r="E1562" s="313"/>
      <c r="F1562" s="311"/>
      <c r="G1562" s="208"/>
      <c r="H1562" s="314" t="str">
        <f>H1524</f>
        <v>(REJO AGUNG)</v>
      </c>
      <c r="I1562" s="314"/>
      <c r="J1562" s="314"/>
      <c r="K1562" s="315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1"/>
      <c r="G1563" s="208"/>
      <c r="H1563" s="316" t="str">
        <f>H1525</f>
        <v>JOMBANG</v>
      </c>
      <c r="I1563" s="316"/>
      <c r="J1563" s="316"/>
      <c r="K1563" s="317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18"/>
      <c r="I1564" s="318"/>
      <c r="J1564" s="318"/>
      <c r="K1564" s="319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0"/>
      <c r="K1585" s="321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2">
        <f>SUM(K1568:K1583)</f>
        <v>7046550</v>
      </c>
      <c r="K1586" s="323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4"/>
      <c r="K1587" s="324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1"/>
      <c r="K1589" s="321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5">
        <f>((J1586/1.11)+(K1588/1.11))*11%</f>
        <v>698306.75675675669</v>
      </c>
      <c r="K1590" s="32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1"/>
      <c r="K1591" s="321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7" t="str">
        <f>J1556</f>
        <v>LENA / YO</v>
      </c>
      <c r="K1594" s="32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7">
        <f>J1557</f>
        <v>0</v>
      </c>
      <c r="K1595" s="32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3" t="s">
        <v>103</v>
      </c>
      <c r="I1598" s="303"/>
      <c r="J1598" s="303"/>
      <c r="K1598" s="304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7" t="s">
        <v>3</v>
      </c>
      <c r="G1599" s="17"/>
      <c r="H1599" s="305"/>
      <c r="I1599" s="305"/>
      <c r="J1599" s="305"/>
      <c r="K1599" s="306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5">
        <v>45056</v>
      </c>
      <c r="E1600" s="346"/>
      <c r="F1600" s="307"/>
      <c r="G1600" s="18"/>
      <c r="H1600" s="347" t="s">
        <v>56</v>
      </c>
      <c r="I1600" s="347"/>
      <c r="J1600" s="347"/>
      <c r="K1600" s="34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7"/>
      <c r="G1601" s="18"/>
      <c r="H1601" s="349" t="s">
        <v>41</v>
      </c>
      <c r="I1601" s="349"/>
      <c r="J1601" s="349"/>
      <c r="K1601" s="35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104</v>
      </c>
      <c r="E1602" s="9"/>
      <c r="F1602" s="21"/>
      <c r="G1602" s="22"/>
      <c r="H1602" s="351"/>
      <c r="I1602" s="351"/>
      <c r="J1602" s="351"/>
      <c r="K1602" s="35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79</v>
      </c>
      <c r="D1606" s="93" t="s">
        <v>56</v>
      </c>
      <c r="E1606" s="110" t="s">
        <v>105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79</v>
      </c>
      <c r="D1607" s="93" t="s">
        <v>56</v>
      </c>
      <c r="E1607" s="110" t="s">
        <v>106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4"/>
      <c r="K1623" s="30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9">
        <f>SUM(K1606:K1621)</f>
        <v>282500</v>
      </c>
      <c r="K1624" s="33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1"/>
      <c r="K1625" s="33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8"/>
      <c r="K1627" s="30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2">
        <f>((J1624/1.11)+(K1626/1.11))*11%</f>
        <v>27995.495495495492</v>
      </c>
      <c r="K1628" s="33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8"/>
      <c r="K1629" s="30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9" t="s">
        <v>44</v>
      </c>
      <c r="K1632" s="31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9"/>
      <c r="K1633" s="31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3" t="str">
        <f>H1598</f>
        <v>CV TRINITY CENTRAAL</v>
      </c>
      <c r="I1636" s="353"/>
      <c r="J1636" s="353"/>
      <c r="K1636" s="354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7" t="s">
        <v>3</v>
      </c>
      <c r="G1637" s="130"/>
      <c r="H1637" s="355"/>
      <c r="I1637" s="355"/>
      <c r="J1637" s="355"/>
      <c r="K1637" s="356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8">
        <f>D1600</f>
        <v>45056</v>
      </c>
      <c r="E1638" s="359"/>
      <c r="F1638" s="357"/>
      <c r="G1638" s="131"/>
      <c r="H1638" s="360" t="str">
        <f>H1600</f>
        <v/>
      </c>
      <c r="I1638" s="360"/>
      <c r="J1638" s="360"/>
      <c r="K1638" s="361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7"/>
      <c r="G1639" s="131"/>
      <c r="H1639" s="341" t="str">
        <f>H1601</f>
        <v>PURWOKERTO</v>
      </c>
      <c r="I1639" s="341"/>
      <c r="J1639" s="341"/>
      <c r="K1639" s="34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43"/>
      <c r="I1640" s="343"/>
      <c r="J1640" s="343"/>
      <c r="K1640" s="34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6"/>
      <c r="K1661" s="362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7">
        <f>SUM(K1644:K1659)</f>
        <v>282500</v>
      </c>
      <c r="K1662" s="36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3"/>
      <c r="K1663" s="363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2"/>
      <c r="K1665" s="362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4">
        <f>((J1662/1.11)+(K1664/1.11))*11%</f>
        <v>27995.495495495492</v>
      </c>
      <c r="K1666" s="36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2"/>
      <c r="K1667" s="362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5" t="str">
        <f>J1632</f>
        <v>NOVI / CONDRO</v>
      </c>
      <c r="K1670" s="336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5">
        <f>J1633</f>
        <v>0</v>
      </c>
      <c r="K1671" s="336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7" t="str">
        <f>H1636</f>
        <v>CV TRINITY CENTRAAL</v>
      </c>
      <c r="I1674" s="337"/>
      <c r="J1674" s="337"/>
      <c r="K1674" s="338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1" t="s">
        <v>3</v>
      </c>
      <c r="G1675" s="207"/>
      <c r="H1675" s="339"/>
      <c r="I1675" s="339"/>
      <c r="J1675" s="339"/>
      <c r="K1675" s="340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2">
        <f>D1638</f>
        <v>45056</v>
      </c>
      <c r="E1676" s="313"/>
      <c r="F1676" s="311"/>
      <c r="G1676" s="208"/>
      <c r="H1676" s="314" t="str">
        <f>H1638</f>
        <v/>
      </c>
      <c r="I1676" s="314"/>
      <c r="J1676" s="314"/>
      <c r="K1676" s="315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1"/>
      <c r="G1677" s="208"/>
      <c r="H1677" s="316" t="str">
        <f>H1639</f>
        <v>PURWOKERTO</v>
      </c>
      <c r="I1677" s="316"/>
      <c r="J1677" s="316"/>
      <c r="K1677" s="317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18"/>
      <c r="I1678" s="318"/>
      <c r="J1678" s="318"/>
      <c r="K1678" s="319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0"/>
      <c r="K1699" s="321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2">
        <f>SUM(K1682:K1697)</f>
        <v>282500</v>
      </c>
      <c r="K1700" s="323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4"/>
      <c r="K1701" s="324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1"/>
      <c r="K1703" s="321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5">
        <f>((J1700/1.11)+(K1702/1.11))*11%</f>
        <v>27995.495495495492</v>
      </c>
      <c r="K1704" s="32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1"/>
      <c r="K1705" s="321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7" t="str">
        <f>J1670</f>
        <v>NOVI / CONDRO</v>
      </c>
      <c r="K1708" s="32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7">
        <f>J1671</f>
        <v>0</v>
      </c>
      <c r="K1709" s="32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3" t="s">
        <v>107</v>
      </c>
      <c r="I1712" s="303"/>
      <c r="J1712" s="303"/>
      <c r="K1712" s="304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7" t="s">
        <v>3</v>
      </c>
      <c r="G1713" s="17"/>
      <c r="H1713" s="305"/>
      <c r="I1713" s="305"/>
      <c r="J1713" s="305"/>
      <c r="K1713" s="306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5">
        <v>45058</v>
      </c>
      <c r="E1714" s="346"/>
      <c r="F1714" s="307"/>
      <c r="G1714" s="18"/>
      <c r="H1714" s="347" t="s">
        <v>56</v>
      </c>
      <c r="I1714" s="347"/>
      <c r="J1714" s="347"/>
      <c r="K1714" s="34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7"/>
      <c r="G1715" s="18"/>
      <c r="H1715" s="349" t="s">
        <v>108</v>
      </c>
      <c r="I1715" s="349"/>
      <c r="J1715" s="349"/>
      <c r="K1715" s="35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109</v>
      </c>
      <c r="E1716" s="9"/>
      <c r="F1716" s="21"/>
      <c r="G1716" s="22"/>
      <c r="H1716" s="351"/>
      <c r="I1716" s="351"/>
      <c r="J1716" s="351"/>
      <c r="K1716" s="35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110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111</v>
      </c>
      <c r="D1721" s="93" t="s">
        <v>56</v>
      </c>
      <c r="E1721" s="110" t="s">
        <v>112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111</v>
      </c>
      <c r="D1722" s="93" t="s">
        <v>56</v>
      </c>
      <c r="E1722" s="110" t="s">
        <v>113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114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115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116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117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118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119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4"/>
      <c r="K1737" s="30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9">
        <f>SUM(K1720:K1735)</f>
        <v>3731049</v>
      </c>
      <c r="K1738" s="33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1"/>
      <c r="K1739" s="33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8"/>
      <c r="K1741" s="30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2">
        <f>((J1738/1.11)+(K1740/1.11))*11%</f>
        <v>369743.59459459456</v>
      </c>
      <c r="K1742" s="33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8"/>
      <c r="K1743" s="30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9" t="s">
        <v>120</v>
      </c>
      <c r="K1746" s="31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9"/>
      <c r="K1747" s="31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3" t="str">
        <f>H1712</f>
        <v>CV PULAU ATEKA NUSANTARA</v>
      </c>
      <c r="I1750" s="353"/>
      <c r="J1750" s="353"/>
      <c r="K1750" s="354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7" t="s">
        <v>3</v>
      </c>
      <c r="G1751" s="130"/>
      <c r="H1751" s="355"/>
      <c r="I1751" s="355"/>
      <c r="J1751" s="355"/>
      <c r="K1751" s="356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8">
        <f>D1714</f>
        <v>45058</v>
      </c>
      <c r="E1752" s="359"/>
      <c r="F1752" s="357"/>
      <c r="G1752" s="131"/>
      <c r="H1752" s="360" t="str">
        <f>H1714</f>
        <v/>
      </c>
      <c r="I1752" s="360"/>
      <c r="J1752" s="360"/>
      <c r="K1752" s="361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7"/>
      <c r="G1753" s="131"/>
      <c r="H1753" s="341" t="str">
        <f>H1715</f>
        <v>SURABAYA</v>
      </c>
      <c r="I1753" s="341"/>
      <c r="J1753" s="341"/>
      <c r="K1753" s="34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43"/>
      <c r="I1754" s="343"/>
      <c r="J1754" s="343"/>
      <c r="K1754" s="34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6"/>
      <c r="K1775" s="362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7">
        <f>SUM(K1758:K1773)</f>
        <v>3731049</v>
      </c>
      <c r="K1776" s="36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3"/>
      <c r="K1777" s="363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2"/>
      <c r="K1779" s="362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4">
        <f>((J1776/1.11)+(K1778/1.11))*11%</f>
        <v>369743.59459459456</v>
      </c>
      <c r="K1780" s="36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2"/>
      <c r="K1781" s="362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5" t="str">
        <f>J1746</f>
        <v>NOVI/ CONDRO</v>
      </c>
      <c r="K1784" s="336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5">
        <f>J1747</f>
        <v>0</v>
      </c>
      <c r="K1785" s="336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7" t="str">
        <f>H1750</f>
        <v>CV PULAU ATEKA NUSANTARA</v>
      </c>
      <c r="I1788" s="337"/>
      <c r="J1788" s="337"/>
      <c r="K1788" s="338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1" t="s">
        <v>3</v>
      </c>
      <c r="G1789" s="207"/>
      <c r="H1789" s="339"/>
      <c r="I1789" s="339"/>
      <c r="J1789" s="339"/>
      <c r="K1789" s="340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2">
        <f>D1752</f>
        <v>45058</v>
      </c>
      <c r="E1790" s="313"/>
      <c r="F1790" s="311"/>
      <c r="G1790" s="208"/>
      <c r="H1790" s="314" t="str">
        <f>H1752</f>
        <v/>
      </c>
      <c r="I1790" s="314"/>
      <c r="J1790" s="314"/>
      <c r="K1790" s="315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1"/>
      <c r="G1791" s="208"/>
      <c r="H1791" s="316" t="str">
        <f>H1753</f>
        <v>SURABAYA</v>
      </c>
      <c r="I1791" s="316"/>
      <c r="J1791" s="316"/>
      <c r="K1791" s="317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18"/>
      <c r="I1792" s="318"/>
      <c r="J1792" s="318"/>
      <c r="K1792" s="319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0"/>
      <c r="K1813" s="321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2">
        <f>SUM(K1796:K1811)</f>
        <v>3731049</v>
      </c>
      <c r="K1814" s="323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4"/>
      <c r="K1815" s="324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1"/>
      <c r="K1817" s="321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5">
        <f>((J1814/1.11)+(K1816/1.11))*11%</f>
        <v>369743.59459459456</v>
      </c>
      <c r="K1818" s="32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1"/>
      <c r="K1819" s="321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7" t="str">
        <f>J1784</f>
        <v>NOVI/ CONDRO</v>
      </c>
      <c r="K1822" s="32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7">
        <f>J1785</f>
        <v>0</v>
      </c>
      <c r="K1823" s="32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3" t="s">
        <v>121</v>
      </c>
      <c r="I1826" s="303"/>
      <c r="J1826" s="303"/>
      <c r="K1826" s="304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7" t="s">
        <v>3</v>
      </c>
      <c r="G1827" s="17"/>
      <c r="H1827" s="305"/>
      <c r="I1827" s="305"/>
      <c r="J1827" s="305"/>
      <c r="K1827" s="306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5">
        <v>45058</v>
      </c>
      <c r="E1828" s="346"/>
      <c r="F1828" s="307"/>
      <c r="G1828" s="18"/>
      <c r="H1828" s="347" t="s">
        <v>122</v>
      </c>
      <c r="I1828" s="347"/>
      <c r="J1828" s="347"/>
      <c r="K1828" s="34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7"/>
      <c r="G1829" s="18"/>
      <c r="H1829" s="349" t="s">
        <v>123</v>
      </c>
      <c r="I1829" s="349"/>
      <c r="J1829" s="349"/>
      <c r="K1829" s="35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51"/>
      <c r="I1830" s="351"/>
      <c r="J1830" s="351"/>
      <c r="K1830" s="35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79</v>
      </c>
      <c r="D1834" s="93">
        <v>3</v>
      </c>
      <c r="E1834" s="110" t="s">
        <v>125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4"/>
      <c r="K1851" s="30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9">
        <f>SUM(K1834:K1849)</f>
        <v>4475625</v>
      </c>
      <c r="K1852" s="33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1"/>
      <c r="K1853" s="33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8"/>
      <c r="K1855" s="30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2">
        <f>((J1852/1.11)+(K1854/1.11))*11%</f>
        <v>443530.40540540533</v>
      </c>
      <c r="K1856" s="33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8"/>
      <c r="K1857" s="30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9" t="s">
        <v>44</v>
      </c>
      <c r="K1860" s="31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9"/>
      <c r="K1861" s="31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3" t="str">
        <f>H1826</f>
        <v>SOEYANTO LOPULUSI</v>
      </c>
      <c r="I1864" s="353"/>
      <c r="J1864" s="353"/>
      <c r="K1864" s="354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7" t="s">
        <v>3</v>
      </c>
      <c r="G1865" s="130"/>
      <c r="H1865" s="355"/>
      <c r="I1865" s="355"/>
      <c r="J1865" s="355"/>
      <c r="K1865" s="356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8">
        <f>D1828</f>
        <v>45058</v>
      </c>
      <c r="E1866" s="359"/>
      <c r="F1866" s="357"/>
      <c r="G1866" s="131"/>
      <c r="H1866" s="360" t="str">
        <f>H1828</f>
        <v>( LANCAR )</v>
      </c>
      <c r="I1866" s="360"/>
      <c r="J1866" s="360"/>
      <c r="K1866" s="361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7"/>
      <c r="G1867" s="131"/>
      <c r="H1867" s="341" t="str">
        <f>H1829</f>
        <v>MALANG</v>
      </c>
      <c r="I1867" s="341"/>
      <c r="J1867" s="341"/>
      <c r="K1867" s="34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43"/>
      <c r="I1868" s="343"/>
      <c r="J1868" s="343"/>
      <c r="K1868" s="34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6"/>
      <c r="K1889" s="362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7">
        <f>SUM(K1872:K1887)</f>
        <v>4475625</v>
      </c>
      <c r="K1890" s="36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3"/>
      <c r="K1891" s="363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2"/>
      <c r="K1893" s="362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4">
        <f>((J1890/1.11)+(K1892/1.11))*11%</f>
        <v>443530.40540540533</v>
      </c>
      <c r="K1894" s="36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2"/>
      <c r="K1895" s="362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5" t="str">
        <f>J1860</f>
        <v>NOVI / CONDRO</v>
      </c>
      <c r="K1898" s="336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5">
        <f>J1861</f>
        <v>0</v>
      </c>
      <c r="K1899" s="336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7" t="str">
        <f>H1864</f>
        <v>SOEYANTO LOPULUSI</v>
      </c>
      <c r="I1902" s="337"/>
      <c r="J1902" s="337"/>
      <c r="K1902" s="338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1" t="s">
        <v>3</v>
      </c>
      <c r="G1903" s="207"/>
      <c r="H1903" s="339"/>
      <c r="I1903" s="339"/>
      <c r="J1903" s="339"/>
      <c r="K1903" s="340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2">
        <f>D1866</f>
        <v>45058</v>
      </c>
      <c r="E1904" s="313"/>
      <c r="F1904" s="311"/>
      <c r="G1904" s="208"/>
      <c r="H1904" s="314" t="str">
        <f>H1866</f>
        <v>( LANCAR )</v>
      </c>
      <c r="I1904" s="314"/>
      <c r="J1904" s="314"/>
      <c r="K1904" s="315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1"/>
      <c r="G1905" s="208"/>
      <c r="H1905" s="316" t="str">
        <f>H1867</f>
        <v>MALANG</v>
      </c>
      <c r="I1905" s="316"/>
      <c r="J1905" s="316"/>
      <c r="K1905" s="317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18"/>
      <c r="I1906" s="318"/>
      <c r="J1906" s="318"/>
      <c r="K1906" s="319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0"/>
      <c r="K1927" s="321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2">
        <f>SUM(K1910:K1925)</f>
        <v>4475625</v>
      </c>
      <c r="K1928" s="323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4"/>
      <c r="K1929" s="324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1"/>
      <c r="K1931" s="321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5">
        <f>((J1928/1.11)+(K1930/1.11))*11%</f>
        <v>443530.40540540533</v>
      </c>
      <c r="K1932" s="32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1"/>
      <c r="K1933" s="321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7" t="str">
        <f>J1898</f>
        <v>NOVI / CONDRO</v>
      </c>
      <c r="K1936" s="32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7">
        <f>J1899</f>
        <v>0</v>
      </c>
      <c r="K1937" s="32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3" t="s">
        <v>39</v>
      </c>
      <c r="I1940" s="303"/>
      <c r="J1940" s="303"/>
      <c r="K1940" s="304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7" t="s">
        <v>3</v>
      </c>
      <c r="G1941" s="17"/>
      <c r="H1941" s="305"/>
      <c r="I1941" s="305"/>
      <c r="J1941" s="305"/>
      <c r="K1941" s="306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5">
        <v>45058</v>
      </c>
      <c r="E1942" s="346"/>
      <c r="F1942" s="307"/>
      <c r="G1942" s="18"/>
      <c r="H1942" s="347" t="s">
        <v>40</v>
      </c>
      <c r="I1942" s="347"/>
      <c r="J1942" s="347"/>
      <c r="K1942" s="34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7"/>
      <c r="G1943" s="18"/>
      <c r="H1943" s="349" t="s">
        <v>41</v>
      </c>
      <c r="I1943" s="349"/>
      <c r="J1943" s="349"/>
      <c r="K1943" s="35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128</v>
      </c>
      <c r="E1944" s="9"/>
      <c r="F1944" s="21"/>
      <c r="G1944" s="22"/>
      <c r="H1944" s="351"/>
      <c r="I1944" s="351"/>
      <c r="J1944" s="351"/>
      <c r="K1944" s="35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126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79</v>
      </c>
      <c r="D1950" s="93">
        <v>1</v>
      </c>
      <c r="E1950" s="110" t="s">
        <v>125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79</v>
      </c>
      <c r="D1951" s="93">
        <v>2</v>
      </c>
      <c r="E1951" s="110" t="s">
        <v>127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100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4"/>
      <c r="K1965" s="30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9">
        <f>SUM(K1948:K1963)</f>
        <v>25561961</v>
      </c>
      <c r="K1966" s="33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1"/>
      <c r="K1967" s="33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8"/>
      <c r="K1969" s="30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2">
        <f>((J1966/1.11)+(K1968/1.11))*11%</f>
        <v>2533167.3063063058</v>
      </c>
      <c r="K1970" s="33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8"/>
      <c r="K1971" s="30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9" t="s">
        <v>44</v>
      </c>
      <c r="K1974" s="31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9"/>
      <c r="K1975" s="31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3" t="str">
        <f>H1940</f>
        <v>CV PELITA JAYA</v>
      </c>
      <c r="I1978" s="353"/>
      <c r="J1978" s="353"/>
      <c r="K1978" s="354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7" t="s">
        <v>3</v>
      </c>
      <c r="G1979" s="130"/>
      <c r="H1979" s="355"/>
      <c r="I1979" s="355"/>
      <c r="J1979" s="355"/>
      <c r="K1979" s="356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8">
        <f>D1942</f>
        <v>45058</v>
      </c>
      <c r="E1980" s="359"/>
      <c r="F1980" s="357"/>
      <c r="G1980" s="131"/>
      <c r="H1980" s="360" t="str">
        <f>H1942</f>
        <v>(ANUGERAH SEJAHTERA)</v>
      </c>
      <c r="I1980" s="360"/>
      <c r="J1980" s="360"/>
      <c r="K1980" s="361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7"/>
      <c r="G1981" s="131"/>
      <c r="H1981" s="341" t="str">
        <f>H1943</f>
        <v>PURWOKERTO</v>
      </c>
      <c r="I1981" s="341"/>
      <c r="J1981" s="341"/>
      <c r="K1981" s="34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43"/>
      <c r="I1982" s="343"/>
      <c r="J1982" s="343"/>
      <c r="K1982" s="34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6"/>
      <c r="K2003" s="362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7">
        <f>SUM(K1986:K2001)</f>
        <v>25561961</v>
      </c>
      <c r="K2004" s="36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3"/>
      <c r="K2005" s="363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2"/>
      <c r="K2007" s="362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4">
        <f>((J2004/1.11)+(K2006/1.11))*11%</f>
        <v>2533167.3063063058</v>
      </c>
      <c r="K2008" s="36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2"/>
      <c r="K2009" s="362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5" t="str">
        <f>J1974</f>
        <v>NOVI / CONDRO</v>
      </c>
      <c r="K2012" s="336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5">
        <f>J1975</f>
        <v>0</v>
      </c>
      <c r="K2013" s="336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7" t="str">
        <f>H1978</f>
        <v>CV PELITA JAYA</v>
      </c>
      <c r="I2016" s="337"/>
      <c r="J2016" s="337"/>
      <c r="K2016" s="338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1" t="s">
        <v>3</v>
      </c>
      <c r="G2017" s="207"/>
      <c r="H2017" s="339"/>
      <c r="I2017" s="339"/>
      <c r="J2017" s="339"/>
      <c r="K2017" s="340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2">
        <f>D1980</f>
        <v>45058</v>
      </c>
      <c r="E2018" s="313"/>
      <c r="F2018" s="311"/>
      <c r="G2018" s="208"/>
      <c r="H2018" s="314" t="str">
        <f>H1980</f>
        <v>(ANUGERAH SEJAHTERA)</v>
      </c>
      <c r="I2018" s="314"/>
      <c r="J2018" s="314"/>
      <c r="K2018" s="315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1"/>
      <c r="G2019" s="208"/>
      <c r="H2019" s="316" t="str">
        <f>H1981</f>
        <v>PURWOKERTO</v>
      </c>
      <c r="I2019" s="316"/>
      <c r="J2019" s="316"/>
      <c r="K2019" s="317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18"/>
      <c r="I2020" s="318"/>
      <c r="J2020" s="318"/>
      <c r="K2020" s="319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0"/>
      <c r="K2041" s="321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2">
        <f>SUM(K2024:K2039)</f>
        <v>25561961</v>
      </c>
      <c r="K2042" s="323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4"/>
      <c r="K2043" s="324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1"/>
      <c r="K2045" s="321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5">
        <f>((J2042/1.11)+(K2044/1.11))*11%</f>
        <v>2533167.3063063058</v>
      </c>
      <c r="K2046" s="32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1"/>
      <c r="K2047" s="321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7" t="str">
        <f>J2012</f>
        <v>NOVI / CONDRO</v>
      </c>
      <c r="K2050" s="32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7">
        <f>J2013</f>
        <v>0</v>
      </c>
      <c r="K2051" s="32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3" t="s">
        <v>31</v>
      </c>
      <c r="I2054" s="303"/>
      <c r="J2054" s="303"/>
      <c r="K2054" s="304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7" t="s">
        <v>3</v>
      </c>
      <c r="G2055" s="17"/>
      <c r="H2055" s="305"/>
      <c r="I2055" s="305"/>
      <c r="J2055" s="305"/>
      <c r="K2055" s="306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5">
        <v>45058</v>
      </c>
      <c r="E2056" s="346"/>
      <c r="F2056" s="307"/>
      <c r="G2056" s="18"/>
      <c r="H2056" s="347" t="s">
        <v>32</v>
      </c>
      <c r="I2056" s="347"/>
      <c r="J2056" s="347"/>
      <c r="K2056" s="34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7"/>
      <c r="G2057" s="18"/>
      <c r="H2057" s="349" t="s">
        <v>33</v>
      </c>
      <c r="I2057" s="349"/>
      <c r="J2057" s="349"/>
      <c r="K2057" s="35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1"/>
      <c r="I2058" s="351"/>
      <c r="J2058" s="351"/>
      <c r="K2058" s="35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130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131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132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133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134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101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135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136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137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79</v>
      </c>
      <c r="D2071" s="93">
        <v>1</v>
      </c>
      <c r="E2071" s="110" t="s">
        <v>138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79</v>
      </c>
      <c r="D2072" s="93">
        <v>6</v>
      </c>
      <c r="E2072" s="110" t="s">
        <v>127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79</v>
      </c>
      <c r="D2073" s="93">
        <v>6</v>
      </c>
      <c r="E2073" s="110" t="s">
        <v>125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4"/>
      <c r="K2079" s="30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9">
        <f>SUM(K2062:K2077)</f>
        <v>59314325</v>
      </c>
      <c r="K2080" s="33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1"/>
      <c r="K2081" s="33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8"/>
      <c r="K2083" s="30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2">
        <f>((J2080/1.11)+(K2082/1.11))*11%</f>
        <v>5877996.1711711707</v>
      </c>
      <c r="K2084" s="33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8"/>
      <c r="K2085" s="30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9" t="s">
        <v>44</v>
      </c>
      <c r="K2088" s="31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9"/>
      <c r="K2089" s="31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3" t="str">
        <f>H2054</f>
        <v>LILY JULIAWATI</v>
      </c>
      <c r="I2092" s="353"/>
      <c r="J2092" s="353"/>
      <c r="K2092" s="354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7" t="s">
        <v>3</v>
      </c>
      <c r="G2093" s="130"/>
      <c r="H2093" s="355"/>
      <c r="I2093" s="355"/>
      <c r="J2093" s="355"/>
      <c r="K2093" s="356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8">
        <f>D2056</f>
        <v>45058</v>
      </c>
      <c r="E2094" s="359"/>
      <c r="F2094" s="357"/>
      <c r="G2094" s="131"/>
      <c r="H2094" s="360" t="str">
        <f>H2056</f>
        <v>(REJO AGUNG)</v>
      </c>
      <c r="I2094" s="360"/>
      <c r="J2094" s="360"/>
      <c r="K2094" s="361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7"/>
      <c r="G2095" s="131"/>
      <c r="H2095" s="341" t="str">
        <f>H2057</f>
        <v>JOMBANG</v>
      </c>
      <c r="I2095" s="341"/>
      <c r="J2095" s="341"/>
      <c r="K2095" s="34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43"/>
      <c r="I2096" s="343"/>
      <c r="J2096" s="343"/>
      <c r="K2096" s="34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6"/>
      <c r="K2117" s="362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7">
        <f>SUM(K2100:K2115)</f>
        <v>59314325</v>
      </c>
      <c r="K2118" s="36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3"/>
      <c r="K2119" s="363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2"/>
      <c r="K2121" s="362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4">
        <f>((J2118/1.11)+(K2120/1.11))*11%</f>
        <v>5877996.1711711707</v>
      </c>
      <c r="K2122" s="36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2"/>
      <c r="K2123" s="362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5" t="str">
        <f>J2088</f>
        <v>NOVI / CONDRO</v>
      </c>
      <c r="K2126" s="336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5">
        <f>J2089</f>
        <v>0</v>
      </c>
      <c r="K2127" s="336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7" t="str">
        <f>H2092</f>
        <v>LILY JULIAWATI</v>
      </c>
      <c r="I2130" s="337"/>
      <c r="J2130" s="337"/>
      <c r="K2130" s="338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1" t="s">
        <v>3</v>
      </c>
      <c r="G2131" s="207"/>
      <c r="H2131" s="339"/>
      <c r="I2131" s="339"/>
      <c r="J2131" s="339"/>
      <c r="K2131" s="340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2">
        <f>D2094</f>
        <v>45058</v>
      </c>
      <c r="E2132" s="313"/>
      <c r="F2132" s="311"/>
      <c r="G2132" s="208"/>
      <c r="H2132" s="314" t="str">
        <f>H2094</f>
        <v>(REJO AGUNG)</v>
      </c>
      <c r="I2132" s="314"/>
      <c r="J2132" s="314"/>
      <c r="K2132" s="315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1"/>
      <c r="G2133" s="208"/>
      <c r="H2133" s="316" t="str">
        <f>H2095</f>
        <v>JOMBANG</v>
      </c>
      <c r="I2133" s="316"/>
      <c r="J2133" s="316"/>
      <c r="K2133" s="317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18"/>
      <c r="I2134" s="318"/>
      <c r="J2134" s="318"/>
      <c r="K2134" s="319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0"/>
      <c r="K2155" s="321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2">
        <f>SUM(K2138:K2153)</f>
        <v>59314325</v>
      </c>
      <c r="K2156" s="323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4"/>
      <c r="K2157" s="324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1"/>
      <c r="K2159" s="321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5">
        <f>((J2156/1.11)+(K2158/1.11))*11%</f>
        <v>5877996.1711711707</v>
      </c>
      <c r="K2160" s="32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1"/>
      <c r="K2161" s="321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7" t="str">
        <f>J2126</f>
        <v>NOVI / CONDRO</v>
      </c>
      <c r="K2164" s="32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7">
        <f>J2127</f>
        <v>0</v>
      </c>
      <c r="K2165" s="32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3" t="s">
        <v>39</v>
      </c>
      <c r="I2168" s="303"/>
      <c r="J2168" s="303"/>
      <c r="K2168" s="304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7" t="s">
        <v>3</v>
      </c>
      <c r="G2169" s="17"/>
      <c r="H2169" s="305"/>
      <c r="I2169" s="305"/>
      <c r="J2169" s="305"/>
      <c r="K2169" s="306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5">
        <v>45059</v>
      </c>
      <c r="E2170" s="346"/>
      <c r="F2170" s="307"/>
      <c r="G2170" s="18"/>
      <c r="H2170" s="347" t="s">
        <v>40</v>
      </c>
      <c r="I2170" s="347"/>
      <c r="J2170" s="347"/>
      <c r="K2170" s="34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7"/>
      <c r="G2171" s="18"/>
      <c r="H2171" s="349" t="s">
        <v>41</v>
      </c>
      <c r="I2171" s="349"/>
      <c r="J2171" s="349"/>
      <c r="K2171" s="35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140</v>
      </c>
      <c r="E2172" s="9"/>
      <c r="F2172" s="21"/>
      <c r="G2172" s="22"/>
      <c r="H2172" s="351"/>
      <c r="I2172" s="351"/>
      <c r="J2172" s="351"/>
      <c r="K2172" s="35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139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4"/>
      <c r="K2193" s="30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9">
        <f>SUM(K2176:K2191)</f>
        <v>16089000</v>
      </c>
      <c r="K2194" s="33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1"/>
      <c r="K2195" s="33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8"/>
      <c r="K2197" s="30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2">
        <f>((J2194/1.11)+(K2196/1.11))*11%</f>
        <v>1594405.4054054054</v>
      </c>
      <c r="K2198" s="33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8"/>
      <c r="K2199" s="30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9" t="s">
        <v>44</v>
      </c>
      <c r="K2202" s="31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9"/>
      <c r="K2203" s="31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3" t="str">
        <f>H2168</f>
        <v>CV PELITA JAYA</v>
      </c>
      <c r="I2206" s="353"/>
      <c r="J2206" s="353"/>
      <c r="K2206" s="354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7" t="s">
        <v>3</v>
      </c>
      <c r="G2207" s="130"/>
      <c r="H2207" s="355"/>
      <c r="I2207" s="355"/>
      <c r="J2207" s="355"/>
      <c r="K2207" s="356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8">
        <f>D2170</f>
        <v>45059</v>
      </c>
      <c r="E2208" s="359"/>
      <c r="F2208" s="357"/>
      <c r="G2208" s="131"/>
      <c r="H2208" s="360" t="str">
        <f>H2170</f>
        <v>(ANUGERAH SEJAHTERA)</v>
      </c>
      <c r="I2208" s="360"/>
      <c r="J2208" s="360"/>
      <c r="K2208" s="361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7"/>
      <c r="G2209" s="131"/>
      <c r="H2209" s="341" t="str">
        <f>H2171</f>
        <v>PURWOKERTO</v>
      </c>
      <c r="I2209" s="341"/>
      <c r="J2209" s="341"/>
      <c r="K2209" s="34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43"/>
      <c r="I2210" s="343"/>
      <c r="J2210" s="343"/>
      <c r="K2210" s="34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6"/>
      <c r="K2231" s="362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7">
        <f>SUM(K2214:K2229)</f>
        <v>16089000</v>
      </c>
      <c r="K2232" s="36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3"/>
      <c r="K2233" s="363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2"/>
      <c r="K2235" s="362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4">
        <f>((J2232/1.11)+(K2234/1.11))*11%</f>
        <v>1594405.4054054054</v>
      </c>
      <c r="K2236" s="36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2"/>
      <c r="K2237" s="362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5" t="str">
        <f>J2202</f>
        <v>NOVI / CONDRO</v>
      </c>
      <c r="K2240" s="336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5">
        <f>J2203</f>
        <v>0</v>
      </c>
      <c r="K2241" s="336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7" t="str">
        <f>H2206</f>
        <v>CV PELITA JAYA</v>
      </c>
      <c r="I2244" s="337"/>
      <c r="J2244" s="337"/>
      <c r="K2244" s="338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1" t="s">
        <v>3</v>
      </c>
      <c r="G2245" s="207"/>
      <c r="H2245" s="339"/>
      <c r="I2245" s="339"/>
      <c r="J2245" s="339"/>
      <c r="K2245" s="340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2">
        <f>D2208</f>
        <v>45059</v>
      </c>
      <c r="E2246" s="313"/>
      <c r="F2246" s="311"/>
      <c r="G2246" s="208"/>
      <c r="H2246" s="314" t="str">
        <f>H2208</f>
        <v>(ANUGERAH SEJAHTERA)</v>
      </c>
      <c r="I2246" s="314"/>
      <c r="J2246" s="314"/>
      <c r="K2246" s="315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1"/>
      <c r="G2247" s="208"/>
      <c r="H2247" s="316" t="str">
        <f>H2209</f>
        <v>PURWOKERTO</v>
      </c>
      <c r="I2247" s="316"/>
      <c r="J2247" s="316"/>
      <c r="K2247" s="317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18"/>
      <c r="I2248" s="318"/>
      <c r="J2248" s="318"/>
      <c r="K2248" s="319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0"/>
      <c r="K2269" s="321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2">
        <f>SUM(K2252:K2267)</f>
        <v>16089000</v>
      </c>
      <c r="K2270" s="323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4"/>
      <c r="K2271" s="324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1"/>
      <c r="K2273" s="321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5">
        <f>((J2270/1.11)+(K2272/1.11))*11%</f>
        <v>1594405.4054054054</v>
      </c>
      <c r="K2274" s="32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1"/>
      <c r="K2275" s="321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7" t="str">
        <f>J2240</f>
        <v>NOVI / CONDRO</v>
      </c>
      <c r="K2278" s="32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7">
        <f>J2241</f>
        <v>0</v>
      </c>
      <c r="K2279" s="32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3" t="s">
        <v>121</v>
      </c>
      <c r="I2282" s="303"/>
      <c r="J2282" s="303"/>
      <c r="K2282" s="304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7" t="s">
        <v>3</v>
      </c>
      <c r="G2283" s="17"/>
      <c r="H2283" s="305"/>
      <c r="I2283" s="305"/>
      <c r="J2283" s="305"/>
      <c r="K2283" s="306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5">
        <v>45059</v>
      </c>
      <c r="E2284" s="346"/>
      <c r="F2284" s="307"/>
      <c r="G2284" s="18"/>
      <c r="H2284" s="347" t="s">
        <v>122</v>
      </c>
      <c r="I2284" s="347"/>
      <c r="J2284" s="347"/>
      <c r="K2284" s="34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7"/>
      <c r="G2285" s="18"/>
      <c r="H2285" s="349" t="s">
        <v>123</v>
      </c>
      <c r="I2285" s="349"/>
      <c r="J2285" s="349"/>
      <c r="K2285" s="35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141</v>
      </c>
      <c r="E2286" s="9"/>
      <c r="F2286" s="21"/>
      <c r="G2286" s="22"/>
      <c r="H2286" s="351"/>
      <c r="I2286" s="351"/>
      <c r="J2286" s="351"/>
      <c r="K2286" s="35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88</v>
      </c>
      <c r="D2290" s="93">
        <v>2</v>
      </c>
      <c r="E2290" s="110" t="s">
        <v>142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143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4"/>
      <c r="K2307" s="30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9">
        <f>SUM(K2290:K2305)</f>
        <v>14553000</v>
      </c>
      <c r="K2308" s="33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1"/>
      <c r="K2309" s="33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8"/>
      <c r="K2311" s="30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2">
        <f>((J2308/1.11)+(K2310/1.11))*11%</f>
        <v>1442189.1891891891</v>
      </c>
      <c r="K2312" s="33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8"/>
      <c r="K2313" s="30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9" t="s">
        <v>44</v>
      </c>
      <c r="K2316" s="31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9"/>
      <c r="K2317" s="31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3" t="str">
        <f>H2282</f>
        <v>SOEYANTO LOPULUSI</v>
      </c>
      <c r="I2320" s="353"/>
      <c r="J2320" s="353"/>
      <c r="K2320" s="354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7" t="s">
        <v>3</v>
      </c>
      <c r="G2321" s="130"/>
      <c r="H2321" s="355"/>
      <c r="I2321" s="355"/>
      <c r="J2321" s="355"/>
      <c r="K2321" s="356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8">
        <f>D2284</f>
        <v>45059</v>
      </c>
      <c r="E2322" s="359"/>
      <c r="F2322" s="357"/>
      <c r="G2322" s="131"/>
      <c r="H2322" s="360" t="str">
        <f>H2284</f>
        <v>( LANCAR )</v>
      </c>
      <c r="I2322" s="360"/>
      <c r="J2322" s="360"/>
      <c r="K2322" s="361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7"/>
      <c r="G2323" s="131"/>
      <c r="H2323" s="341" t="str">
        <f>H2285</f>
        <v>MALANG</v>
      </c>
      <c r="I2323" s="341"/>
      <c r="J2323" s="341"/>
      <c r="K2323" s="34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43"/>
      <c r="I2324" s="343"/>
      <c r="J2324" s="343"/>
      <c r="K2324" s="34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6"/>
      <c r="K2345" s="362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7">
        <f>SUM(K2328:K2343)</f>
        <v>14553000</v>
      </c>
      <c r="K2346" s="36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3"/>
      <c r="K2347" s="363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2"/>
      <c r="K2349" s="362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4">
        <f>((J2346/1.11)+(K2348/1.11))*11%</f>
        <v>1442189.1891891891</v>
      </c>
      <c r="K2350" s="36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2"/>
      <c r="K2351" s="362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5" t="str">
        <f>J2316</f>
        <v>NOVI / CONDRO</v>
      </c>
      <c r="K2354" s="336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5">
        <f>J2317</f>
        <v>0</v>
      </c>
      <c r="K2355" s="336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7" t="str">
        <f>H2320</f>
        <v>SOEYANTO LOPULUSI</v>
      </c>
      <c r="I2358" s="337"/>
      <c r="J2358" s="337"/>
      <c r="K2358" s="338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1" t="s">
        <v>3</v>
      </c>
      <c r="G2359" s="207"/>
      <c r="H2359" s="339"/>
      <c r="I2359" s="339"/>
      <c r="J2359" s="339"/>
      <c r="K2359" s="340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2">
        <f>D2322</f>
        <v>45059</v>
      </c>
      <c r="E2360" s="313"/>
      <c r="F2360" s="311"/>
      <c r="G2360" s="208"/>
      <c r="H2360" s="314" t="str">
        <f>H2322</f>
        <v>( LANCAR )</v>
      </c>
      <c r="I2360" s="314"/>
      <c r="J2360" s="314"/>
      <c r="K2360" s="315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1"/>
      <c r="G2361" s="208"/>
      <c r="H2361" s="316" t="str">
        <f>H2323</f>
        <v>MALANG</v>
      </c>
      <c r="I2361" s="316"/>
      <c r="J2361" s="316"/>
      <c r="K2361" s="317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18"/>
      <c r="I2362" s="318"/>
      <c r="J2362" s="318"/>
      <c r="K2362" s="319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0"/>
      <c r="K2383" s="321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2">
        <f>SUM(K2366:K2381)</f>
        <v>14553000</v>
      </c>
      <c r="K2384" s="323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4"/>
      <c r="K2385" s="324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1"/>
      <c r="K2387" s="321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5">
        <f>((J2384/1.11)+(K2386/1.11))*11%</f>
        <v>1442189.1891891891</v>
      </c>
      <c r="K2388" s="32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1"/>
      <c r="K2389" s="321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7" t="str">
        <f>J2354</f>
        <v>NOVI / CONDRO</v>
      </c>
      <c r="K2392" s="32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7">
        <f>J2355</f>
        <v>0</v>
      </c>
      <c r="K2393" s="32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3" t="s">
        <v>31</v>
      </c>
      <c r="I2396" s="303"/>
      <c r="J2396" s="303"/>
      <c r="K2396" s="304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7" t="s">
        <v>3</v>
      </c>
      <c r="G2397" s="17"/>
      <c r="H2397" s="305"/>
      <c r="I2397" s="305"/>
      <c r="J2397" s="305"/>
      <c r="K2397" s="306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5">
        <v>45058</v>
      </c>
      <c r="E2398" s="346"/>
      <c r="F2398" s="307"/>
      <c r="G2398" s="18"/>
      <c r="H2398" s="347" t="s">
        <v>32</v>
      </c>
      <c r="I2398" s="347"/>
      <c r="J2398" s="347"/>
      <c r="K2398" s="34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7"/>
      <c r="G2399" s="18"/>
      <c r="H2399" s="349" t="s">
        <v>33</v>
      </c>
      <c r="I2399" s="349"/>
      <c r="J2399" s="349"/>
      <c r="K2399" s="35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147</v>
      </c>
      <c r="E2400" s="9"/>
      <c r="F2400" s="21"/>
      <c r="G2400" s="22"/>
      <c r="H2400" s="351"/>
      <c r="I2400" s="351"/>
      <c r="J2400" s="351"/>
      <c r="K2400" s="35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144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145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146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88</v>
      </c>
      <c r="D2407" s="93">
        <v>5</v>
      </c>
      <c r="E2407" s="110" t="s">
        <v>142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143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4"/>
      <c r="K2421" s="30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9">
        <f>SUM(K2404:K2419)</f>
        <v>38348100</v>
      </c>
      <c r="K2422" s="33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1"/>
      <c r="K2423" s="33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8"/>
      <c r="K2425" s="30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2">
        <f>((J2422/1.11)+(K2424/1.11))*11%</f>
        <v>3800262.1621621624</v>
      </c>
      <c r="K2426" s="33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8"/>
      <c r="K2427" s="30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9" t="s">
        <v>44</v>
      </c>
      <c r="K2430" s="31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9"/>
      <c r="K2431" s="31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3" t="str">
        <f>H2396</f>
        <v>LILY JULIAWATI</v>
      </c>
      <c r="I2434" s="353"/>
      <c r="J2434" s="353"/>
      <c r="K2434" s="354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7" t="s">
        <v>3</v>
      </c>
      <c r="G2435" s="130"/>
      <c r="H2435" s="355"/>
      <c r="I2435" s="355"/>
      <c r="J2435" s="355"/>
      <c r="K2435" s="356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8">
        <f>D2398</f>
        <v>45058</v>
      </c>
      <c r="E2436" s="359"/>
      <c r="F2436" s="357"/>
      <c r="G2436" s="131"/>
      <c r="H2436" s="360" t="str">
        <f>H2398</f>
        <v>(REJO AGUNG)</v>
      </c>
      <c r="I2436" s="360"/>
      <c r="J2436" s="360"/>
      <c r="K2436" s="361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7"/>
      <c r="G2437" s="131"/>
      <c r="H2437" s="341" t="str">
        <f>H2399</f>
        <v>JOMBANG</v>
      </c>
      <c r="I2437" s="341"/>
      <c r="J2437" s="341"/>
      <c r="K2437" s="34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43"/>
      <c r="I2438" s="343"/>
      <c r="J2438" s="343"/>
      <c r="K2438" s="34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6"/>
      <c r="K2459" s="362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7">
        <f>SUM(K2442:K2457)</f>
        <v>38348100</v>
      </c>
      <c r="K2460" s="36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3"/>
      <c r="K2461" s="363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2"/>
      <c r="K2463" s="362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4">
        <f>((J2460/1.11)+(K2462/1.11))*11%</f>
        <v>3800262.1621621624</v>
      </c>
      <c r="K2464" s="36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2"/>
      <c r="K2465" s="362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5" t="str">
        <f>J2430</f>
        <v>NOVI / CONDRO</v>
      </c>
      <c r="K2468" s="336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5">
        <f>J2431</f>
        <v>0</v>
      </c>
      <c r="K2469" s="336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7" t="str">
        <f>H2434</f>
        <v>LILY JULIAWATI</v>
      </c>
      <c r="I2472" s="337"/>
      <c r="J2472" s="337"/>
      <c r="K2472" s="338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1" t="s">
        <v>3</v>
      </c>
      <c r="G2473" s="207"/>
      <c r="H2473" s="339"/>
      <c r="I2473" s="339"/>
      <c r="J2473" s="339"/>
      <c r="K2473" s="340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2">
        <f>D2436</f>
        <v>45058</v>
      </c>
      <c r="E2474" s="313"/>
      <c r="F2474" s="311"/>
      <c r="G2474" s="208"/>
      <c r="H2474" s="314" t="str">
        <f>H2436</f>
        <v>(REJO AGUNG)</v>
      </c>
      <c r="I2474" s="314"/>
      <c r="J2474" s="314"/>
      <c r="K2474" s="315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1"/>
      <c r="G2475" s="208"/>
      <c r="H2475" s="316" t="str">
        <f>H2437</f>
        <v>JOMBANG</v>
      </c>
      <c r="I2475" s="316"/>
      <c r="J2475" s="316"/>
      <c r="K2475" s="317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18"/>
      <c r="I2476" s="318"/>
      <c r="J2476" s="318"/>
      <c r="K2476" s="319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0"/>
      <c r="K2497" s="321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2">
        <f>SUM(K2480:K2495)</f>
        <v>38348100</v>
      </c>
      <c r="K2498" s="323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4"/>
      <c r="K2499" s="324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1"/>
      <c r="K2501" s="321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5">
        <f>((J2498/1.11)+(K2500/1.11))*11%</f>
        <v>3800262.1621621624</v>
      </c>
      <c r="K2502" s="32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1"/>
      <c r="K2503" s="321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7" t="str">
        <f>J2468</f>
        <v>NOVI / CONDRO</v>
      </c>
      <c r="K2506" s="32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7">
        <f>J2469</f>
        <v>0</v>
      </c>
      <c r="K2507" s="32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3" t="s">
        <v>31</v>
      </c>
      <c r="I2510" s="303"/>
      <c r="J2510" s="303"/>
      <c r="K2510" s="304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7" t="s">
        <v>3</v>
      </c>
      <c r="G2511" s="17"/>
      <c r="H2511" s="305"/>
      <c r="I2511" s="305"/>
      <c r="J2511" s="305"/>
      <c r="K2511" s="306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5">
        <v>45061</v>
      </c>
      <c r="E2512" s="346"/>
      <c r="F2512" s="307"/>
      <c r="G2512" s="18"/>
      <c r="H2512" s="347" t="s">
        <v>32</v>
      </c>
      <c r="I2512" s="347"/>
      <c r="J2512" s="347"/>
      <c r="K2512" s="34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7"/>
      <c r="G2513" s="18"/>
      <c r="H2513" s="349" t="s">
        <v>33</v>
      </c>
      <c r="I2513" s="349"/>
      <c r="J2513" s="349"/>
      <c r="K2513" s="35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153</v>
      </c>
      <c r="E2514" s="9"/>
      <c r="F2514" s="21"/>
      <c r="G2514" s="22"/>
      <c r="H2514" s="351"/>
      <c r="I2514" s="351"/>
      <c r="J2514" s="351"/>
      <c r="K2514" s="35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154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4"/>
      <c r="K2535" s="30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9">
        <f>SUM(K2518:K2533)</f>
        <v>24192000</v>
      </c>
      <c r="K2536" s="33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1"/>
      <c r="K2537" s="33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8"/>
      <c r="K2539" s="30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2">
        <f>((J2536/1.11)+(K2538/1.11))*11%</f>
        <v>2397405.4054054054</v>
      </c>
      <c r="K2540" s="33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8"/>
      <c r="K2541" s="30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9" t="s">
        <v>44</v>
      </c>
      <c r="K2544" s="31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9"/>
      <c r="K2545" s="31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3" t="str">
        <f>H2510</f>
        <v>LILY JULIAWATI</v>
      </c>
      <c r="I2548" s="353"/>
      <c r="J2548" s="353"/>
      <c r="K2548" s="354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7" t="s">
        <v>3</v>
      </c>
      <c r="G2549" s="130"/>
      <c r="H2549" s="355"/>
      <c r="I2549" s="355"/>
      <c r="J2549" s="355"/>
      <c r="K2549" s="356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8">
        <f>D2512</f>
        <v>45061</v>
      </c>
      <c r="E2550" s="359"/>
      <c r="F2550" s="357"/>
      <c r="G2550" s="131"/>
      <c r="H2550" s="360" t="str">
        <f>H2512</f>
        <v>(REJO AGUNG)</v>
      </c>
      <c r="I2550" s="360"/>
      <c r="J2550" s="360"/>
      <c r="K2550" s="361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7"/>
      <c r="G2551" s="131"/>
      <c r="H2551" s="341" t="str">
        <f>H2513</f>
        <v>JOMBANG</v>
      </c>
      <c r="I2551" s="341"/>
      <c r="J2551" s="341"/>
      <c r="K2551" s="34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43"/>
      <c r="I2552" s="343"/>
      <c r="J2552" s="343"/>
      <c r="K2552" s="34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6"/>
      <c r="K2573" s="362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7">
        <f>SUM(K2556:K2571)</f>
        <v>24192000</v>
      </c>
      <c r="K2574" s="36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3"/>
      <c r="K2575" s="363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2"/>
      <c r="K2577" s="362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4">
        <f>((J2574/1.11)+(K2576/1.11))*11%</f>
        <v>2397405.4054054054</v>
      </c>
      <c r="K2578" s="36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2"/>
      <c r="K2579" s="362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5" t="str">
        <f>J2544</f>
        <v>NOVI / CONDRO</v>
      </c>
      <c r="K2582" s="336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5">
        <f>J2545</f>
        <v>0</v>
      </c>
      <c r="K2583" s="336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7" t="str">
        <f>H2548</f>
        <v>LILY JULIAWATI</v>
      </c>
      <c r="I2586" s="337"/>
      <c r="J2586" s="337"/>
      <c r="K2586" s="338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1" t="s">
        <v>3</v>
      </c>
      <c r="G2587" s="207"/>
      <c r="H2587" s="339"/>
      <c r="I2587" s="339"/>
      <c r="J2587" s="339"/>
      <c r="K2587" s="340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2">
        <f>D2550</f>
        <v>45061</v>
      </c>
      <c r="E2588" s="313"/>
      <c r="F2588" s="311"/>
      <c r="G2588" s="208"/>
      <c r="H2588" s="314" t="str">
        <f>H2550</f>
        <v>(REJO AGUNG)</v>
      </c>
      <c r="I2588" s="314"/>
      <c r="J2588" s="314"/>
      <c r="K2588" s="315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1"/>
      <c r="G2589" s="208"/>
      <c r="H2589" s="316" t="str">
        <f>H2551</f>
        <v>JOMBANG</v>
      </c>
      <c r="I2589" s="316"/>
      <c r="J2589" s="316"/>
      <c r="K2589" s="317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18"/>
      <c r="I2590" s="318"/>
      <c r="J2590" s="318"/>
      <c r="K2590" s="319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0"/>
      <c r="K2611" s="321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2">
        <f>SUM(K2594:K2609)</f>
        <v>24192000</v>
      </c>
      <c r="K2612" s="323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4"/>
      <c r="K2613" s="324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1"/>
      <c r="K2615" s="321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5">
        <f>((J2612/1.11)+(K2614/1.11))*11%</f>
        <v>2397405.4054054054</v>
      </c>
      <c r="K2616" s="32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1"/>
      <c r="K2617" s="321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7" t="str">
        <f>J2582</f>
        <v>NOVI / CONDRO</v>
      </c>
      <c r="K2620" s="32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7">
        <f>J2583</f>
        <v>0</v>
      </c>
      <c r="K2621" s="32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3" t="s">
        <v>31</v>
      </c>
      <c r="I2624" s="303"/>
      <c r="J2624" s="303"/>
      <c r="K2624" s="304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7" t="s">
        <v>3</v>
      </c>
      <c r="G2625" s="17"/>
      <c r="H2625" s="305"/>
      <c r="I2625" s="305"/>
      <c r="J2625" s="305"/>
      <c r="K2625" s="306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5">
        <v>45061</v>
      </c>
      <c r="E2626" s="346"/>
      <c r="F2626" s="307"/>
      <c r="G2626" s="18"/>
      <c r="H2626" s="347" t="s">
        <v>32</v>
      </c>
      <c r="I2626" s="347"/>
      <c r="J2626" s="347"/>
      <c r="K2626" s="34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7"/>
      <c r="G2627" s="18"/>
      <c r="H2627" s="349" t="s">
        <v>33</v>
      </c>
      <c r="I2627" s="349"/>
      <c r="J2627" s="349"/>
      <c r="K2627" s="35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157</v>
      </c>
      <c r="E2628" s="9"/>
      <c r="F2628" s="21"/>
      <c r="G2628" s="22"/>
      <c r="H2628" s="351"/>
      <c r="I2628" s="351"/>
      <c r="J2628" s="351"/>
      <c r="K2628" s="35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155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79</v>
      </c>
      <c r="D2633" s="93">
        <v>3</v>
      </c>
      <c r="E2633" s="110" t="s">
        <v>125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156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4"/>
      <c r="K2649" s="30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9">
        <f>SUM(K2632:K2647)</f>
        <v>11468625</v>
      </c>
      <c r="K2650" s="33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1"/>
      <c r="K2651" s="33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8"/>
      <c r="K2653" s="30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2">
        <f>((J2650/1.11)+(K2652/1.11))*11%</f>
        <v>1136530.4054054054</v>
      </c>
      <c r="K2654" s="33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8"/>
      <c r="K2655" s="30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9" t="s">
        <v>44</v>
      </c>
      <c r="K2658" s="31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9"/>
      <c r="K2659" s="31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3" t="str">
        <f>H2624</f>
        <v>LILY JULIAWATI</v>
      </c>
      <c r="I2662" s="353"/>
      <c r="J2662" s="353"/>
      <c r="K2662" s="354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7" t="s">
        <v>3</v>
      </c>
      <c r="G2663" s="130"/>
      <c r="H2663" s="355"/>
      <c r="I2663" s="355"/>
      <c r="J2663" s="355"/>
      <c r="K2663" s="356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8">
        <f>D2626</f>
        <v>45061</v>
      </c>
      <c r="E2664" s="359"/>
      <c r="F2664" s="357"/>
      <c r="G2664" s="131"/>
      <c r="H2664" s="360" t="str">
        <f>H2626</f>
        <v>(REJO AGUNG)</v>
      </c>
      <c r="I2664" s="360"/>
      <c r="J2664" s="360"/>
      <c r="K2664" s="361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7"/>
      <c r="G2665" s="131"/>
      <c r="H2665" s="341" t="str">
        <f>H2627</f>
        <v>JOMBANG</v>
      </c>
      <c r="I2665" s="341"/>
      <c r="J2665" s="341"/>
      <c r="K2665" s="34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43"/>
      <c r="I2666" s="343"/>
      <c r="J2666" s="343"/>
      <c r="K2666" s="34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6"/>
      <c r="K2687" s="362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7">
        <f>SUM(K2670:K2685)</f>
        <v>11468625</v>
      </c>
      <c r="K2688" s="36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3"/>
      <c r="K2689" s="363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2"/>
      <c r="K2691" s="362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4">
        <f>((J2688/1.11)+(K2690/1.11))*11%</f>
        <v>1136530.4054054054</v>
      </c>
      <c r="K2692" s="36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2"/>
      <c r="K2693" s="362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5" t="str">
        <f>J2658</f>
        <v>NOVI / CONDRO</v>
      </c>
      <c r="K2696" s="336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5">
        <f>J2659</f>
        <v>0</v>
      </c>
      <c r="K2697" s="336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7" t="str">
        <f>H2662</f>
        <v>LILY JULIAWATI</v>
      </c>
      <c r="I2700" s="337"/>
      <c r="J2700" s="337"/>
      <c r="K2700" s="338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1" t="s">
        <v>3</v>
      </c>
      <c r="G2701" s="207"/>
      <c r="H2701" s="339"/>
      <c r="I2701" s="339"/>
      <c r="J2701" s="339"/>
      <c r="K2701" s="340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2">
        <f>D2664</f>
        <v>45061</v>
      </c>
      <c r="E2702" s="313"/>
      <c r="F2702" s="311"/>
      <c r="G2702" s="208"/>
      <c r="H2702" s="314" t="str">
        <f>H2664</f>
        <v>(REJO AGUNG)</v>
      </c>
      <c r="I2702" s="314"/>
      <c r="J2702" s="314"/>
      <c r="K2702" s="315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1"/>
      <c r="G2703" s="208"/>
      <c r="H2703" s="316" t="str">
        <f>H2665</f>
        <v>JOMBANG</v>
      </c>
      <c r="I2703" s="316"/>
      <c r="J2703" s="316"/>
      <c r="K2703" s="317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18"/>
      <c r="I2704" s="318"/>
      <c r="J2704" s="318"/>
      <c r="K2704" s="319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0"/>
      <c r="K2725" s="321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2">
        <f>SUM(K2708:K2723)</f>
        <v>11468625</v>
      </c>
      <c r="K2726" s="323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4"/>
      <c r="K2727" s="324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1"/>
      <c r="K2729" s="321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5">
        <f>((J2726/1.11)+(K2728/1.11))*11%</f>
        <v>1136530.4054054054</v>
      </c>
      <c r="K2730" s="32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1"/>
      <c r="K2731" s="321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7" t="str">
        <f>J2696</f>
        <v>NOVI / CONDRO</v>
      </c>
      <c r="K2734" s="32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7">
        <f>J2697</f>
        <v>0</v>
      </c>
      <c r="K2735" s="32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3" t="s">
        <v>121</v>
      </c>
      <c r="I2738" s="303"/>
      <c r="J2738" s="303"/>
      <c r="K2738" s="304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7" t="s">
        <v>3</v>
      </c>
      <c r="G2739" s="17"/>
      <c r="H2739" s="305"/>
      <c r="I2739" s="305"/>
      <c r="J2739" s="305"/>
      <c r="K2739" s="306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5">
        <v>45062</v>
      </c>
      <c r="E2740" s="346"/>
      <c r="F2740" s="307"/>
      <c r="G2740" s="18"/>
      <c r="H2740" s="347" t="s">
        <v>122</v>
      </c>
      <c r="I2740" s="347"/>
      <c r="J2740" s="347"/>
      <c r="K2740" s="34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7"/>
      <c r="G2741" s="18"/>
      <c r="H2741" s="349" t="s">
        <v>123</v>
      </c>
      <c r="I2741" s="349"/>
      <c r="J2741" s="349"/>
      <c r="K2741" s="35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159</v>
      </c>
      <c r="E2742" s="9"/>
      <c r="F2742" s="21"/>
      <c r="G2742" s="22"/>
      <c r="H2742" s="351"/>
      <c r="I2742" s="351"/>
      <c r="J2742" s="351"/>
      <c r="K2742" s="35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158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4"/>
      <c r="K2763" s="30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9">
        <f>SUM(K2746:K2761)</f>
        <v>12499200</v>
      </c>
      <c r="K2764" s="33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1"/>
      <c r="K2765" s="33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8"/>
      <c r="K2767" s="30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2">
        <f>((J2764/1.11)+(K2766/1.11))*11%</f>
        <v>1238659.4594594592</v>
      </c>
      <c r="K2768" s="33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8"/>
      <c r="K2769" s="30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9" t="s">
        <v>44</v>
      </c>
      <c r="K2772" s="31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9"/>
      <c r="K2773" s="31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3" t="str">
        <f>H2738</f>
        <v>SOEYANTO LOPULUSI</v>
      </c>
      <c r="I2776" s="353"/>
      <c r="J2776" s="353"/>
      <c r="K2776" s="354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7" t="s">
        <v>3</v>
      </c>
      <c r="G2777" s="130"/>
      <c r="H2777" s="355"/>
      <c r="I2777" s="355"/>
      <c r="J2777" s="355"/>
      <c r="K2777" s="356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8">
        <f>D2740</f>
        <v>45062</v>
      </c>
      <c r="E2778" s="359"/>
      <c r="F2778" s="357"/>
      <c r="G2778" s="131"/>
      <c r="H2778" s="360" t="str">
        <f>H2740</f>
        <v>( LANCAR )</v>
      </c>
      <c r="I2778" s="360"/>
      <c r="J2778" s="360"/>
      <c r="K2778" s="361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7"/>
      <c r="G2779" s="131"/>
      <c r="H2779" s="341" t="str">
        <f>H2741</f>
        <v>MALANG</v>
      </c>
      <c r="I2779" s="341"/>
      <c r="J2779" s="341"/>
      <c r="K2779" s="34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43"/>
      <c r="I2780" s="343"/>
      <c r="J2780" s="343"/>
      <c r="K2780" s="34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6"/>
      <c r="K2801" s="362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7">
        <f>SUM(K2784:K2799)</f>
        <v>12499200</v>
      </c>
      <c r="K2802" s="36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3"/>
      <c r="K2803" s="363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2"/>
      <c r="K2805" s="362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4">
        <f>((J2802/1.11)+(K2804/1.11))*11%</f>
        <v>1238659.4594594592</v>
      </c>
      <c r="K2806" s="36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2"/>
      <c r="K2807" s="362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5" t="str">
        <f>J2772</f>
        <v>NOVI / CONDRO</v>
      </c>
      <c r="K2810" s="336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5">
        <f>J2773</f>
        <v>0</v>
      </c>
      <c r="K2811" s="336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7" t="str">
        <f>H2776</f>
        <v>SOEYANTO LOPULUSI</v>
      </c>
      <c r="I2814" s="337"/>
      <c r="J2814" s="337"/>
      <c r="K2814" s="338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1" t="s">
        <v>3</v>
      </c>
      <c r="G2815" s="207"/>
      <c r="H2815" s="339"/>
      <c r="I2815" s="339"/>
      <c r="J2815" s="339"/>
      <c r="K2815" s="340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2">
        <f>D2778</f>
        <v>45062</v>
      </c>
      <c r="E2816" s="313"/>
      <c r="F2816" s="311"/>
      <c r="G2816" s="208"/>
      <c r="H2816" s="314" t="str">
        <f>H2778</f>
        <v>( LANCAR )</v>
      </c>
      <c r="I2816" s="314"/>
      <c r="J2816" s="314"/>
      <c r="K2816" s="315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1"/>
      <c r="G2817" s="208"/>
      <c r="H2817" s="316" t="str">
        <f>H2779</f>
        <v>MALANG</v>
      </c>
      <c r="I2817" s="316"/>
      <c r="J2817" s="316"/>
      <c r="K2817" s="317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18"/>
      <c r="I2818" s="318"/>
      <c r="J2818" s="318"/>
      <c r="K2818" s="319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0"/>
      <c r="K2839" s="321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2">
        <f>SUM(K2822:K2837)</f>
        <v>12499200</v>
      </c>
      <c r="K2840" s="323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4"/>
      <c r="K2841" s="324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1"/>
      <c r="K2843" s="321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5">
        <f>((J2840/1.11)+(K2842/1.11))*11%</f>
        <v>1238659.4594594592</v>
      </c>
      <c r="K2844" s="32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1"/>
      <c r="K2845" s="321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7" t="str">
        <f>J2810</f>
        <v>NOVI / CONDRO</v>
      </c>
      <c r="K2848" s="32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7">
        <f>J2811</f>
        <v>0</v>
      </c>
      <c r="K2849" s="32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3" t="s">
        <v>55</v>
      </c>
      <c r="I2852" s="303"/>
      <c r="J2852" s="303"/>
      <c r="K2852" s="304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7" t="s">
        <v>3</v>
      </c>
      <c r="G2853" s="17"/>
      <c r="H2853" s="305"/>
      <c r="I2853" s="305"/>
      <c r="J2853" s="305"/>
      <c r="K2853" s="306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5">
        <v>45062</v>
      </c>
      <c r="E2854" s="346"/>
      <c r="F2854" s="307"/>
      <c r="G2854" s="18"/>
      <c r="H2854" s="347" t="s">
        <v>56</v>
      </c>
      <c r="I2854" s="347"/>
      <c r="J2854" s="347"/>
      <c r="K2854" s="34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7"/>
      <c r="G2855" s="18"/>
      <c r="H2855" s="349" t="s">
        <v>57</v>
      </c>
      <c r="I2855" s="349"/>
      <c r="J2855" s="349"/>
      <c r="K2855" s="35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160</v>
      </c>
      <c r="E2856" s="9"/>
      <c r="F2856" s="21"/>
      <c r="G2856" s="22"/>
      <c r="H2856" s="351"/>
      <c r="I2856" s="351"/>
      <c r="J2856" s="351"/>
      <c r="K2856" s="35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161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113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79</v>
      </c>
      <c r="D2862" s="93" t="s">
        <v>56</v>
      </c>
      <c r="E2862" s="110" t="s">
        <v>97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4"/>
      <c r="K2877" s="30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9">
        <f>SUM(K2860:K2875)</f>
        <v>2079180</v>
      </c>
      <c r="K2878" s="33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1"/>
      <c r="K2879" s="33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8"/>
      <c r="K2881" s="30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2">
        <f>((J2878/1.11)+(K2880/1.11))*11%</f>
        <v>206044.86486486485</v>
      </c>
      <c r="K2882" s="33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8"/>
      <c r="K2883" s="30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9" t="s">
        <v>44</v>
      </c>
      <c r="K2886" s="31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9"/>
      <c r="K2887" s="31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3" t="str">
        <f>H2852</f>
        <v>CV SINAR CAHAYA NIRMALA</v>
      </c>
      <c r="I2890" s="353"/>
      <c r="J2890" s="353"/>
      <c r="K2890" s="354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7" t="s">
        <v>3</v>
      </c>
      <c r="G2891" s="130"/>
      <c r="H2891" s="355"/>
      <c r="I2891" s="355"/>
      <c r="J2891" s="355"/>
      <c r="K2891" s="356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8">
        <f>D2854</f>
        <v>45062</v>
      </c>
      <c r="E2892" s="359"/>
      <c r="F2892" s="357"/>
      <c r="G2892" s="131"/>
      <c r="H2892" s="360" t="str">
        <f>H2854</f>
        <v/>
      </c>
      <c r="I2892" s="360"/>
      <c r="J2892" s="360"/>
      <c r="K2892" s="361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7"/>
      <c r="G2893" s="131"/>
      <c r="H2893" s="341" t="str">
        <f>H2855</f>
        <v>BREBES</v>
      </c>
      <c r="I2893" s="341"/>
      <c r="J2893" s="341"/>
      <c r="K2893" s="34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43"/>
      <c r="I2894" s="343"/>
      <c r="J2894" s="343"/>
      <c r="K2894" s="34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6"/>
      <c r="K2915" s="362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7">
        <f>SUM(K2898:K2913)</f>
        <v>2079180</v>
      </c>
      <c r="K2916" s="36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3"/>
      <c r="K2917" s="363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2"/>
      <c r="K2919" s="362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4">
        <f>((J2916/1.11)+(K2918/1.11))*11%</f>
        <v>206044.86486486485</v>
      </c>
      <c r="K2920" s="36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2"/>
      <c r="K2921" s="362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5" t="str">
        <f>J2886</f>
        <v>NOVI / CONDRO</v>
      </c>
      <c r="K2924" s="336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5">
        <f>J2887</f>
        <v>0</v>
      </c>
      <c r="K2925" s="336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7" t="str">
        <f>H2890</f>
        <v>CV SINAR CAHAYA NIRMALA</v>
      </c>
      <c r="I2928" s="337"/>
      <c r="J2928" s="337"/>
      <c r="K2928" s="338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1" t="s">
        <v>3</v>
      </c>
      <c r="G2929" s="207"/>
      <c r="H2929" s="339"/>
      <c r="I2929" s="339"/>
      <c r="J2929" s="339"/>
      <c r="K2929" s="340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2">
        <f>D2892</f>
        <v>45062</v>
      </c>
      <c r="E2930" s="313"/>
      <c r="F2930" s="311"/>
      <c r="G2930" s="208"/>
      <c r="H2930" s="314" t="str">
        <f>H2892</f>
        <v/>
      </c>
      <c r="I2930" s="314"/>
      <c r="J2930" s="314"/>
      <c r="K2930" s="315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1"/>
      <c r="G2931" s="208"/>
      <c r="H2931" s="316" t="str">
        <f>H2893</f>
        <v>BREBES</v>
      </c>
      <c r="I2931" s="316"/>
      <c r="J2931" s="316"/>
      <c r="K2931" s="317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18"/>
      <c r="I2932" s="318"/>
      <c r="J2932" s="318"/>
      <c r="K2932" s="319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0"/>
      <c r="K2953" s="321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2">
        <f>SUM(K2936:K2951)</f>
        <v>2079180</v>
      </c>
      <c r="K2954" s="323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4"/>
      <c r="K2955" s="324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1"/>
      <c r="K2957" s="321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5">
        <f>((J2954/1.11)+(K2956/1.11))*11%</f>
        <v>206044.86486486485</v>
      </c>
      <c r="K2958" s="32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1"/>
      <c r="K2959" s="321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7" t="str">
        <f>J2924</f>
        <v>NOVI / CONDRO</v>
      </c>
      <c r="K2962" s="32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7">
        <f>J2925</f>
        <v>0</v>
      </c>
      <c r="K2963" s="32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3" t="s">
        <v>39</v>
      </c>
      <c r="I2966" s="303"/>
      <c r="J2966" s="303"/>
      <c r="K2966" s="304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7" t="s">
        <v>3</v>
      </c>
      <c r="G2967" s="17"/>
      <c r="H2967" s="305"/>
      <c r="I2967" s="305"/>
      <c r="J2967" s="305"/>
      <c r="K2967" s="306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5">
        <v>45063</v>
      </c>
      <c r="E2968" s="346"/>
      <c r="F2968" s="307"/>
      <c r="G2968" s="18"/>
      <c r="H2968" s="347" t="s">
        <v>40</v>
      </c>
      <c r="I2968" s="347"/>
      <c r="J2968" s="347"/>
      <c r="K2968" s="34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7"/>
      <c r="G2969" s="18"/>
      <c r="H2969" s="349" t="s">
        <v>41</v>
      </c>
      <c r="I2969" s="349"/>
      <c r="J2969" s="349"/>
      <c r="K2969" s="35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162</v>
      </c>
      <c r="E2970" s="9"/>
      <c r="F2970" s="21"/>
      <c r="G2970" s="22"/>
      <c r="H2970" s="351"/>
      <c r="I2970" s="351"/>
      <c r="J2970" s="351"/>
      <c r="K2970" s="35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115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163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96</v>
      </c>
      <c r="D2976" s="93">
        <v>1</v>
      </c>
      <c r="E2976" s="110" t="s">
        <v>164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165</v>
      </c>
      <c r="D2977" s="93">
        <v>1</v>
      </c>
      <c r="E2977" s="110" t="s">
        <v>166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79</v>
      </c>
      <c r="D2978" s="93">
        <v>3</v>
      </c>
      <c r="E2978" s="110" t="s">
        <v>167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79</v>
      </c>
      <c r="D2979" s="93">
        <v>3</v>
      </c>
      <c r="E2979" s="110" t="s">
        <v>168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79</v>
      </c>
      <c r="D2980" s="93">
        <v>2</v>
      </c>
      <c r="E2980" s="110" t="s">
        <v>169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79</v>
      </c>
      <c r="D2981" s="93">
        <v>1</v>
      </c>
      <c r="E2981" s="110" t="s">
        <v>170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79</v>
      </c>
      <c r="D2982" s="93">
        <v>2</v>
      </c>
      <c r="E2982" s="110" t="s">
        <v>171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126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4"/>
      <c r="K2991" s="30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9">
        <f>SUM(K2974:K2989)</f>
        <v>29836272</v>
      </c>
      <c r="K2992" s="33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1"/>
      <c r="K2993" s="33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8"/>
      <c r="K2995" s="30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2">
        <f>((J2992/1.11)+(K2994/1.11))*11%</f>
        <v>2956747.6756756753</v>
      </c>
      <c r="K2996" s="33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8"/>
      <c r="K2997" s="30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9" t="s">
        <v>44</v>
      </c>
      <c r="K3000" s="31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9"/>
      <c r="K3001" s="31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3" t="str">
        <f>H2966</f>
        <v>CV PELITA JAYA</v>
      </c>
      <c r="I3004" s="353"/>
      <c r="J3004" s="353"/>
      <c r="K3004" s="354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7" t="s">
        <v>3</v>
      </c>
      <c r="G3005" s="130"/>
      <c r="H3005" s="355"/>
      <c r="I3005" s="355"/>
      <c r="J3005" s="355"/>
      <c r="K3005" s="356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8">
        <f>D2968</f>
        <v>45063</v>
      </c>
      <c r="E3006" s="359"/>
      <c r="F3006" s="357"/>
      <c r="G3006" s="131"/>
      <c r="H3006" s="360" t="str">
        <f>H2968</f>
        <v>(ANUGERAH SEJAHTERA)</v>
      </c>
      <c r="I3006" s="360"/>
      <c r="J3006" s="360"/>
      <c r="K3006" s="361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7"/>
      <c r="G3007" s="131"/>
      <c r="H3007" s="341" t="str">
        <f>H2969</f>
        <v>PURWOKERTO</v>
      </c>
      <c r="I3007" s="341"/>
      <c r="J3007" s="341"/>
      <c r="K3007" s="34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43"/>
      <c r="I3008" s="343"/>
      <c r="J3008" s="343"/>
      <c r="K3008" s="34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6"/>
      <c r="K3029" s="362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7">
        <f>SUM(K3012:K3027)</f>
        <v>29836272</v>
      </c>
      <c r="K3030" s="36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3"/>
      <c r="K3031" s="363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2"/>
      <c r="K3033" s="362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4">
        <f>((J3030/1.11)+(K3032/1.11))*11%</f>
        <v>2956747.6756756753</v>
      </c>
      <c r="K3034" s="36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2"/>
      <c r="K3035" s="362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5" t="str">
        <f>J3000</f>
        <v>NOVI / CONDRO</v>
      </c>
      <c r="K3038" s="336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5">
        <f>J3001</f>
        <v>0</v>
      </c>
      <c r="K3039" s="336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7" t="str">
        <f>H3004</f>
        <v>CV PELITA JAYA</v>
      </c>
      <c r="I3042" s="337"/>
      <c r="J3042" s="337"/>
      <c r="K3042" s="338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1" t="s">
        <v>3</v>
      </c>
      <c r="G3043" s="207"/>
      <c r="H3043" s="339"/>
      <c r="I3043" s="339"/>
      <c r="J3043" s="339"/>
      <c r="K3043" s="340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2">
        <f>D3006</f>
        <v>45063</v>
      </c>
      <c r="E3044" s="313"/>
      <c r="F3044" s="311"/>
      <c r="G3044" s="208"/>
      <c r="H3044" s="314" t="str">
        <f>H3006</f>
        <v>(ANUGERAH SEJAHTERA)</v>
      </c>
      <c r="I3044" s="314"/>
      <c r="J3044" s="314"/>
      <c r="K3044" s="315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1"/>
      <c r="G3045" s="208"/>
      <c r="H3045" s="316" t="str">
        <f>H3007</f>
        <v>PURWOKERTO</v>
      </c>
      <c r="I3045" s="316"/>
      <c r="J3045" s="316"/>
      <c r="K3045" s="317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18"/>
      <c r="I3046" s="318"/>
      <c r="J3046" s="318"/>
      <c r="K3046" s="319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0"/>
      <c r="K3067" s="321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2">
        <f>SUM(K3050:K3065)</f>
        <v>29836272</v>
      </c>
      <c r="K3068" s="323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4"/>
      <c r="K3069" s="324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1"/>
      <c r="K3071" s="321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5">
        <f>((J3068/1.11)+(K3070/1.11))*11%</f>
        <v>2956747.6756756753</v>
      </c>
      <c r="K3072" s="32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1"/>
      <c r="K3073" s="321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7" t="str">
        <f>J3038</f>
        <v>NOVI / CONDRO</v>
      </c>
      <c r="K3076" s="32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7">
        <f>J3039</f>
        <v>0</v>
      </c>
      <c r="K3077" s="32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3" t="s">
        <v>92</v>
      </c>
      <c r="I3080" s="303"/>
      <c r="J3080" s="303"/>
      <c r="K3080" s="304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7" t="s">
        <v>3</v>
      </c>
      <c r="G3081" s="17"/>
      <c r="H3081" s="305"/>
      <c r="I3081" s="305"/>
      <c r="J3081" s="305"/>
      <c r="K3081" s="306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5">
        <v>45063</v>
      </c>
      <c r="E3082" s="346"/>
      <c r="F3082" s="307"/>
      <c r="G3082" s="18"/>
      <c r="H3082" s="347" t="s">
        <v>56</v>
      </c>
      <c r="I3082" s="347"/>
      <c r="J3082" s="347"/>
      <c r="K3082" s="34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7"/>
      <c r="G3083" s="18"/>
      <c r="H3083" s="349" t="s">
        <v>41</v>
      </c>
      <c r="I3083" s="349"/>
      <c r="J3083" s="349"/>
      <c r="K3083" s="35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51"/>
      <c r="I3084" s="351"/>
      <c r="J3084" s="351"/>
      <c r="K3084" s="35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79</v>
      </c>
      <c r="D3088" s="93">
        <v>1</v>
      </c>
      <c r="E3088" s="110" t="s">
        <v>169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4"/>
      <c r="K3105" s="30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9">
        <f>SUM(K3088:K3103)</f>
        <v>774000</v>
      </c>
      <c r="K3106" s="33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1"/>
      <c r="K3107" s="33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8"/>
      <c r="K3109" s="30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2">
        <f>((J3106/1.11)+(K3108/1.11))*11%</f>
        <v>76702.702702702707</v>
      </c>
      <c r="K3110" s="33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8"/>
      <c r="K3111" s="30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9" t="s">
        <v>44</v>
      </c>
      <c r="K3114" s="31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9"/>
      <c r="K3115" s="31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3" t="str">
        <f>H3080</f>
        <v>CV  WISUDA</v>
      </c>
      <c r="I3118" s="353"/>
      <c r="J3118" s="353"/>
      <c r="K3118" s="354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7" t="s">
        <v>3</v>
      </c>
      <c r="G3119" s="130"/>
      <c r="H3119" s="355"/>
      <c r="I3119" s="355"/>
      <c r="J3119" s="355"/>
      <c r="K3119" s="356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8">
        <f>D3082</f>
        <v>45063</v>
      </c>
      <c r="E3120" s="359"/>
      <c r="F3120" s="357"/>
      <c r="G3120" s="131"/>
      <c r="H3120" s="360" t="str">
        <f>H3082</f>
        <v/>
      </c>
      <c r="I3120" s="360"/>
      <c r="J3120" s="360"/>
      <c r="K3120" s="361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7"/>
      <c r="G3121" s="131"/>
      <c r="H3121" s="341" t="str">
        <f>H3083</f>
        <v>PURWOKERTO</v>
      </c>
      <c r="I3121" s="341"/>
      <c r="J3121" s="341"/>
      <c r="K3121" s="34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43"/>
      <c r="I3122" s="343"/>
      <c r="J3122" s="343"/>
      <c r="K3122" s="34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6"/>
      <c r="K3143" s="362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7">
        <f>SUM(K3126:K3141)</f>
        <v>774000</v>
      </c>
      <c r="K3144" s="36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3"/>
      <c r="K3145" s="363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2"/>
      <c r="K3147" s="362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4">
        <f>((J3144/1.11)+(K3146/1.11))*11%</f>
        <v>76702.702702702707</v>
      </c>
      <c r="K3148" s="36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2"/>
      <c r="K3149" s="362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5" t="str">
        <f>J3114</f>
        <v>NOVI / CONDRO</v>
      </c>
      <c r="K3152" s="336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5">
        <f>J3115</f>
        <v>0</v>
      </c>
      <c r="K3153" s="336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7" t="str">
        <f>H3118</f>
        <v>CV  WISUDA</v>
      </c>
      <c r="I3156" s="337"/>
      <c r="J3156" s="337"/>
      <c r="K3156" s="338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1" t="s">
        <v>3</v>
      </c>
      <c r="G3157" s="207"/>
      <c r="H3157" s="339"/>
      <c r="I3157" s="339"/>
      <c r="J3157" s="339"/>
      <c r="K3157" s="340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2">
        <f>D3120</f>
        <v>45063</v>
      </c>
      <c r="E3158" s="313"/>
      <c r="F3158" s="311"/>
      <c r="G3158" s="208"/>
      <c r="H3158" s="314" t="str">
        <f>H3120</f>
        <v/>
      </c>
      <c r="I3158" s="314"/>
      <c r="J3158" s="314"/>
      <c r="K3158" s="315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1"/>
      <c r="G3159" s="208"/>
      <c r="H3159" s="316" t="str">
        <f>H3121</f>
        <v>PURWOKERTO</v>
      </c>
      <c r="I3159" s="316"/>
      <c r="J3159" s="316"/>
      <c r="K3159" s="317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18"/>
      <c r="I3160" s="318"/>
      <c r="J3160" s="318"/>
      <c r="K3160" s="319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0"/>
      <c r="K3181" s="321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2">
        <f>SUM(K3164:K3179)</f>
        <v>774000</v>
      </c>
      <c r="K3182" s="323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4"/>
      <c r="K3183" s="324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1"/>
      <c r="K3185" s="321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5">
        <f>((J3182/1.11)+(K3184/1.11))*11%</f>
        <v>76702.702702702707</v>
      </c>
      <c r="K3186" s="32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1"/>
      <c r="K3187" s="321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7" t="str">
        <f>J3152</f>
        <v>NOVI / CONDRO</v>
      </c>
      <c r="K3190" s="32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7">
        <f>J3153</f>
        <v>0</v>
      </c>
      <c r="K3191" s="32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3" t="s">
        <v>31</v>
      </c>
      <c r="I3194" s="303"/>
      <c r="J3194" s="303"/>
      <c r="K3194" s="304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7" t="s">
        <v>3</v>
      </c>
      <c r="G3195" s="17"/>
      <c r="H3195" s="305"/>
      <c r="I3195" s="305"/>
      <c r="J3195" s="305"/>
      <c r="K3195" s="306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5">
        <v>45065</v>
      </c>
      <c r="E3196" s="346"/>
      <c r="F3196" s="307"/>
      <c r="G3196" s="18"/>
      <c r="H3196" s="347" t="s">
        <v>32</v>
      </c>
      <c r="I3196" s="347"/>
      <c r="J3196" s="347"/>
      <c r="K3196" s="34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7"/>
      <c r="G3197" s="18"/>
      <c r="H3197" s="349" t="s">
        <v>33</v>
      </c>
      <c r="I3197" s="349"/>
      <c r="J3197" s="349"/>
      <c r="K3197" s="35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51"/>
      <c r="I3198" s="351"/>
      <c r="J3198" s="351"/>
      <c r="K3198" s="35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174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175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176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4"/>
      <c r="K3219" s="30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9">
        <f>SUM(K3202:K3217)</f>
        <v>3628800</v>
      </c>
      <c r="K3220" s="33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1"/>
      <c r="K3221" s="33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8"/>
      <c r="K3223" s="30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2">
        <f>((J3220/1.11)+(K3222/1.11))*11%</f>
        <v>359610.81081081083</v>
      </c>
      <c r="K3224" s="33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8"/>
      <c r="K3225" s="30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9" t="s">
        <v>102</v>
      </c>
      <c r="K3228" s="31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9"/>
      <c r="K3229" s="31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3" t="str">
        <f>H3194</f>
        <v>LILY JULIAWATI</v>
      </c>
      <c r="I3232" s="353"/>
      <c r="J3232" s="353"/>
      <c r="K3232" s="354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7" t="s">
        <v>3</v>
      </c>
      <c r="G3233" s="130"/>
      <c r="H3233" s="355"/>
      <c r="I3233" s="355"/>
      <c r="J3233" s="355"/>
      <c r="K3233" s="356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8">
        <f>D3196</f>
        <v>45065</v>
      </c>
      <c r="E3234" s="359"/>
      <c r="F3234" s="357"/>
      <c r="G3234" s="131"/>
      <c r="H3234" s="360" t="str">
        <f>H3196</f>
        <v>(REJO AGUNG)</v>
      </c>
      <c r="I3234" s="360"/>
      <c r="J3234" s="360"/>
      <c r="K3234" s="361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7"/>
      <c r="G3235" s="131"/>
      <c r="H3235" s="341" t="str">
        <f>H3197</f>
        <v>JOMBANG</v>
      </c>
      <c r="I3235" s="341"/>
      <c r="J3235" s="341"/>
      <c r="K3235" s="34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43"/>
      <c r="I3236" s="343"/>
      <c r="J3236" s="343"/>
      <c r="K3236" s="34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6"/>
      <c r="K3257" s="362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7">
        <f>SUM(K3240:K3255)</f>
        <v>3628800</v>
      </c>
      <c r="K3258" s="36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3"/>
      <c r="K3259" s="363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2"/>
      <c r="K3261" s="362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4">
        <f>((J3258/1.11)+(K3260/1.11))*11%</f>
        <v>359610.81081081083</v>
      </c>
      <c r="K3262" s="36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2"/>
      <c r="K3263" s="362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5" t="str">
        <f>J3228</f>
        <v>LENA / YO</v>
      </c>
      <c r="K3266" s="336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5">
        <f>J3229</f>
        <v>0</v>
      </c>
      <c r="K3267" s="336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7" t="str">
        <f>H3232</f>
        <v>LILY JULIAWATI</v>
      </c>
      <c r="I3270" s="337"/>
      <c r="J3270" s="337"/>
      <c r="K3270" s="338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1" t="s">
        <v>3</v>
      </c>
      <c r="G3271" s="207"/>
      <c r="H3271" s="339"/>
      <c r="I3271" s="339"/>
      <c r="J3271" s="339"/>
      <c r="K3271" s="340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2">
        <f>D3234</f>
        <v>45065</v>
      </c>
      <c r="E3272" s="313"/>
      <c r="F3272" s="311"/>
      <c r="G3272" s="208"/>
      <c r="H3272" s="314" t="str">
        <f>H3234</f>
        <v>(REJO AGUNG)</v>
      </c>
      <c r="I3272" s="314"/>
      <c r="J3272" s="314"/>
      <c r="K3272" s="315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1"/>
      <c r="G3273" s="208"/>
      <c r="H3273" s="316" t="str">
        <f>H3235</f>
        <v>JOMBANG</v>
      </c>
      <c r="I3273" s="316"/>
      <c r="J3273" s="316"/>
      <c r="K3273" s="317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18"/>
      <c r="I3274" s="318"/>
      <c r="J3274" s="318"/>
      <c r="K3274" s="319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0"/>
      <c r="K3295" s="321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2">
        <f>SUM(K3278:K3293)</f>
        <v>3628800</v>
      </c>
      <c r="K3296" s="323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4"/>
      <c r="K3297" s="324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1"/>
      <c r="K3299" s="321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5">
        <f>((J3296/1.11)+(K3298/1.11))*11%</f>
        <v>359610.81081081083</v>
      </c>
      <c r="K3300" s="32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1"/>
      <c r="K3301" s="321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7" t="str">
        <f>J3266</f>
        <v>LENA / YO</v>
      </c>
      <c r="K3304" s="32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7">
        <f>J3267</f>
        <v>0</v>
      </c>
      <c r="K3305" s="32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3" t="s">
        <v>39</v>
      </c>
      <c r="I3308" s="303"/>
      <c r="J3308" s="303"/>
      <c r="K3308" s="304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7" t="s">
        <v>3</v>
      </c>
      <c r="G3309" s="17"/>
      <c r="H3309" s="305"/>
      <c r="I3309" s="305"/>
      <c r="J3309" s="305"/>
      <c r="K3309" s="306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5">
        <v>45065</v>
      </c>
      <c r="E3310" s="346"/>
      <c r="F3310" s="307"/>
      <c r="G3310" s="18"/>
      <c r="H3310" s="347" t="s">
        <v>40</v>
      </c>
      <c r="I3310" s="347"/>
      <c r="J3310" s="347"/>
      <c r="K3310" s="34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7"/>
      <c r="G3311" s="18"/>
      <c r="H3311" s="349" t="s">
        <v>41</v>
      </c>
      <c r="I3311" s="349"/>
      <c r="J3311" s="349"/>
      <c r="K3311" s="35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177</v>
      </c>
      <c r="E3312" s="9"/>
      <c r="F3312" s="21"/>
      <c r="G3312" s="22"/>
      <c r="H3312" s="351"/>
      <c r="I3312" s="351"/>
      <c r="J3312" s="351"/>
      <c r="K3312" s="35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178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179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4"/>
      <c r="K3333" s="30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9">
        <f>SUM(K3316:K3331)</f>
        <v>9279720</v>
      </c>
      <c r="K3334" s="33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1"/>
      <c r="K3335" s="33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8"/>
      <c r="K3337" s="30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2">
        <f>((J3334/1.11)+(K3336/1.11))*11%</f>
        <v>919611.89189189172</v>
      </c>
      <c r="K3338" s="33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8"/>
      <c r="K3339" s="30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9" t="s">
        <v>44</v>
      </c>
      <c r="K3342" s="31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9"/>
      <c r="K3343" s="31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3" t="str">
        <f>H3308</f>
        <v>CV PELITA JAYA</v>
      </c>
      <c r="I3346" s="353"/>
      <c r="J3346" s="353"/>
      <c r="K3346" s="354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7" t="s">
        <v>3</v>
      </c>
      <c r="G3347" s="130"/>
      <c r="H3347" s="355"/>
      <c r="I3347" s="355"/>
      <c r="J3347" s="355"/>
      <c r="K3347" s="356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8">
        <f>D3310</f>
        <v>45065</v>
      </c>
      <c r="E3348" s="359"/>
      <c r="F3348" s="357"/>
      <c r="G3348" s="131"/>
      <c r="H3348" s="360" t="str">
        <f>H3310</f>
        <v>(ANUGERAH SEJAHTERA)</v>
      </c>
      <c r="I3348" s="360"/>
      <c r="J3348" s="360"/>
      <c r="K3348" s="361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7"/>
      <c r="G3349" s="131"/>
      <c r="H3349" s="341" t="str">
        <f>H3311</f>
        <v>PURWOKERTO</v>
      </c>
      <c r="I3349" s="341"/>
      <c r="J3349" s="341"/>
      <c r="K3349" s="34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43"/>
      <c r="I3350" s="343"/>
      <c r="J3350" s="343"/>
      <c r="K3350" s="34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6"/>
      <c r="K3371" s="362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7">
        <f>SUM(K3354:K3369)</f>
        <v>9279720</v>
      </c>
      <c r="K3372" s="36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3"/>
      <c r="K3373" s="363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2"/>
      <c r="K3375" s="362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4">
        <f>((J3372/1.11)+(K3374/1.11))*11%</f>
        <v>919611.89189189172</v>
      </c>
      <c r="K3376" s="36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2"/>
      <c r="K3377" s="362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5" t="str">
        <f>J3342</f>
        <v>NOVI / CONDRO</v>
      </c>
      <c r="K3380" s="336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5">
        <f>J3343</f>
        <v>0</v>
      </c>
      <c r="K3381" s="336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7" t="str">
        <f>H3346</f>
        <v>CV PELITA JAYA</v>
      </c>
      <c r="I3384" s="337"/>
      <c r="J3384" s="337"/>
      <c r="K3384" s="33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1" t="s">
        <v>3</v>
      </c>
      <c r="G3385" s="207"/>
      <c r="H3385" s="339"/>
      <c r="I3385" s="339"/>
      <c r="J3385" s="339"/>
      <c r="K3385" s="34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2">
        <f>D3348</f>
        <v>45065</v>
      </c>
      <c r="E3386" s="313"/>
      <c r="F3386" s="311"/>
      <c r="G3386" s="208"/>
      <c r="H3386" s="314" t="str">
        <f>H3348</f>
        <v>(ANUGERAH SEJAHTERA)</v>
      </c>
      <c r="I3386" s="314"/>
      <c r="J3386" s="314"/>
      <c r="K3386" s="315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1"/>
      <c r="G3387" s="208"/>
      <c r="H3387" s="316" t="str">
        <f>H3349</f>
        <v>PURWOKERTO</v>
      </c>
      <c r="I3387" s="316"/>
      <c r="J3387" s="316"/>
      <c r="K3387" s="317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18"/>
      <c r="I3388" s="318"/>
      <c r="J3388" s="318"/>
      <c r="K3388" s="319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0"/>
      <c r="K3409" s="321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2">
        <f>SUM(K3392:K3407)</f>
        <v>9279720</v>
      </c>
      <c r="K3410" s="323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4"/>
      <c r="K3411" s="324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1"/>
      <c r="K3413" s="321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5">
        <f>((J3410/1.11)+(K3412/1.11))*11%</f>
        <v>919611.89189189172</v>
      </c>
      <c r="K3414" s="32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1"/>
      <c r="K3415" s="321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7" t="str">
        <f>J3380</f>
        <v>NOVI / CONDRO</v>
      </c>
      <c r="K3418" s="32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7">
        <f>J3381</f>
        <v>0</v>
      </c>
      <c r="K3419" s="32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3" t="s">
        <v>55</v>
      </c>
      <c r="I3422" s="303"/>
      <c r="J3422" s="303"/>
      <c r="K3422" s="304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7" t="s">
        <v>3</v>
      </c>
      <c r="G3423" s="17"/>
      <c r="H3423" s="305"/>
      <c r="I3423" s="305"/>
      <c r="J3423" s="305"/>
      <c r="K3423" s="306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5">
        <v>45065</v>
      </c>
      <c r="E3424" s="346"/>
      <c r="F3424" s="307"/>
      <c r="G3424" s="18"/>
      <c r="H3424" s="347" t="s">
        <v>56</v>
      </c>
      <c r="I3424" s="347"/>
      <c r="J3424" s="347"/>
      <c r="K3424" s="34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7"/>
      <c r="G3425" s="18"/>
      <c r="H3425" s="349" t="s">
        <v>57</v>
      </c>
      <c r="I3425" s="349"/>
      <c r="J3425" s="349"/>
      <c r="K3425" s="35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51"/>
      <c r="I3426" s="351"/>
      <c r="J3426" s="351"/>
      <c r="K3426" s="35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181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96</v>
      </c>
      <c r="D3431" s="93" t="s">
        <v>56</v>
      </c>
      <c r="E3431" s="110" t="s">
        <v>164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182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79</v>
      </c>
      <c r="D3433" s="93" t="s">
        <v>56</v>
      </c>
      <c r="E3433" s="110" t="s">
        <v>183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79</v>
      </c>
      <c r="D3434" s="93" t="s">
        <v>56</v>
      </c>
      <c r="E3434" s="110" t="s">
        <v>184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4"/>
      <c r="K3447" s="30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9">
        <f>SUM(K3430:K3445)</f>
        <v>2536110</v>
      </c>
      <c r="K3448" s="33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1"/>
      <c r="K3449" s="33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8"/>
      <c r="K3451" s="30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2">
        <f>((J3448/1.11)+(K3450/1.11))*11%</f>
        <v>251326.21621621621</v>
      </c>
      <c r="K3452" s="33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8"/>
      <c r="K3453" s="30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9" t="s">
        <v>44</v>
      </c>
      <c r="K3456" s="31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9"/>
      <c r="K3457" s="31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3" t="str">
        <f>H3422</f>
        <v>CV SINAR CAHAYA NIRMALA</v>
      </c>
      <c r="I3460" s="353"/>
      <c r="J3460" s="353"/>
      <c r="K3460" s="354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7" t="s">
        <v>3</v>
      </c>
      <c r="G3461" s="130"/>
      <c r="H3461" s="355"/>
      <c r="I3461" s="355"/>
      <c r="J3461" s="355"/>
      <c r="K3461" s="356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8">
        <f>D3424</f>
        <v>45065</v>
      </c>
      <c r="E3462" s="359"/>
      <c r="F3462" s="357"/>
      <c r="G3462" s="131"/>
      <c r="H3462" s="360" t="str">
        <f>H3424</f>
        <v/>
      </c>
      <c r="I3462" s="360"/>
      <c r="J3462" s="360"/>
      <c r="K3462" s="361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7"/>
      <c r="G3463" s="131"/>
      <c r="H3463" s="341" t="str">
        <f>H3425</f>
        <v>BREBES</v>
      </c>
      <c r="I3463" s="341"/>
      <c r="J3463" s="341"/>
      <c r="K3463" s="34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43"/>
      <c r="I3464" s="343"/>
      <c r="J3464" s="343"/>
      <c r="K3464" s="34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6"/>
      <c r="K3485" s="362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7">
        <f>SUM(K3468:K3483)</f>
        <v>2536110</v>
      </c>
      <c r="K3486" s="36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3"/>
      <c r="K3487" s="363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2"/>
      <c r="K3489" s="362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4">
        <f>((J3486/1.11)+(K3488/1.11))*11%</f>
        <v>251326.21621621621</v>
      </c>
      <c r="K3490" s="36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2"/>
      <c r="K3491" s="362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5" t="str">
        <f>J3456</f>
        <v>NOVI / CONDRO</v>
      </c>
      <c r="K3494" s="336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5">
        <f>J3457</f>
        <v>0</v>
      </c>
      <c r="K3495" s="336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7" t="str">
        <f>H3460</f>
        <v>CV SINAR CAHAYA NIRMALA</v>
      </c>
      <c r="I3498" s="337"/>
      <c r="J3498" s="337"/>
      <c r="K3498" s="338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1" t="s">
        <v>3</v>
      </c>
      <c r="G3499" s="207"/>
      <c r="H3499" s="339"/>
      <c r="I3499" s="339"/>
      <c r="J3499" s="339"/>
      <c r="K3499" s="340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2">
        <f>D3462</f>
        <v>45065</v>
      </c>
      <c r="E3500" s="313"/>
      <c r="F3500" s="311"/>
      <c r="G3500" s="208"/>
      <c r="H3500" s="314" t="str">
        <f>H3462</f>
        <v/>
      </c>
      <c r="I3500" s="314"/>
      <c r="J3500" s="314"/>
      <c r="K3500" s="315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1"/>
      <c r="G3501" s="208"/>
      <c r="H3501" s="316" t="str">
        <f>H3463</f>
        <v>BREBES</v>
      </c>
      <c r="I3501" s="316"/>
      <c r="J3501" s="316"/>
      <c r="K3501" s="317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18"/>
      <c r="I3502" s="318"/>
      <c r="J3502" s="318"/>
      <c r="K3502" s="319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0"/>
      <c r="K3523" s="321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2">
        <f>SUM(K3506:K3521)</f>
        <v>2536110</v>
      </c>
      <c r="K3524" s="323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4"/>
      <c r="K3525" s="324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1"/>
      <c r="K3527" s="321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5">
        <f>((J3524/1.11)+(K3526/1.11))*11%</f>
        <v>251326.21621621621</v>
      </c>
      <c r="K3528" s="32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1"/>
      <c r="K3529" s="321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7" t="str">
        <f>J3494</f>
        <v>NOVI / CONDRO</v>
      </c>
      <c r="K3532" s="32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7">
        <f>J3495</f>
        <v>0</v>
      </c>
      <c r="K3533" s="32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3" t="s">
        <v>121</v>
      </c>
      <c r="I3536" s="303"/>
      <c r="J3536" s="303"/>
      <c r="K3536" s="304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7" t="s">
        <v>3</v>
      </c>
      <c r="G3537" s="17"/>
      <c r="H3537" s="305"/>
      <c r="I3537" s="305"/>
      <c r="J3537" s="305"/>
      <c r="K3537" s="306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5">
        <v>45065</v>
      </c>
      <c r="E3538" s="346"/>
      <c r="F3538" s="307"/>
      <c r="G3538" s="18"/>
      <c r="H3538" s="347" t="s">
        <v>122</v>
      </c>
      <c r="I3538" s="347"/>
      <c r="J3538" s="347"/>
      <c r="K3538" s="34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7"/>
      <c r="G3539" s="18"/>
      <c r="H3539" s="349" t="s">
        <v>123</v>
      </c>
      <c r="I3539" s="349"/>
      <c r="J3539" s="349"/>
      <c r="K3539" s="35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51"/>
      <c r="I3540" s="351"/>
      <c r="J3540" s="351"/>
      <c r="K3540" s="35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154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179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4"/>
      <c r="K3561" s="30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9">
        <f>SUM(K3544:K3559)</f>
        <v>4901400</v>
      </c>
      <c r="K3562" s="33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1"/>
      <c r="K3563" s="33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8"/>
      <c r="K3565" s="30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2">
        <f>((J3562/1.11)+(K3564/1.11))*11%</f>
        <v>485724.32432432426</v>
      </c>
      <c r="K3566" s="33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8"/>
      <c r="K3567" s="30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9" t="s">
        <v>44</v>
      </c>
      <c r="K3570" s="31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9"/>
      <c r="K3571" s="31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3" t="str">
        <f>H3536</f>
        <v>SOEYANTO LOPULUSI</v>
      </c>
      <c r="I3574" s="353"/>
      <c r="J3574" s="353"/>
      <c r="K3574" s="354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7" t="s">
        <v>3</v>
      </c>
      <c r="G3575" s="130"/>
      <c r="H3575" s="355"/>
      <c r="I3575" s="355"/>
      <c r="J3575" s="355"/>
      <c r="K3575" s="356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8">
        <f>D3538</f>
        <v>45065</v>
      </c>
      <c r="E3576" s="359"/>
      <c r="F3576" s="357"/>
      <c r="G3576" s="131"/>
      <c r="H3576" s="360" t="str">
        <f>H3538</f>
        <v>( LANCAR )</v>
      </c>
      <c r="I3576" s="360"/>
      <c r="J3576" s="360"/>
      <c r="K3576" s="361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7"/>
      <c r="G3577" s="131"/>
      <c r="H3577" s="341" t="str">
        <f>H3539</f>
        <v>MALANG</v>
      </c>
      <c r="I3577" s="341"/>
      <c r="J3577" s="341"/>
      <c r="K3577" s="34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43"/>
      <c r="I3578" s="343"/>
      <c r="J3578" s="343"/>
      <c r="K3578" s="34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6"/>
      <c r="K3599" s="362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7">
        <f>SUM(K3582:K3597)</f>
        <v>4901400</v>
      </c>
      <c r="K3600" s="36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3"/>
      <c r="K3601" s="363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2"/>
      <c r="K3603" s="362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4">
        <f>((J3600/1.11)+(K3602/1.11))*11%</f>
        <v>485724.32432432426</v>
      </c>
      <c r="K3604" s="36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2"/>
      <c r="K3605" s="362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5" t="str">
        <f>J3570</f>
        <v>NOVI / CONDRO</v>
      </c>
      <c r="K3608" s="336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5">
        <f>J3571</f>
        <v>0</v>
      </c>
      <c r="K3609" s="336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7" t="str">
        <f>H3574</f>
        <v>SOEYANTO LOPULUSI</v>
      </c>
      <c r="I3612" s="337"/>
      <c r="J3612" s="337"/>
      <c r="K3612" s="338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1" t="s">
        <v>3</v>
      </c>
      <c r="G3613" s="207"/>
      <c r="H3613" s="339"/>
      <c r="I3613" s="339"/>
      <c r="J3613" s="339"/>
      <c r="K3613" s="340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2">
        <f>D3576</f>
        <v>45065</v>
      </c>
      <c r="E3614" s="313"/>
      <c r="F3614" s="311"/>
      <c r="G3614" s="208"/>
      <c r="H3614" s="314" t="str">
        <f>H3576</f>
        <v>( LANCAR )</v>
      </c>
      <c r="I3614" s="314"/>
      <c r="J3614" s="314"/>
      <c r="K3614" s="315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1"/>
      <c r="G3615" s="208"/>
      <c r="H3615" s="316" t="str">
        <f>H3577</f>
        <v>MALANG</v>
      </c>
      <c r="I3615" s="316"/>
      <c r="J3615" s="316"/>
      <c r="K3615" s="317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18"/>
      <c r="I3616" s="318"/>
      <c r="J3616" s="318"/>
      <c r="K3616" s="319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0"/>
      <c r="K3637" s="321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2">
        <f>SUM(K3620:K3635)</f>
        <v>4901400</v>
      </c>
      <c r="K3638" s="323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4"/>
      <c r="K3639" s="324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1"/>
      <c r="K3641" s="321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5">
        <f>((J3638/1.11)+(K3640/1.11))*11%</f>
        <v>485724.32432432426</v>
      </c>
      <c r="K3642" s="32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1"/>
      <c r="K3643" s="321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7" t="str">
        <f>J3608</f>
        <v>NOVI / CONDRO</v>
      </c>
      <c r="K3646" s="32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7">
        <f>J3609</f>
        <v>0</v>
      </c>
      <c r="K3647" s="32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3" t="s">
        <v>121</v>
      </c>
      <c r="I3650" s="303"/>
      <c r="J3650" s="303"/>
      <c r="K3650" s="304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7" t="s">
        <v>3</v>
      </c>
      <c r="G3651" s="17"/>
      <c r="H3651" s="305"/>
      <c r="I3651" s="305"/>
      <c r="J3651" s="305"/>
      <c r="K3651" s="306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5">
        <v>45066</v>
      </c>
      <c r="E3652" s="346"/>
      <c r="F3652" s="307"/>
      <c r="G3652" s="18"/>
      <c r="H3652" s="347" t="s">
        <v>122</v>
      </c>
      <c r="I3652" s="347"/>
      <c r="J3652" s="347"/>
      <c r="K3652" s="348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7"/>
      <c r="G3653" s="18"/>
      <c r="H3653" s="349" t="s">
        <v>123</v>
      </c>
      <c r="I3653" s="349"/>
      <c r="J3653" s="349"/>
      <c r="K3653" s="350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186</v>
      </c>
      <c r="E3654" s="9"/>
      <c r="F3654" s="21"/>
      <c r="G3654" s="22"/>
      <c r="H3654" s="351"/>
      <c r="I3654" s="351"/>
      <c r="J3654" s="351"/>
      <c r="K3654" s="352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143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4"/>
      <c r="K3675" s="30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9">
        <f>SUM(K3658:K3673)</f>
        <v>12096000</v>
      </c>
      <c r="K3676" s="330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1"/>
      <c r="K3677" s="331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8"/>
      <c r="K3679" s="30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2">
        <f>((J3676/1.11)+(K3678/1.11))*11%</f>
        <v>1198702.7027027027</v>
      </c>
      <c r="K3680" s="333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8"/>
      <c r="K3681" s="30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9" t="s">
        <v>44</v>
      </c>
      <c r="K3684" s="310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9"/>
      <c r="K3685" s="310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3" t="str">
        <f>H3650</f>
        <v>SOEYANTO LOPULUSI</v>
      </c>
      <c r="I3688" s="353"/>
      <c r="J3688" s="353"/>
      <c r="K3688" s="354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7" t="s">
        <v>3</v>
      </c>
      <c r="G3689" s="130"/>
      <c r="H3689" s="355"/>
      <c r="I3689" s="355"/>
      <c r="J3689" s="355"/>
      <c r="K3689" s="356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8">
        <f>D3652</f>
        <v>45066</v>
      </c>
      <c r="E3690" s="359"/>
      <c r="F3690" s="357"/>
      <c r="G3690" s="131"/>
      <c r="H3690" s="360" t="str">
        <f>H3652</f>
        <v>( LANCAR )</v>
      </c>
      <c r="I3690" s="360"/>
      <c r="J3690" s="360"/>
      <c r="K3690" s="361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7"/>
      <c r="G3691" s="131"/>
      <c r="H3691" s="341" t="str">
        <f>H3653</f>
        <v>MALANG</v>
      </c>
      <c r="I3691" s="341"/>
      <c r="J3691" s="341"/>
      <c r="K3691" s="34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43"/>
      <c r="I3692" s="343"/>
      <c r="J3692" s="343"/>
      <c r="K3692" s="34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6"/>
      <c r="K3713" s="362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7">
        <f>SUM(K3696:K3711)</f>
        <v>12096000</v>
      </c>
      <c r="K3714" s="368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3"/>
      <c r="K3715" s="363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2"/>
      <c r="K3717" s="362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4">
        <f>((J3714/1.11)+(K3716/1.11))*11%</f>
        <v>1198702.7027027027</v>
      </c>
      <c r="K3718" s="365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2"/>
      <c r="K3719" s="362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5" t="str">
        <f>J3684</f>
        <v>NOVI / CONDRO</v>
      </c>
      <c r="K3722" s="336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5">
        <f>J3685</f>
        <v>0</v>
      </c>
      <c r="K3723" s="336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7" t="str">
        <f>H3688</f>
        <v>SOEYANTO LOPULUSI</v>
      </c>
      <c r="I3726" s="337"/>
      <c r="J3726" s="337"/>
      <c r="K3726" s="338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1" t="s">
        <v>3</v>
      </c>
      <c r="G3727" s="207"/>
      <c r="H3727" s="339"/>
      <c r="I3727" s="339"/>
      <c r="J3727" s="339"/>
      <c r="K3727" s="340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2">
        <f>D3690</f>
        <v>45066</v>
      </c>
      <c r="E3728" s="313"/>
      <c r="F3728" s="311"/>
      <c r="G3728" s="208"/>
      <c r="H3728" s="314" t="str">
        <f>H3690</f>
        <v>( LANCAR )</v>
      </c>
      <c r="I3728" s="314"/>
      <c r="J3728" s="314"/>
      <c r="K3728" s="315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1"/>
      <c r="G3729" s="208"/>
      <c r="H3729" s="316" t="str">
        <f>H3691</f>
        <v>MALANG</v>
      </c>
      <c r="I3729" s="316"/>
      <c r="J3729" s="316"/>
      <c r="K3729" s="317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18"/>
      <c r="I3730" s="318"/>
      <c r="J3730" s="318"/>
      <c r="K3730" s="319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0"/>
      <c r="K3751" s="321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2">
        <f>SUM(K3734:K3749)</f>
        <v>12096000</v>
      </c>
      <c r="K3752" s="323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4"/>
      <c r="K3753" s="324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1"/>
      <c r="K3755" s="321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5">
        <f>((J3752/1.11)+(K3754/1.11))*11%</f>
        <v>1198702.7027027027</v>
      </c>
      <c r="K3756" s="32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1"/>
      <c r="K3757" s="321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7" t="str">
        <f>J3722</f>
        <v>NOVI / CONDRO</v>
      </c>
      <c r="K3760" s="32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7">
        <f>J3723</f>
        <v>0</v>
      </c>
      <c r="K3761" s="32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3" t="s">
        <v>187</v>
      </c>
      <c r="I3764" s="303"/>
      <c r="J3764" s="303"/>
      <c r="K3764" s="304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7" t="s">
        <v>3</v>
      </c>
      <c r="G3765" s="17"/>
      <c r="H3765" s="305"/>
      <c r="I3765" s="305"/>
      <c r="J3765" s="305"/>
      <c r="K3765" s="306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5">
        <v>45068</v>
      </c>
      <c r="E3766" s="346"/>
      <c r="F3766" s="307"/>
      <c r="G3766" s="18"/>
      <c r="H3766" s="347" t="s">
        <v>56</v>
      </c>
      <c r="I3766" s="347"/>
      <c r="J3766" s="347"/>
      <c r="K3766" s="348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7"/>
      <c r="G3767" s="18"/>
      <c r="H3767" s="349" t="s">
        <v>188</v>
      </c>
      <c r="I3767" s="349"/>
      <c r="J3767" s="349"/>
      <c r="K3767" s="350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189</v>
      </c>
      <c r="E3768" s="9"/>
      <c r="F3768" s="21"/>
      <c r="G3768" s="22"/>
      <c r="H3768" s="351"/>
      <c r="I3768" s="351"/>
      <c r="J3768" s="351"/>
      <c r="K3768" s="352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288</v>
      </c>
      <c r="C3772" s="46" t="s">
        <v>34</v>
      </c>
      <c r="D3772" s="93">
        <v>2</v>
      </c>
      <c r="E3772" s="110" t="s">
        <v>190</v>
      </c>
      <c r="F3772" s="48"/>
      <c r="G3772" s="49"/>
      <c r="H3772" s="50">
        <v>21600</v>
      </c>
      <c r="I3772" s="51">
        <v>0.125</v>
      </c>
      <c r="J3772" s="51"/>
      <c r="K3772" s="52">
        <f t="shared" ref="K3772:K3787" si="2151">(B3772*H3772-((B3772*H3772)*I3772))-((B3772*H3772-((B3772*H3772)*I3772))*J3772)</f>
        <v>5443200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4"/>
      <c r="K3789" s="30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9">
        <f>SUM(K3772:K3787)</f>
        <v>5443200</v>
      </c>
      <c r="K3790" s="330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1"/>
      <c r="K3791" s="331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8"/>
      <c r="K3793" s="30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2">
        <f>((J3790/1.11)+(K3792/1.11))*11%</f>
        <v>539416.21621621621</v>
      </c>
      <c r="K3794" s="333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8"/>
      <c r="K3795" s="30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5443200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9" t="s">
        <v>44</v>
      </c>
      <c r="K3798" s="310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9"/>
      <c r="K3799" s="310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3" t="str">
        <f>H3764</f>
        <v>CV UTAMA PUTRA</v>
      </c>
      <c r="I3802" s="353"/>
      <c r="J3802" s="353"/>
      <c r="K3802" s="354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7" t="s">
        <v>3</v>
      </c>
      <c r="G3803" s="130"/>
      <c r="H3803" s="355"/>
      <c r="I3803" s="355"/>
      <c r="J3803" s="355"/>
      <c r="K3803" s="356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8">
        <f>D3766</f>
        <v>45068</v>
      </c>
      <c r="E3804" s="359"/>
      <c r="F3804" s="357"/>
      <c r="G3804" s="131"/>
      <c r="H3804" s="360" t="str">
        <f>H3766</f>
        <v/>
      </c>
      <c r="I3804" s="360"/>
      <c r="J3804" s="360"/>
      <c r="K3804" s="361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7"/>
      <c r="G3805" s="131"/>
      <c r="H3805" s="341" t="str">
        <f>H3767</f>
        <v>TULUNG AGUNG</v>
      </c>
      <c r="I3805" s="341"/>
      <c r="J3805" s="341"/>
      <c r="K3805" s="34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4036</v>
      </c>
      <c r="E3806" s="122"/>
      <c r="F3806" s="133"/>
      <c r="G3806" s="134"/>
      <c r="H3806" s="343"/>
      <c r="I3806" s="343"/>
      <c r="J3806" s="343"/>
      <c r="K3806" s="34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288</v>
      </c>
      <c r="C3810" s="287" t="str">
        <f t="shared" si="2152"/>
        <v>LSN</v>
      </c>
      <c r="D3810" s="288">
        <f t="shared" si="2152"/>
        <v>2</v>
      </c>
      <c r="E3810" s="289" t="str">
        <f t="shared" si="2152"/>
        <v>GEL PEN KENKO KE-303 T-GEL TRIANGULAR</v>
      </c>
      <c r="F3810" s="158"/>
      <c r="G3810" s="159"/>
      <c r="H3810" s="160">
        <f t="shared" ref="H3810:J3810" si="2153">H3772</f>
        <v>21600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5443200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6"/>
      <c r="K3827" s="362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7">
        <f>SUM(K3810:K3825)</f>
        <v>5443200</v>
      </c>
      <c r="K3828" s="368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3"/>
      <c r="K3829" s="363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2"/>
      <c r="K3831" s="362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4">
        <f>((J3828/1.11)+(K3830/1.11))*11%</f>
        <v>539416.21621621621</v>
      </c>
      <c r="K3832" s="365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2"/>
      <c r="K3833" s="362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5443200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5" t="str">
        <f>J3798</f>
        <v>NOVI / CONDRO</v>
      </c>
      <c r="K3836" s="336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5">
        <f>J3799</f>
        <v>0</v>
      </c>
      <c r="K3837" s="336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7" t="str">
        <f>H3802</f>
        <v>CV UTAMA PUTRA</v>
      </c>
      <c r="I3840" s="337"/>
      <c r="J3840" s="337"/>
      <c r="K3840" s="338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1" t="s">
        <v>3</v>
      </c>
      <c r="G3841" s="207"/>
      <c r="H3841" s="339"/>
      <c r="I3841" s="339"/>
      <c r="J3841" s="339"/>
      <c r="K3841" s="340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2">
        <f>D3804</f>
        <v>45068</v>
      </c>
      <c r="E3842" s="313"/>
      <c r="F3842" s="311"/>
      <c r="G3842" s="208"/>
      <c r="H3842" s="314" t="str">
        <f>H3804</f>
        <v/>
      </c>
      <c r="I3842" s="314"/>
      <c r="J3842" s="314"/>
      <c r="K3842" s="315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1"/>
      <c r="G3843" s="208"/>
      <c r="H3843" s="316" t="str">
        <f>H3805</f>
        <v>TULUNG AGUNG</v>
      </c>
      <c r="I3843" s="316"/>
      <c r="J3843" s="316"/>
      <c r="K3843" s="317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4036</v>
      </c>
      <c r="E3844" s="199"/>
      <c r="F3844" s="210"/>
      <c r="G3844" s="211"/>
      <c r="H3844" s="318"/>
      <c r="I3844" s="318"/>
      <c r="J3844" s="318"/>
      <c r="K3844" s="319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288</v>
      </c>
      <c r="C3848" s="292" t="str">
        <f t="shared" si="2185"/>
        <v>LSN</v>
      </c>
      <c r="D3848" s="293">
        <f t="shared" si="2185"/>
        <v>2</v>
      </c>
      <c r="E3848" s="294" t="str">
        <f t="shared" si="2185"/>
        <v>GEL PEN KENKO KE-303 T-GEL TRIANGULAR</v>
      </c>
      <c r="F3848" s="235"/>
      <c r="G3848" s="236"/>
      <c r="H3848" s="237">
        <f t="shared" ref="H3848:J3848" si="2186">H3810</f>
        <v>21600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5443200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0"/>
      <c r="K3865" s="321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2">
        <f>SUM(K3848:K3863)</f>
        <v>5443200</v>
      </c>
      <c r="K3866" s="323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4"/>
      <c r="K3867" s="324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1"/>
      <c r="K3869" s="321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5">
        <f>((J3866/1.11)+(K3868/1.11))*11%</f>
        <v>539416.21621621621</v>
      </c>
      <c r="K3870" s="32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1"/>
      <c r="K3871" s="321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5443200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7" t="str">
        <f>J3836</f>
        <v>NOVI / CONDRO</v>
      </c>
      <c r="K3874" s="32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7">
        <f>J3837</f>
        <v>0</v>
      </c>
      <c r="K3875" s="32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3" t="s">
        <v>121</v>
      </c>
      <c r="I3878" s="303"/>
      <c r="J3878" s="303"/>
      <c r="K3878" s="304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7" t="s">
        <v>3</v>
      </c>
      <c r="G3879" s="17"/>
      <c r="H3879" s="305"/>
      <c r="I3879" s="305"/>
      <c r="J3879" s="305"/>
      <c r="K3879" s="306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5">
        <v>45069</v>
      </c>
      <c r="E3880" s="346"/>
      <c r="F3880" s="307"/>
      <c r="G3880" s="18"/>
      <c r="H3880" s="347" t="s">
        <v>122</v>
      </c>
      <c r="I3880" s="347"/>
      <c r="J3880" s="347"/>
      <c r="K3880" s="34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7"/>
      <c r="G3881" s="18"/>
      <c r="H3881" s="349" t="s">
        <v>123</v>
      </c>
      <c r="I3881" s="349"/>
      <c r="J3881" s="349"/>
      <c r="K3881" s="35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193</v>
      </c>
      <c r="E3882" s="9"/>
      <c r="F3882" s="21"/>
      <c r="G3882" s="22"/>
      <c r="H3882" s="351"/>
      <c r="I3882" s="351"/>
      <c r="J3882" s="351"/>
      <c r="K3882" s="35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576</v>
      </c>
      <c r="C3886" s="46" t="s">
        <v>42</v>
      </c>
      <c r="D3886" s="93">
        <v>2</v>
      </c>
      <c r="E3886" s="110" t="s">
        <v>144</v>
      </c>
      <c r="F3886" s="48"/>
      <c r="G3886" s="49"/>
      <c r="H3886" s="50">
        <v>4350</v>
      </c>
      <c r="I3886" s="51">
        <v>0.125</v>
      </c>
      <c r="J3886" s="51"/>
      <c r="K3886" s="52">
        <f t="shared" ref="K3886:K3901" si="2218">(B3886*H3886-((B3886*H3886)*I3886))-((B3886*H3886-((B3886*H3886)*I3886))*J3886)</f>
        <v>2192400</v>
      </c>
      <c r="L3886" s="36"/>
    </row>
    <row r="3887" spans="1:12" s="10" customFormat="1" ht="14.1" customHeight="1" x14ac:dyDescent="0.25">
      <c r="A3887" s="45">
        <v>2</v>
      </c>
      <c r="B3887" s="46">
        <v>576</v>
      </c>
      <c r="C3887" s="46" t="s">
        <v>42</v>
      </c>
      <c r="D3887" s="93">
        <v>2</v>
      </c>
      <c r="E3887" s="110" t="s">
        <v>145</v>
      </c>
      <c r="F3887" s="48"/>
      <c r="G3887" s="49"/>
      <c r="H3887" s="50">
        <v>6500</v>
      </c>
      <c r="I3887" s="51">
        <v>0.125</v>
      </c>
      <c r="J3887" s="51"/>
      <c r="K3887" s="52">
        <f t="shared" si="2218"/>
        <v>3276000</v>
      </c>
      <c r="L3887" s="36"/>
    </row>
    <row r="3888" spans="1:12" s="10" customFormat="1" ht="14.1" customHeight="1" x14ac:dyDescent="0.25">
      <c r="A3888" s="45">
        <v>3</v>
      </c>
      <c r="B3888" s="46">
        <v>2000</v>
      </c>
      <c r="C3888" s="46" t="s">
        <v>42</v>
      </c>
      <c r="D3888" s="93">
        <v>2</v>
      </c>
      <c r="E3888" s="110" t="s">
        <v>194</v>
      </c>
      <c r="F3888" s="48"/>
      <c r="G3888" s="49"/>
      <c r="H3888" s="50">
        <v>2050</v>
      </c>
      <c r="I3888" s="51">
        <v>0.125</v>
      </c>
      <c r="J3888" s="51"/>
      <c r="K3888" s="52">
        <f t="shared" si="2218"/>
        <v>3587500</v>
      </c>
      <c r="L3888" s="36"/>
    </row>
    <row r="3889" spans="1:12" s="10" customFormat="1" ht="14.1" customHeight="1" x14ac:dyDescent="0.25">
      <c r="A3889" s="45">
        <v>4</v>
      </c>
      <c r="B3889" s="46">
        <v>72</v>
      </c>
      <c r="C3889" s="46" t="s">
        <v>34</v>
      </c>
      <c r="D3889" s="93">
        <v>1</v>
      </c>
      <c r="E3889" s="110" t="s">
        <v>195</v>
      </c>
      <c r="F3889" s="48"/>
      <c r="G3889" s="49"/>
      <c r="H3889" s="50">
        <v>37200</v>
      </c>
      <c r="I3889" s="51">
        <v>0.125</v>
      </c>
      <c r="J3889" s="51"/>
      <c r="K3889" s="52">
        <f t="shared" si="2218"/>
        <v>2343600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4"/>
      <c r="K3903" s="30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9">
        <f>SUM(K3886:K3901)</f>
        <v>11399500</v>
      </c>
      <c r="K3904" s="330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1"/>
      <c r="K3905" s="331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8"/>
      <c r="K3907" s="30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2">
        <f>((J3904/1.11)+(K3906/1.11))*11%</f>
        <v>1129680.1801801801</v>
      </c>
      <c r="K3908" s="333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8"/>
      <c r="K3909" s="30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11399500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9" t="s">
        <v>44</v>
      </c>
      <c r="K3912" s="310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9"/>
      <c r="K3913" s="310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3" t="str">
        <f>H3878</f>
        <v>SOEYANTO LOPULUSI</v>
      </c>
      <c r="I3916" s="353"/>
      <c r="J3916" s="353"/>
      <c r="K3916" s="354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7" t="s">
        <v>3</v>
      </c>
      <c r="G3917" s="130"/>
      <c r="H3917" s="355"/>
      <c r="I3917" s="355"/>
      <c r="J3917" s="355"/>
      <c r="K3917" s="356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8">
        <f>D3880</f>
        <v>45069</v>
      </c>
      <c r="E3918" s="359"/>
      <c r="F3918" s="357"/>
      <c r="G3918" s="131"/>
      <c r="H3918" s="360" t="str">
        <f>H3880</f>
        <v>( LANCAR )</v>
      </c>
      <c r="I3918" s="360"/>
      <c r="J3918" s="360"/>
      <c r="K3918" s="361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7"/>
      <c r="G3919" s="131"/>
      <c r="H3919" s="341" t="str">
        <f>H3881</f>
        <v>MALANG</v>
      </c>
      <c r="I3919" s="341"/>
      <c r="J3919" s="341"/>
      <c r="K3919" s="34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4263</v>
      </c>
      <c r="E3920" s="122"/>
      <c r="F3920" s="133"/>
      <c r="G3920" s="134"/>
      <c r="H3920" s="343"/>
      <c r="I3920" s="343"/>
      <c r="J3920" s="343"/>
      <c r="K3920" s="34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576</v>
      </c>
      <c r="C3924" s="287" t="str">
        <f t="shared" si="2219"/>
        <v>PCS</v>
      </c>
      <c r="D3924" s="288">
        <f t="shared" si="2219"/>
        <v>2</v>
      </c>
      <c r="E3924" s="289" t="str">
        <f t="shared" si="2219"/>
        <v>GUNTING JOYKO SC-828</v>
      </c>
      <c r="F3924" s="158"/>
      <c r="G3924" s="159"/>
      <c r="H3924" s="160">
        <f t="shared" ref="H3924:J3924" si="2220">H3886</f>
        <v>4350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2192400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576</v>
      </c>
      <c r="C3925" s="287" t="str">
        <f t="shared" si="2222"/>
        <v>PCS</v>
      </c>
      <c r="D3925" s="288">
        <f t="shared" si="2222"/>
        <v>2</v>
      </c>
      <c r="E3925" s="289" t="str">
        <f t="shared" si="2222"/>
        <v>GUNTING JOYKO SC-838</v>
      </c>
      <c r="F3925" s="158"/>
      <c r="G3925" s="159"/>
      <c r="H3925" s="160">
        <f t="shared" ref="H3925:J3925" si="2223">H3887</f>
        <v>6500</v>
      </c>
      <c r="I3925" s="161">
        <f t="shared" si="2223"/>
        <v>0.125</v>
      </c>
      <c r="J3925" s="161">
        <f t="shared" si="2223"/>
        <v>0</v>
      </c>
      <c r="K3925" s="162">
        <f t="shared" si="2221"/>
        <v>3276000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2000</v>
      </c>
      <c r="C3926" s="287" t="str">
        <f t="shared" si="2224"/>
        <v>PCS</v>
      </c>
      <c r="D3926" s="288">
        <f t="shared" si="2224"/>
        <v>2</v>
      </c>
      <c r="E3926" s="289" t="str">
        <f t="shared" si="2224"/>
        <v>LABEL HARGA JOYKO LB-2RL (1 LINE PUTIH)</v>
      </c>
      <c r="F3926" s="158"/>
      <c r="G3926" s="159"/>
      <c r="H3926" s="160">
        <f t="shared" ref="H3926:J3926" si="2225">H3888</f>
        <v>2050</v>
      </c>
      <c r="I3926" s="161">
        <f t="shared" si="2225"/>
        <v>0.125</v>
      </c>
      <c r="J3926" s="161">
        <f t="shared" si="2225"/>
        <v>0</v>
      </c>
      <c r="K3926" s="162">
        <f t="shared" si="2221"/>
        <v>3587500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72</v>
      </c>
      <c r="C3927" s="287" t="str">
        <f t="shared" si="2226"/>
        <v>LSN</v>
      </c>
      <c r="D3927" s="288">
        <f t="shared" si="2226"/>
        <v>1</v>
      </c>
      <c r="E3927" s="289" t="str">
        <f t="shared" si="2226"/>
        <v>ISI PENSIL 2B 2.0 MM JOYKO PL-11</v>
      </c>
      <c r="F3927" s="158"/>
      <c r="G3927" s="159"/>
      <c r="H3927" s="160">
        <f t="shared" ref="H3927:J3927" si="2227">H3889</f>
        <v>37200</v>
      </c>
      <c r="I3927" s="161">
        <f t="shared" si="2227"/>
        <v>0.125</v>
      </c>
      <c r="J3927" s="161">
        <f t="shared" si="2227"/>
        <v>0</v>
      </c>
      <c r="K3927" s="162">
        <f t="shared" si="2221"/>
        <v>2343600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6"/>
      <c r="K3941" s="362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7">
        <f>SUM(K3924:K3939)</f>
        <v>11399500</v>
      </c>
      <c r="K3942" s="368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3"/>
      <c r="K3943" s="363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2"/>
      <c r="K3945" s="362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4">
        <f>((J3942/1.11)+(K3944/1.11))*11%</f>
        <v>1129680.1801801801</v>
      </c>
      <c r="K3946" s="365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2"/>
      <c r="K3947" s="362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11399500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5" t="str">
        <f>J3912</f>
        <v>NOVI / CONDRO</v>
      </c>
      <c r="K3950" s="336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5">
        <f>J3913</f>
        <v>0</v>
      </c>
      <c r="K3951" s="336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7" t="str">
        <f>H3916</f>
        <v>SOEYANTO LOPULUSI</v>
      </c>
      <c r="I3954" s="337"/>
      <c r="J3954" s="337"/>
      <c r="K3954" s="338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1" t="s">
        <v>3</v>
      </c>
      <c r="G3955" s="207"/>
      <c r="H3955" s="339"/>
      <c r="I3955" s="339"/>
      <c r="J3955" s="339"/>
      <c r="K3955" s="340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2">
        <f>D3918</f>
        <v>45069</v>
      </c>
      <c r="E3956" s="313"/>
      <c r="F3956" s="311"/>
      <c r="G3956" s="208"/>
      <c r="H3956" s="314" t="str">
        <f>H3918</f>
        <v>( LANCAR )</v>
      </c>
      <c r="I3956" s="314"/>
      <c r="J3956" s="314"/>
      <c r="K3956" s="315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1"/>
      <c r="G3957" s="208"/>
      <c r="H3957" s="316" t="str">
        <f>H3919</f>
        <v>MALANG</v>
      </c>
      <c r="I3957" s="316"/>
      <c r="J3957" s="316"/>
      <c r="K3957" s="317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4263</v>
      </c>
      <c r="E3958" s="199"/>
      <c r="F3958" s="210"/>
      <c r="G3958" s="211"/>
      <c r="H3958" s="318"/>
      <c r="I3958" s="318"/>
      <c r="J3958" s="318"/>
      <c r="K3958" s="319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576</v>
      </c>
      <c r="C3962" s="292" t="str">
        <f t="shared" si="2252"/>
        <v>PCS</v>
      </c>
      <c r="D3962" s="293">
        <f t="shared" si="2252"/>
        <v>2</v>
      </c>
      <c r="E3962" s="294" t="str">
        <f t="shared" si="2252"/>
        <v>GUNTING JOYKO SC-828</v>
      </c>
      <c r="F3962" s="235"/>
      <c r="G3962" s="236"/>
      <c r="H3962" s="237">
        <f t="shared" ref="H3962:J3962" si="2253">H3924</f>
        <v>4350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2192400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576</v>
      </c>
      <c r="C3963" s="292" t="str">
        <f t="shared" si="2255"/>
        <v>PCS</v>
      </c>
      <c r="D3963" s="293">
        <f t="shared" si="2255"/>
        <v>2</v>
      </c>
      <c r="E3963" s="294" t="str">
        <f t="shared" si="2255"/>
        <v>GUNTING JOYKO SC-838</v>
      </c>
      <c r="F3963" s="235"/>
      <c r="G3963" s="236"/>
      <c r="H3963" s="237">
        <f t="shared" ref="H3963:J3963" si="2256">H3925</f>
        <v>6500</v>
      </c>
      <c r="I3963" s="238">
        <f t="shared" si="2256"/>
        <v>0.125</v>
      </c>
      <c r="J3963" s="238">
        <f t="shared" si="2256"/>
        <v>0</v>
      </c>
      <c r="K3963" s="239">
        <f t="shared" si="2254"/>
        <v>3276000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2000</v>
      </c>
      <c r="C3964" s="292" t="str">
        <f t="shared" si="2257"/>
        <v>PCS</v>
      </c>
      <c r="D3964" s="293">
        <f t="shared" si="2257"/>
        <v>2</v>
      </c>
      <c r="E3964" s="294" t="str">
        <f t="shared" si="2257"/>
        <v>LABEL HARGA JOYKO LB-2RL (1 LINE PUTIH)</v>
      </c>
      <c r="F3964" s="235"/>
      <c r="G3964" s="236"/>
      <c r="H3964" s="237">
        <f t="shared" ref="H3964:J3964" si="2258">H3926</f>
        <v>2050</v>
      </c>
      <c r="I3964" s="238">
        <f t="shared" si="2258"/>
        <v>0.125</v>
      </c>
      <c r="J3964" s="238">
        <f t="shared" si="2258"/>
        <v>0</v>
      </c>
      <c r="K3964" s="239">
        <f t="shared" si="2254"/>
        <v>3587500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72</v>
      </c>
      <c r="C3965" s="292" t="str">
        <f t="shared" si="2259"/>
        <v>LSN</v>
      </c>
      <c r="D3965" s="293">
        <f t="shared" si="2259"/>
        <v>1</v>
      </c>
      <c r="E3965" s="294" t="str">
        <f t="shared" si="2259"/>
        <v>ISI PENSIL 2B 2.0 MM JOYKO PL-11</v>
      </c>
      <c r="F3965" s="235"/>
      <c r="G3965" s="236"/>
      <c r="H3965" s="237">
        <f t="shared" ref="H3965:J3965" si="2260">H3927</f>
        <v>37200</v>
      </c>
      <c r="I3965" s="238">
        <f t="shared" si="2260"/>
        <v>0.125</v>
      </c>
      <c r="J3965" s="238">
        <f t="shared" si="2260"/>
        <v>0</v>
      </c>
      <c r="K3965" s="239">
        <f t="shared" si="2254"/>
        <v>2343600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0"/>
      <c r="K3979" s="321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2">
        <f>SUM(K3962:K3977)</f>
        <v>11399500</v>
      </c>
      <c r="K3980" s="323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4"/>
      <c r="K3981" s="324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1"/>
      <c r="K3983" s="321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5">
        <f>((J3980/1.11)+(K3982/1.11))*11%</f>
        <v>1129680.1801801801</v>
      </c>
      <c r="K3984" s="32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1"/>
      <c r="K3985" s="321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11399500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7" t="str">
        <f>J3950</f>
        <v>NOVI / CONDRO</v>
      </c>
      <c r="K3988" s="32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7">
        <f>J3951</f>
        <v>0</v>
      </c>
      <c r="K3989" s="32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3" t="s">
        <v>39</v>
      </c>
      <c r="I3992" s="303"/>
      <c r="J3992" s="303"/>
      <c r="K3992" s="304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7" t="s">
        <v>3</v>
      </c>
      <c r="G3993" s="17"/>
      <c r="H3993" s="305"/>
      <c r="I3993" s="305"/>
      <c r="J3993" s="305"/>
      <c r="K3993" s="306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5">
        <v>45069</v>
      </c>
      <c r="E3994" s="346"/>
      <c r="F3994" s="307"/>
      <c r="G3994" s="18"/>
      <c r="H3994" s="347" t="s">
        <v>40</v>
      </c>
      <c r="I3994" s="347"/>
      <c r="J3994" s="347"/>
      <c r="K3994" s="34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7"/>
      <c r="G3995" s="18"/>
      <c r="H3995" s="349" t="s">
        <v>41</v>
      </c>
      <c r="I3995" s="349"/>
      <c r="J3995" s="349"/>
      <c r="K3995" s="35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196</v>
      </c>
      <c r="E3996" s="9"/>
      <c r="F3996" s="21"/>
      <c r="G3996" s="22"/>
      <c r="H3996" s="351"/>
      <c r="I3996" s="351"/>
      <c r="J3996" s="351"/>
      <c r="K3996" s="35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48</v>
      </c>
      <c r="C4000" s="46" t="s">
        <v>34</v>
      </c>
      <c r="D4000" s="93">
        <v>2</v>
      </c>
      <c r="E4000" s="110" t="s">
        <v>179</v>
      </c>
      <c r="F4000" s="48"/>
      <c r="G4000" s="49"/>
      <c r="H4000" s="50">
        <v>89400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3711888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4"/>
      <c r="K4017" s="30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9">
        <f>SUM(K4000:K4015)</f>
        <v>3711888</v>
      </c>
      <c r="K4018" s="330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1"/>
      <c r="K4019" s="331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8"/>
      <c r="K4021" s="30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2">
        <f>((J4018/1.11)+(K4020/1.11))*11%</f>
        <v>367844.75675675675</v>
      </c>
      <c r="K4022" s="333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8"/>
      <c r="K4023" s="30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3711888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9" t="s">
        <v>44</v>
      </c>
      <c r="K4026" s="310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9"/>
      <c r="K4027" s="310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3" t="str">
        <f>H3992</f>
        <v>CV PELITA JAYA</v>
      </c>
      <c r="I4030" s="353"/>
      <c r="J4030" s="353"/>
      <c r="K4030" s="354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7" t="s">
        <v>3</v>
      </c>
      <c r="G4031" s="130"/>
      <c r="H4031" s="355"/>
      <c r="I4031" s="355"/>
      <c r="J4031" s="355"/>
      <c r="K4031" s="356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8">
        <f>D3994</f>
        <v>45069</v>
      </c>
      <c r="E4032" s="359"/>
      <c r="F4032" s="357"/>
      <c r="G4032" s="131"/>
      <c r="H4032" s="360" t="str">
        <f>H3994</f>
        <v>(ANUGERAH SEJAHTERA)</v>
      </c>
      <c r="I4032" s="360"/>
      <c r="J4032" s="360"/>
      <c r="K4032" s="361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7"/>
      <c r="G4033" s="131"/>
      <c r="H4033" s="341" t="str">
        <f>H3995</f>
        <v>PURWOKERTO</v>
      </c>
      <c r="I4033" s="341"/>
      <c r="J4033" s="341"/>
      <c r="K4033" s="34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4401</v>
      </c>
      <c r="E4034" s="122"/>
      <c r="F4034" s="133"/>
      <c r="G4034" s="134"/>
      <c r="H4034" s="343"/>
      <c r="I4034" s="343"/>
      <c r="J4034" s="343"/>
      <c r="K4034" s="34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48</v>
      </c>
      <c r="C4038" s="287" t="str">
        <f t="shared" si="2286"/>
        <v>LSN</v>
      </c>
      <c r="D4038" s="288">
        <f t="shared" si="2286"/>
        <v>2</v>
      </c>
      <c r="E4038" s="289" t="str">
        <f t="shared" si="2286"/>
        <v>JANGKA (MATH SET) JOYKO MS-55</v>
      </c>
      <c r="F4038" s="158"/>
      <c r="G4038" s="159"/>
      <c r="H4038" s="160">
        <f t="shared" ref="H4038:J4038" si="2287">H4000</f>
        <v>89400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3711888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6"/>
      <c r="K4055" s="362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7">
        <f>SUM(K4038:K4053)</f>
        <v>3711888</v>
      </c>
      <c r="K4056" s="368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3"/>
      <c r="K4057" s="363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2"/>
      <c r="K4059" s="362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4">
        <f>((J4056/1.11)+(K4058/1.11))*11%</f>
        <v>367844.75675675675</v>
      </c>
      <c r="K4060" s="365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2"/>
      <c r="K4061" s="362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3711888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5" t="str">
        <f>J4026</f>
        <v>NOVI / CONDRO</v>
      </c>
      <c r="K4064" s="336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5">
        <f>J4027</f>
        <v>0</v>
      </c>
      <c r="K4065" s="336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7" t="str">
        <f>H4030</f>
        <v>CV PELITA JAYA</v>
      </c>
      <c r="I4068" s="337"/>
      <c r="J4068" s="337"/>
      <c r="K4068" s="338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1" t="s">
        <v>3</v>
      </c>
      <c r="G4069" s="207"/>
      <c r="H4069" s="339"/>
      <c r="I4069" s="339"/>
      <c r="J4069" s="339"/>
      <c r="K4069" s="340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2">
        <f>D4032</f>
        <v>45069</v>
      </c>
      <c r="E4070" s="313"/>
      <c r="F4070" s="311"/>
      <c r="G4070" s="208"/>
      <c r="H4070" s="314" t="str">
        <f>H4032</f>
        <v>(ANUGERAH SEJAHTERA)</v>
      </c>
      <c r="I4070" s="314"/>
      <c r="J4070" s="314"/>
      <c r="K4070" s="315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1"/>
      <c r="G4071" s="208"/>
      <c r="H4071" s="316" t="str">
        <f>H4033</f>
        <v>PURWOKERTO</v>
      </c>
      <c r="I4071" s="316"/>
      <c r="J4071" s="316"/>
      <c r="K4071" s="317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4401</v>
      </c>
      <c r="E4072" s="199"/>
      <c r="F4072" s="210"/>
      <c r="G4072" s="211"/>
      <c r="H4072" s="318"/>
      <c r="I4072" s="318"/>
      <c r="J4072" s="318"/>
      <c r="K4072" s="319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48</v>
      </c>
      <c r="C4076" s="292" t="str">
        <f t="shared" si="2319"/>
        <v>LSN</v>
      </c>
      <c r="D4076" s="293">
        <f t="shared" si="2319"/>
        <v>2</v>
      </c>
      <c r="E4076" s="294" t="str">
        <f t="shared" si="2319"/>
        <v>JANGKA (MATH SET) JOYKO MS-55</v>
      </c>
      <c r="F4076" s="235"/>
      <c r="G4076" s="236"/>
      <c r="H4076" s="237">
        <f t="shared" ref="H4076:J4076" si="2320">H4038</f>
        <v>89400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3711888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0"/>
      <c r="K4093" s="321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2">
        <f>SUM(K4076:K4091)</f>
        <v>3711888</v>
      </c>
      <c r="K4094" s="323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4"/>
      <c r="K4095" s="324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1"/>
      <c r="K4097" s="321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5">
        <f>((J4094/1.11)+(K4096/1.11))*11%</f>
        <v>367844.75675675675</v>
      </c>
      <c r="K4098" s="32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1"/>
      <c r="K4099" s="321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3711888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7" t="str">
        <f>J4064</f>
        <v>NOVI / CONDRO</v>
      </c>
      <c r="K4102" s="32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7">
        <f>J4065</f>
        <v>0</v>
      </c>
      <c r="K4103" s="32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3" t="s">
        <v>121</v>
      </c>
      <c r="I4106" s="303"/>
      <c r="J4106" s="303"/>
      <c r="K4106" s="304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7" t="s">
        <v>3</v>
      </c>
      <c r="G4107" s="17"/>
      <c r="H4107" s="305"/>
      <c r="I4107" s="305"/>
      <c r="J4107" s="305"/>
      <c r="K4107" s="306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5">
        <v>45069</v>
      </c>
      <c r="E4108" s="346"/>
      <c r="F4108" s="307"/>
      <c r="G4108" s="18"/>
      <c r="H4108" s="347" t="s">
        <v>122</v>
      </c>
      <c r="I4108" s="347"/>
      <c r="J4108" s="347"/>
      <c r="K4108" s="34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7"/>
      <c r="G4109" s="18"/>
      <c r="H4109" s="349" t="s">
        <v>123</v>
      </c>
      <c r="I4109" s="349"/>
      <c r="J4109" s="349"/>
      <c r="K4109" s="35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51"/>
      <c r="I4110" s="351"/>
      <c r="J4110" s="351"/>
      <c r="K4110" s="35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288</v>
      </c>
      <c r="C4114" s="46" t="s">
        <v>34</v>
      </c>
      <c r="D4114" s="93">
        <v>2</v>
      </c>
      <c r="E4114" s="110" t="s">
        <v>51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9828000</v>
      </c>
      <c r="L4114" s="36"/>
    </row>
    <row r="4115" spans="1:12" s="10" customFormat="1" ht="14.1" customHeight="1" x14ac:dyDescent="0.25">
      <c r="A4115" s="45">
        <v>2</v>
      </c>
      <c r="B4115" s="46">
        <v>300</v>
      </c>
      <c r="C4115" s="46" t="s">
        <v>34</v>
      </c>
      <c r="D4115" s="93">
        <v>5</v>
      </c>
      <c r="E4115" s="110" t="s">
        <v>143</v>
      </c>
      <c r="F4115" s="48"/>
      <c r="G4115" s="49"/>
      <c r="H4115" s="50">
        <v>57600</v>
      </c>
      <c r="I4115" s="51">
        <v>0.125</v>
      </c>
      <c r="J4115" s="51"/>
      <c r="K4115" s="52">
        <f t="shared" si="2352"/>
        <v>15120000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4"/>
      <c r="K4131" s="30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9">
        <f>SUM(K4114:K4129)</f>
        <v>24948000</v>
      </c>
      <c r="K4132" s="330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1"/>
      <c r="K4133" s="331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8"/>
      <c r="K4135" s="30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2">
        <f>((J4132/1.11)+(K4134/1.11))*11%</f>
        <v>2472324.3243243243</v>
      </c>
      <c r="K4136" s="333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8"/>
      <c r="K4137" s="30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24948000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9" t="s">
        <v>44</v>
      </c>
      <c r="K4140" s="310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9"/>
      <c r="K4141" s="310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3" t="str">
        <f>H4106</f>
        <v>SOEYANTO LOPULUSI</v>
      </c>
      <c r="I4144" s="353"/>
      <c r="J4144" s="353"/>
      <c r="K4144" s="354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7" t="s">
        <v>3</v>
      </c>
      <c r="G4145" s="130"/>
      <c r="H4145" s="355"/>
      <c r="I4145" s="355"/>
      <c r="J4145" s="355"/>
      <c r="K4145" s="356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8">
        <f>D4108</f>
        <v>45069</v>
      </c>
      <c r="E4146" s="359"/>
      <c r="F4146" s="357"/>
      <c r="G4146" s="131"/>
      <c r="H4146" s="360" t="str">
        <f>H4108</f>
        <v>( LANCAR )</v>
      </c>
      <c r="I4146" s="360"/>
      <c r="J4146" s="360"/>
      <c r="K4146" s="361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7"/>
      <c r="G4147" s="131"/>
      <c r="H4147" s="341" t="str">
        <f>H4109</f>
        <v>MALANG</v>
      </c>
      <c r="I4147" s="341"/>
      <c r="J4147" s="341"/>
      <c r="K4147" s="34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1273</v>
      </c>
      <c r="E4148" s="122"/>
      <c r="F4148" s="133"/>
      <c r="G4148" s="134"/>
      <c r="H4148" s="343"/>
      <c r="I4148" s="343"/>
      <c r="J4148" s="343"/>
      <c r="K4148" s="34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288</v>
      </c>
      <c r="C4152" s="287" t="str">
        <f t="shared" si="2353"/>
        <v>LSN</v>
      </c>
      <c r="D4152" s="288">
        <f t="shared" si="2353"/>
        <v>2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9828000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300</v>
      </c>
      <c r="C4153" s="287" t="str">
        <f t="shared" si="2356"/>
        <v>LSN</v>
      </c>
      <c r="D4153" s="288">
        <f t="shared" si="2356"/>
        <v>5</v>
      </c>
      <c r="E4153" s="289" t="str">
        <f t="shared" si="2356"/>
        <v>CORRECTION TAPE JOYKO CT-522</v>
      </c>
      <c r="F4153" s="158"/>
      <c r="G4153" s="159"/>
      <c r="H4153" s="160">
        <f t="shared" ref="H4153:J4153" si="2357">H4115</f>
        <v>57600</v>
      </c>
      <c r="I4153" s="161">
        <f t="shared" si="2357"/>
        <v>0.125</v>
      </c>
      <c r="J4153" s="161">
        <f t="shared" si="2357"/>
        <v>0</v>
      </c>
      <c r="K4153" s="162">
        <f t="shared" si="2355"/>
        <v>15120000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6"/>
      <c r="K4169" s="362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7">
        <f>SUM(K4152:K4167)</f>
        <v>24948000</v>
      </c>
      <c r="K4170" s="368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3"/>
      <c r="K4171" s="363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2"/>
      <c r="K4173" s="362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4">
        <f>((J4170/1.11)+(K4172/1.11))*11%</f>
        <v>2472324.3243243243</v>
      </c>
      <c r="K4174" s="365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2"/>
      <c r="K4175" s="362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24948000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5" t="str">
        <f>J4140</f>
        <v>NOVI / CONDRO</v>
      </c>
      <c r="K4178" s="336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5">
        <f>J4141</f>
        <v>0</v>
      </c>
      <c r="K4179" s="336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7" t="str">
        <f>H4144</f>
        <v>SOEYANTO LOPULUSI</v>
      </c>
      <c r="I4182" s="337"/>
      <c r="J4182" s="337"/>
      <c r="K4182" s="338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1" t="s">
        <v>3</v>
      </c>
      <c r="G4183" s="207"/>
      <c r="H4183" s="339"/>
      <c r="I4183" s="339"/>
      <c r="J4183" s="339"/>
      <c r="K4183" s="340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2">
        <f>D4146</f>
        <v>45069</v>
      </c>
      <c r="E4184" s="313"/>
      <c r="F4184" s="311"/>
      <c r="G4184" s="208"/>
      <c r="H4184" s="314" t="str">
        <f>H4146</f>
        <v>( LANCAR )</v>
      </c>
      <c r="I4184" s="314"/>
      <c r="J4184" s="314"/>
      <c r="K4184" s="315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1"/>
      <c r="G4185" s="208"/>
      <c r="H4185" s="316" t="str">
        <f>H4147</f>
        <v>MALANG</v>
      </c>
      <c r="I4185" s="316"/>
      <c r="J4185" s="316"/>
      <c r="K4185" s="317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1273</v>
      </c>
      <c r="E4186" s="199"/>
      <c r="F4186" s="210"/>
      <c r="G4186" s="211"/>
      <c r="H4186" s="318"/>
      <c r="I4186" s="318"/>
      <c r="J4186" s="318"/>
      <c r="K4186" s="319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288</v>
      </c>
      <c r="C4190" s="292" t="str">
        <f t="shared" si="2386"/>
        <v>LSN</v>
      </c>
      <c r="D4190" s="293">
        <f t="shared" si="2386"/>
        <v>2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9828000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300</v>
      </c>
      <c r="C4191" s="292" t="str">
        <f t="shared" si="2389"/>
        <v>LSN</v>
      </c>
      <c r="D4191" s="293">
        <f t="shared" si="2389"/>
        <v>5</v>
      </c>
      <c r="E4191" s="294" t="str">
        <f t="shared" si="2389"/>
        <v>CORRECTION TAPE JOYKO CT-522</v>
      </c>
      <c r="F4191" s="235"/>
      <c r="G4191" s="236"/>
      <c r="H4191" s="237">
        <f t="shared" ref="H4191:J4191" si="2390">H4153</f>
        <v>57600</v>
      </c>
      <c r="I4191" s="238">
        <f t="shared" si="2390"/>
        <v>0.125</v>
      </c>
      <c r="J4191" s="238">
        <f t="shared" si="2390"/>
        <v>0</v>
      </c>
      <c r="K4191" s="239">
        <f t="shared" si="2388"/>
        <v>15120000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0"/>
      <c r="K4207" s="321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2">
        <f>SUM(K4190:K4205)</f>
        <v>24948000</v>
      </c>
      <c r="K4208" s="323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4"/>
      <c r="K4209" s="324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1"/>
      <c r="K4211" s="321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5">
        <f>((J4208/1.11)+(K4210/1.11))*11%</f>
        <v>2472324.3243243243</v>
      </c>
      <c r="K4212" s="32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1"/>
      <c r="K4213" s="321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24948000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7" t="str">
        <f>J4178</f>
        <v>NOVI / CONDRO</v>
      </c>
      <c r="K4216" s="32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7">
        <f>J4179</f>
        <v>0</v>
      </c>
      <c r="K4217" s="32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3" t="s">
        <v>39</v>
      </c>
      <c r="I4220" s="303"/>
      <c r="J4220" s="303"/>
      <c r="K4220" s="304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7" t="s">
        <v>3</v>
      </c>
      <c r="G4221" s="17"/>
      <c r="H4221" s="305"/>
      <c r="I4221" s="305"/>
      <c r="J4221" s="305"/>
      <c r="K4221" s="306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5">
        <v>45069</v>
      </c>
      <c r="E4222" s="346"/>
      <c r="F4222" s="307"/>
      <c r="G4222" s="18"/>
      <c r="H4222" s="347" t="s">
        <v>40</v>
      </c>
      <c r="I4222" s="347"/>
      <c r="J4222" s="347"/>
      <c r="K4222" s="34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7"/>
      <c r="G4223" s="18"/>
      <c r="H4223" s="349" t="s">
        <v>41</v>
      </c>
      <c r="I4223" s="349"/>
      <c r="J4223" s="349"/>
      <c r="K4223" s="35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198</v>
      </c>
      <c r="E4224" s="9"/>
      <c r="F4224" s="21"/>
      <c r="G4224" s="22"/>
      <c r="H4224" s="351"/>
      <c r="I4224" s="351"/>
      <c r="J4224" s="351"/>
      <c r="K4224" s="35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</v>
      </c>
      <c r="C4228" s="46" t="s">
        <v>79</v>
      </c>
      <c r="D4228" s="93">
        <v>1</v>
      </c>
      <c r="E4228" s="110" t="s">
        <v>169</v>
      </c>
      <c r="F4228" s="48"/>
      <c r="G4228" s="49"/>
      <c r="H4228" s="50">
        <v>43000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743900</v>
      </c>
      <c r="L4228" s="36"/>
    </row>
    <row r="4229" spans="1:12" s="10" customFormat="1" ht="14.1" customHeight="1" x14ac:dyDescent="0.25">
      <c r="A4229" s="45">
        <v>2</v>
      </c>
      <c r="B4229" s="46">
        <v>30</v>
      </c>
      <c r="C4229" s="46" t="s">
        <v>34</v>
      </c>
      <c r="D4229" s="93">
        <v>1</v>
      </c>
      <c r="E4229" s="110" t="s">
        <v>100</v>
      </c>
      <c r="F4229" s="48"/>
      <c r="G4229" s="49"/>
      <c r="H4229" s="50">
        <v>57000</v>
      </c>
      <c r="I4229" s="51">
        <v>0.13500000000000001</v>
      </c>
      <c r="J4229" s="51"/>
      <c r="K4229" s="52">
        <f t="shared" si="2419"/>
        <v>1479150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4"/>
      <c r="K4245" s="30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9">
        <f>SUM(K4228:K4243)</f>
        <v>2223050</v>
      </c>
      <c r="K4246" s="330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1"/>
      <c r="K4247" s="331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8"/>
      <c r="K4249" s="30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2">
        <f>((J4246/1.11)+(K4248/1.11))*11%</f>
        <v>220302.25225225222</v>
      </c>
      <c r="K4250" s="333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8"/>
      <c r="K4251" s="30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2223050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9" t="s">
        <v>44</v>
      </c>
      <c r="K4254" s="310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9"/>
      <c r="K4255" s="310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3" t="str">
        <f>H4220</f>
        <v>CV PELITA JAYA</v>
      </c>
      <c r="I4258" s="353"/>
      <c r="J4258" s="353"/>
      <c r="K4258" s="354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7" t="s">
        <v>3</v>
      </c>
      <c r="G4259" s="130"/>
      <c r="H4259" s="355"/>
      <c r="I4259" s="355"/>
      <c r="J4259" s="355"/>
      <c r="K4259" s="356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8">
        <f>D4222</f>
        <v>45069</v>
      </c>
      <c r="E4260" s="359"/>
      <c r="F4260" s="357"/>
      <c r="G4260" s="131"/>
      <c r="H4260" s="360" t="str">
        <f>H4222</f>
        <v>(ANUGERAH SEJAHTERA)</v>
      </c>
      <c r="I4260" s="360"/>
      <c r="J4260" s="360"/>
      <c r="K4260" s="361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7"/>
      <c r="G4261" s="131"/>
      <c r="H4261" s="341" t="str">
        <f>H4223</f>
        <v>PURWOKERTO</v>
      </c>
      <c r="I4261" s="341"/>
      <c r="J4261" s="341"/>
      <c r="K4261" s="34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4403</v>
      </c>
      <c r="E4262" s="122"/>
      <c r="F4262" s="133"/>
      <c r="G4262" s="134"/>
      <c r="H4262" s="343"/>
      <c r="I4262" s="343"/>
      <c r="J4262" s="343"/>
      <c r="K4262" s="34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</v>
      </c>
      <c r="C4266" s="287" t="str">
        <f t="shared" si="2420"/>
        <v>PAK</v>
      </c>
      <c r="D4266" s="288">
        <f t="shared" si="2420"/>
        <v>1</v>
      </c>
      <c r="E4266" s="289" t="str">
        <f t="shared" si="2420"/>
        <v>PAPER JUMBO CLIP KENKO NO. 5</v>
      </c>
      <c r="F4266" s="158"/>
      <c r="G4266" s="159"/>
      <c r="H4266" s="160">
        <f t="shared" ref="H4266:J4266" si="2421">H4228</f>
        <v>43000</v>
      </c>
      <c r="I4266" s="161">
        <f t="shared" si="2421"/>
        <v>0.13500000000000001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743900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30</v>
      </c>
      <c r="C4267" s="287" t="str">
        <f t="shared" si="2423"/>
        <v>LSN</v>
      </c>
      <c r="D4267" s="288">
        <f t="shared" si="2423"/>
        <v>1</v>
      </c>
      <c r="E4267" s="289" t="str">
        <f t="shared" si="2423"/>
        <v>CUTTER 9 MM KENKO A-300 (KECIL)</v>
      </c>
      <c r="F4267" s="158"/>
      <c r="G4267" s="159"/>
      <c r="H4267" s="160">
        <f t="shared" ref="H4267:J4267" si="2424">H4229</f>
        <v>57000</v>
      </c>
      <c r="I4267" s="161">
        <f t="shared" si="2424"/>
        <v>0.13500000000000001</v>
      </c>
      <c r="J4267" s="161">
        <f t="shared" si="2424"/>
        <v>0</v>
      </c>
      <c r="K4267" s="162">
        <f t="shared" si="2422"/>
        <v>1479150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6"/>
      <c r="K4283" s="362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7">
        <f>SUM(K4266:K4281)</f>
        <v>2223050</v>
      </c>
      <c r="K4284" s="368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3"/>
      <c r="K4285" s="363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2"/>
      <c r="K4287" s="362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4">
        <f>((J4284/1.11)+(K4286/1.11))*11%</f>
        <v>220302.25225225222</v>
      </c>
      <c r="K4288" s="365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2"/>
      <c r="K4289" s="362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2223050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5" t="str">
        <f>J4254</f>
        <v>NOVI / CONDRO</v>
      </c>
      <c r="K4292" s="336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5">
        <f>J4255</f>
        <v>0</v>
      </c>
      <c r="K4293" s="336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7" t="str">
        <f>H4258</f>
        <v>CV PELITA JAYA</v>
      </c>
      <c r="I4296" s="337"/>
      <c r="J4296" s="337"/>
      <c r="K4296" s="338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1" t="s">
        <v>3</v>
      </c>
      <c r="G4297" s="207"/>
      <c r="H4297" s="339"/>
      <c r="I4297" s="339"/>
      <c r="J4297" s="339"/>
      <c r="K4297" s="340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2">
        <f>D4260</f>
        <v>45069</v>
      </c>
      <c r="E4298" s="313"/>
      <c r="F4298" s="311"/>
      <c r="G4298" s="208"/>
      <c r="H4298" s="314" t="str">
        <f>H4260</f>
        <v>(ANUGERAH SEJAHTERA)</v>
      </c>
      <c r="I4298" s="314"/>
      <c r="J4298" s="314"/>
      <c r="K4298" s="315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1"/>
      <c r="G4299" s="208"/>
      <c r="H4299" s="316" t="str">
        <f>H4261</f>
        <v>PURWOKERTO</v>
      </c>
      <c r="I4299" s="316"/>
      <c r="J4299" s="316"/>
      <c r="K4299" s="317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4403</v>
      </c>
      <c r="E4300" s="199"/>
      <c r="F4300" s="210"/>
      <c r="G4300" s="211"/>
      <c r="H4300" s="318"/>
      <c r="I4300" s="318"/>
      <c r="J4300" s="318"/>
      <c r="K4300" s="319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</v>
      </c>
      <c r="C4304" s="292" t="str">
        <f t="shared" si="2453"/>
        <v>PAK</v>
      </c>
      <c r="D4304" s="293">
        <f t="shared" si="2453"/>
        <v>1</v>
      </c>
      <c r="E4304" s="294" t="str">
        <f t="shared" si="2453"/>
        <v>PAPER JUMBO CLIP KENKO NO. 5</v>
      </c>
      <c r="F4304" s="235"/>
      <c r="G4304" s="236"/>
      <c r="H4304" s="237">
        <f t="shared" ref="H4304:J4304" si="2454">H4266</f>
        <v>43000</v>
      </c>
      <c r="I4304" s="238">
        <f t="shared" si="2454"/>
        <v>0.13500000000000001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743900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30</v>
      </c>
      <c r="C4305" s="292" t="str">
        <f t="shared" si="2456"/>
        <v>LSN</v>
      </c>
      <c r="D4305" s="293">
        <f t="shared" si="2456"/>
        <v>1</v>
      </c>
      <c r="E4305" s="294" t="str">
        <f t="shared" si="2456"/>
        <v>CUTTER 9 MM KENKO A-300 (KECIL)</v>
      </c>
      <c r="F4305" s="235"/>
      <c r="G4305" s="236"/>
      <c r="H4305" s="237">
        <f t="shared" ref="H4305:J4305" si="2457">H4267</f>
        <v>57000</v>
      </c>
      <c r="I4305" s="238">
        <f t="shared" si="2457"/>
        <v>0.13500000000000001</v>
      </c>
      <c r="J4305" s="238">
        <f t="shared" si="2457"/>
        <v>0</v>
      </c>
      <c r="K4305" s="239">
        <f t="shared" si="2455"/>
        <v>1479150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0"/>
      <c r="K4321" s="321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2">
        <f>SUM(K4304:K4319)</f>
        <v>2223050</v>
      </c>
      <c r="K4322" s="323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4"/>
      <c r="K4323" s="324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1"/>
      <c r="K4325" s="321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5">
        <f>((J4322/1.11)+(K4324/1.11))*11%</f>
        <v>220302.25225225222</v>
      </c>
      <c r="K4326" s="32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1"/>
      <c r="K4327" s="321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2223050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7" t="str">
        <f>J4292</f>
        <v>NOVI / CONDRO</v>
      </c>
      <c r="K4330" s="32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7">
        <f>J4293</f>
        <v>0</v>
      </c>
      <c r="K4331" s="32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3" t="s">
        <v>199</v>
      </c>
      <c r="I4334" s="303"/>
      <c r="J4334" s="303"/>
      <c r="K4334" s="304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7" t="s">
        <v>3</v>
      </c>
      <c r="G4335" s="17"/>
      <c r="H4335" s="305"/>
      <c r="I4335" s="305"/>
      <c r="J4335" s="305"/>
      <c r="K4335" s="306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5">
        <v>45069</v>
      </c>
      <c r="E4336" s="346"/>
      <c r="F4336" s="307"/>
      <c r="G4336" s="18"/>
      <c r="H4336" s="347" t="s">
        <v>200</v>
      </c>
      <c r="I4336" s="347"/>
      <c r="J4336" s="347"/>
      <c r="K4336" s="34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7"/>
      <c r="G4337" s="18"/>
      <c r="H4337" s="349" t="s">
        <v>201</v>
      </c>
      <c r="I4337" s="349"/>
      <c r="J4337" s="349"/>
      <c r="K4337" s="35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202</v>
      </c>
      <c r="E4338" s="9"/>
      <c r="F4338" s="21"/>
      <c r="G4338" s="22"/>
      <c r="H4338" s="351"/>
      <c r="I4338" s="351"/>
      <c r="J4338" s="351"/>
      <c r="K4338" s="35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25</v>
      </c>
      <c r="C4342" s="46" t="s">
        <v>34</v>
      </c>
      <c r="D4342" s="93">
        <v>1</v>
      </c>
      <c r="E4342" s="110" t="s">
        <v>74</v>
      </c>
      <c r="F4342" s="48"/>
      <c r="G4342" s="49"/>
      <c r="H4342" s="50">
        <v>79800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1715700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4"/>
      <c r="K4359" s="30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9">
        <f>SUM(K4342:K4357)</f>
        <v>1715700</v>
      </c>
      <c r="K4360" s="330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1"/>
      <c r="K4361" s="331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8"/>
      <c r="K4363" s="30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2">
        <f>((J4360/1.11)+(K4362/1.11))*11%</f>
        <v>170024.32432432432</v>
      </c>
      <c r="K4364" s="333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8"/>
      <c r="K4365" s="30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1715700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9" t="s">
        <v>44</v>
      </c>
      <c r="K4368" s="310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9"/>
      <c r="K4369" s="310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3" t="str">
        <f>H4334</f>
        <v>HARNOYO</v>
      </c>
      <c r="I4372" s="353"/>
      <c r="J4372" s="353"/>
      <c r="K4372" s="354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7" t="s">
        <v>3</v>
      </c>
      <c r="G4373" s="130"/>
      <c r="H4373" s="355"/>
      <c r="I4373" s="355"/>
      <c r="J4373" s="355"/>
      <c r="K4373" s="356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8">
        <f>D4336</f>
        <v>45069</v>
      </c>
      <c r="E4374" s="359"/>
      <c r="F4374" s="357"/>
      <c r="G4374" s="131"/>
      <c r="H4374" s="360" t="str">
        <f>H4336</f>
        <v>(BENDAN)</v>
      </c>
      <c r="I4374" s="360"/>
      <c r="J4374" s="360"/>
      <c r="K4374" s="361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7"/>
      <c r="G4375" s="131"/>
      <c r="H4375" s="341" t="str">
        <f>H4337</f>
        <v>PEKALONGAN</v>
      </c>
      <c r="I4375" s="341"/>
      <c r="J4375" s="341"/>
      <c r="K4375" s="34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4404</v>
      </c>
      <c r="E4376" s="122"/>
      <c r="F4376" s="133"/>
      <c r="G4376" s="134"/>
      <c r="H4376" s="343"/>
      <c r="I4376" s="343"/>
      <c r="J4376" s="343"/>
      <c r="K4376" s="34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25</v>
      </c>
      <c r="C4380" s="287" t="str">
        <f t="shared" si="2487"/>
        <v>LSN</v>
      </c>
      <c r="D4380" s="288">
        <f t="shared" si="2487"/>
        <v>1</v>
      </c>
      <c r="E4380" s="289" t="str">
        <f t="shared" si="2487"/>
        <v>GUNTING KENKO SC-838N</v>
      </c>
      <c r="F4380" s="158"/>
      <c r="G4380" s="159"/>
      <c r="H4380" s="160">
        <f t="shared" ref="H4380:J4380" si="2488">H4342</f>
        <v>79800</v>
      </c>
      <c r="I4380" s="161">
        <f t="shared" si="2488"/>
        <v>0.14000000000000001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1715700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6"/>
      <c r="K4397" s="362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7">
        <f>SUM(K4380:K4395)</f>
        <v>1715700</v>
      </c>
      <c r="K4398" s="368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3"/>
      <c r="K4399" s="363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2"/>
      <c r="K4401" s="362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4">
        <f>((J4398/1.11)+(K4400/1.11))*11%</f>
        <v>170024.32432432432</v>
      </c>
      <c r="K4402" s="365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2"/>
      <c r="K4403" s="362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1715700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5" t="str">
        <f>J4368</f>
        <v>NOVI / CONDRO</v>
      </c>
      <c r="K4406" s="336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5">
        <f>J4369</f>
        <v>0</v>
      </c>
      <c r="K4407" s="336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7" t="str">
        <f>H4372</f>
        <v>HARNOYO</v>
      </c>
      <c r="I4410" s="337"/>
      <c r="J4410" s="337"/>
      <c r="K4410" s="338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1" t="s">
        <v>3</v>
      </c>
      <c r="G4411" s="207"/>
      <c r="H4411" s="339"/>
      <c r="I4411" s="339"/>
      <c r="J4411" s="339"/>
      <c r="K4411" s="340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2">
        <f>D4374</f>
        <v>45069</v>
      </c>
      <c r="E4412" s="313"/>
      <c r="F4412" s="311"/>
      <c r="G4412" s="208"/>
      <c r="H4412" s="314" t="str">
        <f>H4374</f>
        <v>(BENDAN)</v>
      </c>
      <c r="I4412" s="314"/>
      <c r="J4412" s="314"/>
      <c r="K4412" s="315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1"/>
      <c r="G4413" s="208"/>
      <c r="H4413" s="316" t="str">
        <f>H4375</f>
        <v>PEKALONGAN</v>
      </c>
      <c r="I4413" s="316"/>
      <c r="J4413" s="316"/>
      <c r="K4413" s="317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4404</v>
      </c>
      <c r="E4414" s="199"/>
      <c r="F4414" s="210"/>
      <c r="G4414" s="211"/>
      <c r="H4414" s="318"/>
      <c r="I4414" s="318"/>
      <c r="J4414" s="318"/>
      <c r="K4414" s="319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25</v>
      </c>
      <c r="C4418" s="292" t="str">
        <f t="shared" si="2520"/>
        <v>LSN</v>
      </c>
      <c r="D4418" s="293">
        <f t="shared" si="2520"/>
        <v>1</v>
      </c>
      <c r="E4418" s="294" t="str">
        <f t="shared" si="2520"/>
        <v>GUNTING KENKO SC-838N</v>
      </c>
      <c r="F4418" s="235"/>
      <c r="G4418" s="236"/>
      <c r="H4418" s="237">
        <f t="shared" ref="H4418:J4418" si="2521">H4380</f>
        <v>79800</v>
      </c>
      <c r="I4418" s="238">
        <f t="shared" si="2521"/>
        <v>0.14000000000000001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1715700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0"/>
      <c r="K4435" s="321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2">
        <f>SUM(K4418:K4433)</f>
        <v>1715700</v>
      </c>
      <c r="K4436" s="323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4"/>
      <c r="K4437" s="324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1"/>
      <c r="K4439" s="321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5">
        <f>((J4436/1.11)+(K4438/1.11))*11%</f>
        <v>170024.32432432432</v>
      </c>
      <c r="K4440" s="32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1"/>
      <c r="K4441" s="321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1715700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7" t="str">
        <f>J4406</f>
        <v>NOVI / CONDRO</v>
      </c>
      <c r="K4444" s="32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7">
        <f>J4407</f>
        <v>0</v>
      </c>
      <c r="K4445" s="32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3" t="s">
        <v>31</v>
      </c>
      <c r="I4448" s="303"/>
      <c r="J4448" s="303"/>
      <c r="K4448" s="304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7" t="s">
        <v>3</v>
      </c>
      <c r="G4449" s="17"/>
      <c r="H4449" s="305"/>
      <c r="I4449" s="305"/>
      <c r="J4449" s="305"/>
      <c r="K4449" s="306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5">
        <v>45070</v>
      </c>
      <c r="E4450" s="346"/>
      <c r="F4450" s="307"/>
      <c r="G4450" s="18"/>
      <c r="H4450" s="347" t="s">
        <v>32</v>
      </c>
      <c r="I4450" s="347"/>
      <c r="J4450" s="347"/>
      <c r="K4450" s="34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7"/>
      <c r="G4451" s="18"/>
      <c r="H4451" s="349" t="s">
        <v>33</v>
      </c>
      <c r="I4451" s="349"/>
      <c r="J4451" s="349"/>
      <c r="K4451" s="35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203</v>
      </c>
      <c r="E4452" s="9"/>
      <c r="F4452" s="21"/>
      <c r="G4452" s="22"/>
      <c r="H4452" s="351"/>
      <c r="I4452" s="351"/>
      <c r="J4452" s="351"/>
      <c r="K4452" s="35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150</v>
      </c>
      <c r="C4456" s="46" t="s">
        <v>96</v>
      </c>
      <c r="D4456" s="93">
        <v>3</v>
      </c>
      <c r="E4456" s="110" t="s">
        <v>127</v>
      </c>
      <c r="F4456" s="48"/>
      <c r="G4456" s="49"/>
      <c r="H4456" s="50">
        <v>28300</v>
      </c>
      <c r="I4456" s="51">
        <v>0.125</v>
      </c>
      <c r="J4456" s="51"/>
      <c r="K4456" s="52">
        <f t="shared" ref="K4456:K4471" si="2553">(B4456*H4456-((B4456*H4456)*I4456))-((B4456*H4456-((B4456*H4456)*I4456))*J4456)</f>
        <v>3714375</v>
      </c>
      <c r="L4456" s="36"/>
    </row>
    <row r="4457" spans="1:12" s="10" customFormat="1" ht="14.1" customHeight="1" x14ac:dyDescent="0.25">
      <c r="A4457" s="45">
        <v>2</v>
      </c>
      <c r="B4457" s="46">
        <v>50</v>
      </c>
      <c r="C4457" s="46" t="s">
        <v>96</v>
      </c>
      <c r="D4457" s="93">
        <v>1</v>
      </c>
      <c r="E4457" s="110" t="s">
        <v>125</v>
      </c>
      <c r="F4457" s="48"/>
      <c r="G4457" s="49"/>
      <c r="H4457" s="50">
        <v>34100</v>
      </c>
      <c r="I4457" s="51">
        <v>0.125</v>
      </c>
      <c r="J4457" s="51"/>
      <c r="K4457" s="52">
        <f t="shared" si="2553"/>
        <v>1491875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4"/>
      <c r="K4473" s="308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9">
        <f>SUM(K4456:K4471)</f>
        <v>5206250</v>
      </c>
      <c r="K4474" s="330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1"/>
      <c r="K4475" s="331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8"/>
      <c r="K4477" s="308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2">
        <f>((J4474/1.11)+(K4476/1.11))*11%</f>
        <v>515934.68468468462</v>
      </c>
      <c r="K4478" s="333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8"/>
      <c r="K4479" s="308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5206250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9" t="s">
        <v>44</v>
      </c>
      <c r="K4482" s="310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9"/>
      <c r="K4483" s="310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3" t="str">
        <f>H4448</f>
        <v>LILY JULIAWATI</v>
      </c>
      <c r="I4486" s="353"/>
      <c r="J4486" s="353"/>
      <c r="K4486" s="354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7" t="s">
        <v>3</v>
      </c>
      <c r="G4487" s="130"/>
      <c r="H4487" s="355"/>
      <c r="I4487" s="355"/>
      <c r="J4487" s="355"/>
      <c r="K4487" s="356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8">
        <f>D4450</f>
        <v>45070</v>
      </c>
      <c r="E4488" s="359"/>
      <c r="F4488" s="357"/>
      <c r="G4488" s="131"/>
      <c r="H4488" s="360" t="str">
        <f>H4450</f>
        <v>(REJO AGUNG)</v>
      </c>
      <c r="I4488" s="360"/>
      <c r="J4488" s="360"/>
      <c r="K4488" s="361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7"/>
      <c r="G4489" s="131"/>
      <c r="H4489" s="341" t="str">
        <f>H4451</f>
        <v>JOMBANG</v>
      </c>
      <c r="I4489" s="341"/>
      <c r="J4489" s="341"/>
      <c r="K4489" s="34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G 4332</v>
      </c>
      <c r="E4490" s="122"/>
      <c r="F4490" s="133"/>
      <c r="G4490" s="134"/>
      <c r="H4490" s="343"/>
      <c r="I4490" s="343"/>
      <c r="J4490" s="343"/>
      <c r="K4490" s="34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150</v>
      </c>
      <c r="C4494" s="287" t="str">
        <f t="shared" si="2554"/>
        <v>BOX</v>
      </c>
      <c r="D4494" s="288">
        <f t="shared" si="2554"/>
        <v>3</v>
      </c>
      <c r="E4494" s="289" t="str">
        <f t="shared" si="2554"/>
        <v>STIP / PENGHAPUS JOYKO 526-B40P PUTIH</v>
      </c>
      <c r="F4494" s="158"/>
      <c r="G4494" s="159"/>
      <c r="H4494" s="160">
        <f t="shared" ref="H4494:J4494" si="2555">H4456</f>
        <v>28300</v>
      </c>
      <c r="I4494" s="161">
        <f t="shared" si="2555"/>
        <v>0.125</v>
      </c>
      <c r="J4494" s="161">
        <f t="shared" si="2555"/>
        <v>0</v>
      </c>
      <c r="K4494" s="162">
        <f t="shared" ref="K4494:K4509" si="2556">(B4494*H4494-((B4494*H4494)*I4494))-((B4494*H4494-((B4494*H4494)*I4494))*J4494)</f>
        <v>3714375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50</v>
      </c>
      <c r="C4495" s="287" t="str">
        <f t="shared" si="2557"/>
        <v>BOX</v>
      </c>
      <c r="D4495" s="288">
        <f t="shared" si="2557"/>
        <v>1</v>
      </c>
      <c r="E4495" s="289" t="str">
        <f t="shared" si="2557"/>
        <v>STIP / PENGHAPUS JOYKO 526-B20 PUTIH</v>
      </c>
      <c r="F4495" s="158"/>
      <c r="G4495" s="159"/>
      <c r="H4495" s="160">
        <f t="shared" ref="H4495:J4495" si="2558">H4457</f>
        <v>34100</v>
      </c>
      <c r="I4495" s="161">
        <f t="shared" si="2558"/>
        <v>0.125</v>
      </c>
      <c r="J4495" s="161">
        <f t="shared" si="2558"/>
        <v>0</v>
      </c>
      <c r="K4495" s="162">
        <f t="shared" si="2556"/>
        <v>1491875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6"/>
      <c r="K4511" s="362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7">
        <f>SUM(K4494:K4509)</f>
        <v>5206250</v>
      </c>
      <c r="K4512" s="368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3"/>
      <c r="K4513" s="363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2"/>
      <c r="K4515" s="362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4">
        <f>((J4512/1.11)+(K4514/1.11))*11%</f>
        <v>515934.68468468462</v>
      </c>
      <c r="K4516" s="365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2"/>
      <c r="K4517" s="362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5206250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5" t="str">
        <f>J4482</f>
        <v>NOVI / CONDRO</v>
      </c>
      <c r="K4520" s="336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5">
        <f>J4483</f>
        <v>0</v>
      </c>
      <c r="K4521" s="336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7" t="str">
        <f>H4486</f>
        <v>LILY JULIAWATI</v>
      </c>
      <c r="I4524" s="337"/>
      <c r="J4524" s="337"/>
      <c r="K4524" s="338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1" t="s">
        <v>3</v>
      </c>
      <c r="G4525" s="207"/>
      <c r="H4525" s="339"/>
      <c r="I4525" s="339"/>
      <c r="J4525" s="339"/>
      <c r="K4525" s="340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2">
        <f>D4488</f>
        <v>45070</v>
      </c>
      <c r="E4526" s="313"/>
      <c r="F4526" s="311"/>
      <c r="G4526" s="208"/>
      <c r="H4526" s="314" t="str">
        <f>H4488</f>
        <v>(REJO AGUNG)</v>
      </c>
      <c r="I4526" s="314"/>
      <c r="J4526" s="314"/>
      <c r="K4526" s="315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1"/>
      <c r="G4527" s="208"/>
      <c r="H4527" s="316" t="str">
        <f>H4489</f>
        <v>JOMBANG</v>
      </c>
      <c r="I4527" s="316"/>
      <c r="J4527" s="316"/>
      <c r="K4527" s="317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G 4332</v>
      </c>
      <c r="E4528" s="199"/>
      <c r="F4528" s="210"/>
      <c r="G4528" s="211"/>
      <c r="H4528" s="318"/>
      <c r="I4528" s="318"/>
      <c r="J4528" s="318"/>
      <c r="K4528" s="319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150</v>
      </c>
      <c r="C4532" s="292" t="str">
        <f t="shared" si="2587"/>
        <v>BOX</v>
      </c>
      <c r="D4532" s="293">
        <f t="shared" si="2587"/>
        <v>3</v>
      </c>
      <c r="E4532" s="294" t="str">
        <f t="shared" si="2587"/>
        <v>STIP / PENGHAPUS JOYKO 526-B40P PUTIH</v>
      </c>
      <c r="F4532" s="235"/>
      <c r="G4532" s="236"/>
      <c r="H4532" s="237">
        <f t="shared" ref="H4532:J4532" si="2588">H4494</f>
        <v>28300</v>
      </c>
      <c r="I4532" s="238">
        <f t="shared" si="2588"/>
        <v>0.125</v>
      </c>
      <c r="J4532" s="238">
        <f t="shared" si="2588"/>
        <v>0</v>
      </c>
      <c r="K4532" s="239">
        <f t="shared" ref="K4532:K4547" si="2589">(B4532*H4532-((B4532*H4532)*I4532))-((B4532*H4532-((B4532*H4532)*I4532))*J4532)</f>
        <v>3714375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50</v>
      </c>
      <c r="C4533" s="292" t="str">
        <f t="shared" si="2590"/>
        <v>BOX</v>
      </c>
      <c r="D4533" s="293">
        <f t="shared" si="2590"/>
        <v>1</v>
      </c>
      <c r="E4533" s="294" t="str">
        <f t="shared" si="2590"/>
        <v>STIP / PENGHAPUS JOYKO 526-B20 PUTIH</v>
      </c>
      <c r="F4533" s="235"/>
      <c r="G4533" s="236"/>
      <c r="H4533" s="237">
        <f t="shared" ref="H4533:J4533" si="2591">H4495</f>
        <v>34100</v>
      </c>
      <c r="I4533" s="238">
        <f t="shared" si="2591"/>
        <v>0.125</v>
      </c>
      <c r="J4533" s="238">
        <f t="shared" si="2591"/>
        <v>0</v>
      </c>
      <c r="K4533" s="239">
        <f t="shared" si="2589"/>
        <v>1491875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0"/>
      <c r="K4549" s="321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2">
        <f>SUM(K4532:K4547)</f>
        <v>5206250</v>
      </c>
      <c r="K4550" s="323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4"/>
      <c r="K4551" s="324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1"/>
      <c r="K4553" s="321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5">
        <f>((J4550/1.11)+(K4552/1.11))*11%</f>
        <v>515934.68468468462</v>
      </c>
      <c r="K4554" s="32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1"/>
      <c r="K4555" s="321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5206250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7" t="str">
        <f>J4520</f>
        <v>NOVI / CONDRO</v>
      </c>
      <c r="K4558" s="32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7">
        <f>J4521</f>
        <v>0</v>
      </c>
      <c r="K4559" s="32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3" t="s">
        <v>205</v>
      </c>
      <c r="I4562" s="303"/>
      <c r="J4562" s="303"/>
      <c r="K4562" s="304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7" t="s">
        <v>3</v>
      </c>
      <c r="G4563" s="17"/>
      <c r="H4563" s="305"/>
      <c r="I4563" s="305"/>
      <c r="J4563" s="305"/>
      <c r="K4563" s="306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5">
        <v>45073</v>
      </c>
      <c r="E4564" s="346"/>
      <c r="F4564" s="307"/>
      <c r="G4564" s="18"/>
      <c r="H4564" s="347" t="s">
        <v>206</v>
      </c>
      <c r="I4564" s="347"/>
      <c r="J4564" s="347"/>
      <c r="K4564" s="34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7"/>
      <c r="G4565" s="18"/>
      <c r="H4565" s="349" t="s">
        <v>201</v>
      </c>
      <c r="I4565" s="349"/>
      <c r="J4565" s="349"/>
      <c r="K4565" s="35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204</v>
      </c>
      <c r="E4566" s="9"/>
      <c r="F4566" s="21"/>
      <c r="G4566" s="22"/>
      <c r="H4566" s="351"/>
      <c r="I4566" s="351"/>
      <c r="J4566" s="351"/>
      <c r="K4566" s="35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500</v>
      </c>
      <c r="C4570" s="46" t="s">
        <v>58</v>
      </c>
      <c r="D4570" s="93"/>
      <c r="E4570" s="63" t="s">
        <v>207</v>
      </c>
      <c r="F4570" s="48"/>
      <c r="G4570" s="49"/>
      <c r="H4570" s="50">
        <v>3700</v>
      </c>
      <c r="I4570" s="51">
        <v>0.125</v>
      </c>
      <c r="J4570" s="51"/>
      <c r="K4570" s="52">
        <f t="shared" ref="K4570:K4585" si="2620">(B4570*H4570-((B4570*H4570)*I4570))-((B4570*H4570-((B4570*H4570)*I4570))*J4570)</f>
        <v>1618750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4"/>
      <c r="K4587" s="308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9">
        <f>SUM(K4570:K4585)</f>
        <v>1618750</v>
      </c>
      <c r="K4588" s="330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1"/>
      <c r="K4589" s="331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8"/>
      <c r="K4591" s="308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2">
        <f>((J4588/1.11)+(K4590/1.11))*11%</f>
        <v>160416.66666666666</v>
      </c>
      <c r="K4592" s="333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8"/>
      <c r="K4593" s="308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1618750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9" t="s">
        <v>53</v>
      </c>
      <c r="K4596" s="310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9"/>
      <c r="K4597" s="310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3" t="str">
        <f>H4562</f>
        <v>SETIAWAN BUDIONO</v>
      </c>
      <c r="I4600" s="353"/>
      <c r="J4600" s="353"/>
      <c r="K4600" s="354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7" t="s">
        <v>3</v>
      </c>
      <c r="G4601" s="130"/>
      <c r="H4601" s="355"/>
      <c r="I4601" s="355"/>
      <c r="J4601" s="355"/>
      <c r="K4601" s="356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8">
        <f>D4564</f>
        <v>45073</v>
      </c>
      <c r="E4602" s="359"/>
      <c r="F4602" s="357"/>
      <c r="G4602" s="131"/>
      <c r="H4602" s="360" t="str">
        <f>H4564</f>
        <v>(  PRIMA  )</v>
      </c>
      <c r="I4602" s="360"/>
      <c r="J4602" s="360"/>
      <c r="K4602" s="361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7"/>
      <c r="G4603" s="131"/>
      <c r="H4603" s="341" t="str">
        <f>H4565</f>
        <v>PEKALONGAN</v>
      </c>
      <c r="I4603" s="341"/>
      <c r="J4603" s="341"/>
      <c r="K4603" s="34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4503</v>
      </c>
      <c r="E4604" s="122"/>
      <c r="F4604" s="133"/>
      <c r="G4604" s="134"/>
      <c r="H4604" s="343"/>
      <c r="I4604" s="343"/>
      <c r="J4604" s="343"/>
      <c r="K4604" s="34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500</v>
      </c>
      <c r="C4608" s="287" t="str">
        <f t="shared" si="2621"/>
        <v>PC</v>
      </c>
      <c r="D4608" s="288">
        <f t="shared" si="2621"/>
        <v>0</v>
      </c>
      <c r="E4608" s="289" t="str">
        <f t="shared" si="2621"/>
        <v>HIGHLIGHTER / STABILLO JOYKO HL-1/2/3/4/5 (Kn/Hj/Br/Pink/Or)</v>
      </c>
      <c r="F4608" s="158"/>
      <c r="G4608" s="159"/>
      <c r="H4608" s="160">
        <f t="shared" ref="H4608:J4608" si="2622">H4570</f>
        <v>3700</v>
      </c>
      <c r="I4608" s="161">
        <f t="shared" si="2622"/>
        <v>0.125</v>
      </c>
      <c r="J4608" s="161">
        <f t="shared" si="2622"/>
        <v>0</v>
      </c>
      <c r="K4608" s="162">
        <f t="shared" ref="K4608:K4623" si="2623">(B4608*H4608-((B4608*H4608)*I4608))-((B4608*H4608-((B4608*H4608)*I4608))*J4608)</f>
        <v>1618750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6"/>
      <c r="K4625" s="362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7">
        <f>SUM(K4608:K4623)</f>
        <v>1618750</v>
      </c>
      <c r="K4626" s="368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3"/>
      <c r="K4627" s="363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2"/>
      <c r="K4629" s="362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4">
        <f>((J4626/1.11)+(K4628/1.11))*11%</f>
        <v>160416.66666666666</v>
      </c>
      <c r="K4630" s="365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2"/>
      <c r="K4631" s="362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1618750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5" t="str">
        <f>J4596</f>
        <v>NOVI / YO</v>
      </c>
      <c r="K4634" s="336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5">
        <f>J4597</f>
        <v>0</v>
      </c>
      <c r="K4635" s="336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7" t="str">
        <f>H4600</f>
        <v>SETIAWAN BUDIONO</v>
      </c>
      <c r="I4638" s="337"/>
      <c r="J4638" s="337"/>
      <c r="K4638" s="338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1" t="s">
        <v>3</v>
      </c>
      <c r="G4639" s="207"/>
      <c r="H4639" s="339"/>
      <c r="I4639" s="339"/>
      <c r="J4639" s="339"/>
      <c r="K4639" s="340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2">
        <f>D4602</f>
        <v>45073</v>
      </c>
      <c r="E4640" s="313"/>
      <c r="F4640" s="311"/>
      <c r="G4640" s="208"/>
      <c r="H4640" s="314" t="str">
        <f>H4602</f>
        <v>(  PRIMA  )</v>
      </c>
      <c r="I4640" s="314"/>
      <c r="J4640" s="314"/>
      <c r="K4640" s="315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1"/>
      <c r="G4641" s="208"/>
      <c r="H4641" s="316" t="str">
        <f>H4603</f>
        <v>PEKALONGAN</v>
      </c>
      <c r="I4641" s="316"/>
      <c r="J4641" s="316"/>
      <c r="K4641" s="317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4503</v>
      </c>
      <c r="E4642" s="199"/>
      <c r="F4642" s="210"/>
      <c r="G4642" s="211"/>
      <c r="H4642" s="318"/>
      <c r="I4642" s="318"/>
      <c r="J4642" s="318"/>
      <c r="K4642" s="319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500</v>
      </c>
      <c r="C4646" s="292" t="str">
        <f t="shared" si="2654"/>
        <v>PC</v>
      </c>
      <c r="D4646" s="293">
        <f t="shared" si="2654"/>
        <v>0</v>
      </c>
      <c r="E4646" s="294" t="str">
        <f t="shared" si="2654"/>
        <v>HIGHLIGHTER / STABILLO JOYKO HL-1/2/3/4/5 (Kn/Hj/Br/Pink/Or)</v>
      </c>
      <c r="F4646" s="235"/>
      <c r="G4646" s="236"/>
      <c r="H4646" s="237">
        <f t="shared" ref="H4646:J4646" si="2655">H4608</f>
        <v>3700</v>
      </c>
      <c r="I4646" s="238">
        <f t="shared" si="2655"/>
        <v>0.125</v>
      </c>
      <c r="J4646" s="238">
        <f t="shared" si="2655"/>
        <v>0</v>
      </c>
      <c r="K4646" s="239">
        <f t="shared" ref="K4646:K4661" si="2656">(B4646*H4646-((B4646*H4646)*I4646))-((B4646*H4646-((B4646*H4646)*I4646))*J4646)</f>
        <v>1618750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0"/>
      <c r="K4663" s="321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2">
        <f>SUM(K4646:K4661)</f>
        <v>1618750</v>
      </c>
      <c r="K4664" s="323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4"/>
      <c r="K4665" s="324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1"/>
      <c r="K4667" s="321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5">
        <f>((J4664/1.11)+(K4666/1.11))*11%</f>
        <v>160416.66666666666</v>
      </c>
      <c r="K4668" s="32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1"/>
      <c r="K4669" s="321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1618750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7" t="str">
        <f>J4634</f>
        <v>NOVI / YO</v>
      </c>
      <c r="K4672" s="32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7">
        <f>J4635</f>
        <v>0</v>
      </c>
      <c r="K4673" s="32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3" t="s">
        <v>39</v>
      </c>
      <c r="I4676" s="303"/>
      <c r="J4676" s="303"/>
      <c r="K4676" s="304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7" t="s">
        <v>3</v>
      </c>
      <c r="G4677" s="17"/>
      <c r="H4677" s="305"/>
      <c r="I4677" s="305"/>
      <c r="J4677" s="305"/>
      <c r="K4677" s="306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5">
        <v>45075</v>
      </c>
      <c r="E4678" s="346"/>
      <c r="F4678" s="307"/>
      <c r="G4678" s="18"/>
      <c r="H4678" s="347" t="s">
        <v>40</v>
      </c>
      <c r="I4678" s="347"/>
      <c r="J4678" s="347"/>
      <c r="K4678" s="34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7"/>
      <c r="G4679" s="18"/>
      <c r="H4679" s="349" t="s">
        <v>41</v>
      </c>
      <c r="I4679" s="349"/>
      <c r="J4679" s="349"/>
      <c r="K4679" s="35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208</v>
      </c>
      <c r="E4680" s="9"/>
      <c r="F4680" s="21"/>
      <c r="G4680" s="22"/>
      <c r="H4680" s="351"/>
      <c r="I4680" s="351"/>
      <c r="J4680" s="351"/>
      <c r="K4680" s="35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1000</v>
      </c>
      <c r="C4684" s="46" t="s">
        <v>42</v>
      </c>
      <c r="D4684" s="93">
        <v>2</v>
      </c>
      <c r="E4684" s="110" t="s">
        <v>209</v>
      </c>
      <c r="F4684" s="48"/>
      <c r="G4684" s="49"/>
      <c r="H4684" s="50">
        <v>4300</v>
      </c>
      <c r="I4684" s="51">
        <v>0.13500000000000001</v>
      </c>
      <c r="J4684" s="51"/>
      <c r="K4684" s="52">
        <f t="shared" ref="K4684:K4699" si="2687">(B4684*H4684-((B4684*H4684)*I4684))-((B4684*H4684-((B4684*H4684)*I4684))*J4684)</f>
        <v>3719500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4"/>
      <c r="K4701" s="308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9">
        <f>SUM(K4684:K4699)</f>
        <v>3719500</v>
      </c>
      <c r="K4702" s="330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1"/>
      <c r="K4703" s="331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8"/>
      <c r="K4705" s="308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2">
        <f>((J4702/1.11)+(K4704/1.11))*11%</f>
        <v>368599.09909909911</v>
      </c>
      <c r="K4706" s="333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8"/>
      <c r="K4707" s="308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3719500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9" t="s">
        <v>44</v>
      </c>
      <c r="K4710" s="310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9"/>
      <c r="K4711" s="310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3" t="str">
        <f>H4676</f>
        <v>CV PELITA JAYA</v>
      </c>
      <c r="I4714" s="353"/>
      <c r="J4714" s="353"/>
      <c r="K4714" s="354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7" t="s">
        <v>3</v>
      </c>
      <c r="G4715" s="130"/>
      <c r="H4715" s="355"/>
      <c r="I4715" s="355"/>
      <c r="J4715" s="355"/>
      <c r="K4715" s="356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8">
        <f>D4678</f>
        <v>45075</v>
      </c>
      <c r="E4716" s="359"/>
      <c r="F4716" s="357"/>
      <c r="G4716" s="131"/>
      <c r="H4716" s="360" t="str">
        <f>H4678</f>
        <v>(ANUGERAH SEJAHTERA)</v>
      </c>
      <c r="I4716" s="360"/>
      <c r="J4716" s="360"/>
      <c r="K4716" s="361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7"/>
      <c r="G4717" s="131"/>
      <c r="H4717" s="341" t="str">
        <f>H4679</f>
        <v>PURWOKERTO</v>
      </c>
      <c r="I4717" s="341"/>
      <c r="J4717" s="341"/>
      <c r="K4717" s="34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4426</v>
      </c>
      <c r="E4718" s="122"/>
      <c r="F4718" s="133"/>
      <c r="G4718" s="134"/>
      <c r="H4718" s="343"/>
      <c r="I4718" s="343"/>
      <c r="J4718" s="343"/>
      <c r="K4718" s="34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1000</v>
      </c>
      <c r="C4722" s="287" t="str">
        <f t="shared" si="2688"/>
        <v>PCS</v>
      </c>
      <c r="D4722" s="288">
        <f t="shared" si="2688"/>
        <v>2</v>
      </c>
      <c r="E4722" s="289" t="str">
        <f t="shared" si="2688"/>
        <v>LABEL HARGA JOYKO LB-3 (2 LINE KUNING FLUOR)</v>
      </c>
      <c r="F4722" s="158"/>
      <c r="G4722" s="159"/>
      <c r="H4722" s="160">
        <f t="shared" ref="H4722:J4722" si="2689">H4684</f>
        <v>4300</v>
      </c>
      <c r="I4722" s="161">
        <f t="shared" si="2689"/>
        <v>0.13500000000000001</v>
      </c>
      <c r="J4722" s="161">
        <f t="shared" si="2689"/>
        <v>0</v>
      </c>
      <c r="K4722" s="162">
        <f t="shared" ref="K4722:K4737" si="2690">(B4722*H4722-((B4722*H4722)*I4722))-((B4722*H4722-((B4722*H4722)*I4722))*J4722)</f>
        <v>3719500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6"/>
      <c r="K4739" s="362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7">
        <f>SUM(K4722:K4737)</f>
        <v>3719500</v>
      </c>
      <c r="K4740" s="368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3"/>
      <c r="K4741" s="363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2"/>
      <c r="K4743" s="362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4">
        <f>((J4740/1.11)+(K4742/1.11))*11%</f>
        <v>368599.09909909911</v>
      </c>
      <c r="K4744" s="365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2"/>
      <c r="K4745" s="362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3719500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5" t="str">
        <f>J4710</f>
        <v>NOVI / CONDRO</v>
      </c>
      <c r="K4748" s="336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5">
        <f>J4711</f>
        <v>0</v>
      </c>
      <c r="K4749" s="336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7" t="str">
        <f>H4714</f>
        <v>CV PELITA JAYA</v>
      </c>
      <c r="I4752" s="337"/>
      <c r="J4752" s="337"/>
      <c r="K4752" s="338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1" t="s">
        <v>3</v>
      </c>
      <c r="G4753" s="207"/>
      <c r="H4753" s="339"/>
      <c r="I4753" s="339"/>
      <c r="J4753" s="339"/>
      <c r="K4753" s="340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2">
        <f>D4716</f>
        <v>45075</v>
      </c>
      <c r="E4754" s="313"/>
      <c r="F4754" s="311"/>
      <c r="G4754" s="208"/>
      <c r="H4754" s="314" t="str">
        <f>H4716</f>
        <v>(ANUGERAH SEJAHTERA)</v>
      </c>
      <c r="I4754" s="314"/>
      <c r="J4754" s="314"/>
      <c r="K4754" s="315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1"/>
      <c r="G4755" s="208"/>
      <c r="H4755" s="316" t="str">
        <f>H4717</f>
        <v>PURWOKERTO</v>
      </c>
      <c r="I4755" s="316"/>
      <c r="J4755" s="316"/>
      <c r="K4755" s="317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4426</v>
      </c>
      <c r="E4756" s="199"/>
      <c r="F4756" s="210"/>
      <c r="G4756" s="211"/>
      <c r="H4756" s="318"/>
      <c r="I4756" s="318"/>
      <c r="J4756" s="318"/>
      <c r="K4756" s="319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1000</v>
      </c>
      <c r="C4760" s="292" t="str">
        <f t="shared" si="2721"/>
        <v>PCS</v>
      </c>
      <c r="D4760" s="293">
        <f t="shared" si="2721"/>
        <v>2</v>
      </c>
      <c r="E4760" s="294" t="str">
        <f t="shared" si="2721"/>
        <v>LABEL HARGA JOYKO LB-3 (2 LINE KUNING FLUOR)</v>
      </c>
      <c r="F4760" s="235"/>
      <c r="G4760" s="236"/>
      <c r="H4760" s="237">
        <f t="shared" ref="H4760:J4760" si="2722">H4722</f>
        <v>4300</v>
      </c>
      <c r="I4760" s="238">
        <f t="shared" si="2722"/>
        <v>0.13500000000000001</v>
      </c>
      <c r="J4760" s="238">
        <f t="shared" si="2722"/>
        <v>0</v>
      </c>
      <c r="K4760" s="239">
        <f t="shared" ref="K4760:K4775" si="2723">(B4760*H4760-((B4760*H4760)*I4760))-((B4760*H4760-((B4760*H4760)*I4760))*J4760)</f>
        <v>3719500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0"/>
      <c r="K4777" s="321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2">
        <f>SUM(K4760:K4775)</f>
        <v>3719500</v>
      </c>
      <c r="K4778" s="323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4"/>
      <c r="K4779" s="324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1"/>
      <c r="K4781" s="321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5">
        <f>((J4778/1.11)+(K4780/1.11))*11%</f>
        <v>368599.09909909911</v>
      </c>
      <c r="K4782" s="32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1"/>
      <c r="K4783" s="321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3719500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7" t="str">
        <f>J4748</f>
        <v>NOVI / CONDRO</v>
      </c>
      <c r="K4786" s="32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7">
        <f>J4749</f>
        <v>0</v>
      </c>
      <c r="K4787" s="32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3" t="s">
        <v>31</v>
      </c>
      <c r="I4790" s="303"/>
      <c r="J4790" s="303"/>
      <c r="K4790" s="304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7" t="s">
        <v>3</v>
      </c>
      <c r="G4791" s="17"/>
      <c r="H4791" s="305"/>
      <c r="I4791" s="305"/>
      <c r="J4791" s="305"/>
      <c r="K4791" s="306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5">
        <v>45076</v>
      </c>
      <c r="E4792" s="346"/>
      <c r="F4792" s="307"/>
      <c r="G4792" s="18"/>
      <c r="H4792" s="347" t="s">
        <v>32</v>
      </c>
      <c r="I4792" s="347"/>
      <c r="J4792" s="347"/>
      <c r="K4792" s="34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7"/>
      <c r="G4793" s="18"/>
      <c r="H4793" s="349" t="s">
        <v>33</v>
      </c>
      <c r="I4793" s="349"/>
      <c r="J4793" s="349"/>
      <c r="K4793" s="35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51"/>
      <c r="I4794" s="351"/>
      <c r="J4794" s="351"/>
      <c r="K4794" s="35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100</v>
      </c>
      <c r="C4798" s="46" t="s">
        <v>96</v>
      </c>
      <c r="D4798" s="93">
        <v>2</v>
      </c>
      <c r="E4798" s="110" t="s">
        <v>127</v>
      </c>
      <c r="F4798" s="48"/>
      <c r="G4798" s="49"/>
      <c r="H4798" s="50">
        <v>28300</v>
      </c>
      <c r="I4798" s="51">
        <v>0.125</v>
      </c>
      <c r="J4798" s="51"/>
      <c r="K4798" s="52">
        <f t="shared" ref="K4798:K4813" si="2754">(B4798*H4798-((B4798*H4798)*I4798))-((B4798*H4798-((B4798*H4798)*I4798))*J4798)</f>
        <v>2476250</v>
      </c>
      <c r="L4798" s="36"/>
    </row>
    <row r="4799" spans="1:12" s="10" customFormat="1" ht="14.1" customHeight="1" x14ac:dyDescent="0.25">
      <c r="A4799" s="45">
        <v>2</v>
      </c>
      <c r="B4799" s="46">
        <v>50</v>
      </c>
      <c r="C4799" s="46" t="s">
        <v>96</v>
      </c>
      <c r="D4799" s="93">
        <v>1</v>
      </c>
      <c r="E4799" s="110" t="s">
        <v>138</v>
      </c>
      <c r="F4799" s="48"/>
      <c r="G4799" s="49"/>
      <c r="H4799" s="50">
        <v>28300</v>
      </c>
      <c r="I4799" s="51">
        <v>0.125</v>
      </c>
      <c r="J4799" s="51"/>
      <c r="K4799" s="52">
        <f t="shared" si="2754"/>
        <v>1238125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4"/>
      <c r="K4815" s="308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9">
        <f>SUM(K4798:K4813)</f>
        <v>3714375</v>
      </c>
      <c r="K4816" s="330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1"/>
      <c r="K4817" s="331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8"/>
      <c r="K4819" s="308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2">
        <f>((J4816/1.11)+(K4818/1.11))*11%</f>
        <v>368091.21621621621</v>
      </c>
      <c r="K4820" s="333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8"/>
      <c r="K4821" s="308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3714375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9" t="s">
        <v>44</v>
      </c>
      <c r="K4824" s="310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9"/>
      <c r="K4825" s="310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3" t="str">
        <f>H4790</f>
        <v>LILY JULIAWATI</v>
      </c>
      <c r="I4828" s="353"/>
      <c r="J4828" s="353"/>
      <c r="K4828" s="354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7" t="s">
        <v>3</v>
      </c>
      <c r="G4829" s="130"/>
      <c r="H4829" s="355"/>
      <c r="I4829" s="355"/>
      <c r="J4829" s="355"/>
      <c r="K4829" s="356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8">
        <f>D4792</f>
        <v>45076</v>
      </c>
      <c r="E4830" s="359"/>
      <c r="F4830" s="357"/>
      <c r="G4830" s="131"/>
      <c r="H4830" s="360" t="str">
        <f>H4792</f>
        <v>(REJO AGUNG)</v>
      </c>
      <c r="I4830" s="360"/>
      <c r="J4830" s="360"/>
      <c r="K4830" s="361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7"/>
      <c r="G4831" s="131"/>
      <c r="H4831" s="341" t="str">
        <f>H4793</f>
        <v>JOMBANG</v>
      </c>
      <c r="I4831" s="341"/>
      <c r="J4831" s="341"/>
      <c r="K4831" s="34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4429</v>
      </c>
      <c r="E4832" s="122"/>
      <c r="F4832" s="133"/>
      <c r="G4832" s="134"/>
      <c r="H4832" s="343"/>
      <c r="I4832" s="343"/>
      <c r="J4832" s="343"/>
      <c r="K4832" s="34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100</v>
      </c>
      <c r="C4836" s="287" t="str">
        <f t="shared" si="2755"/>
        <v>BOX</v>
      </c>
      <c r="D4836" s="288">
        <f t="shared" si="2755"/>
        <v>2</v>
      </c>
      <c r="E4836" s="289" t="str">
        <f t="shared" si="2755"/>
        <v>STIP / PENGHAPUS JOYKO 526-B40P PUTIH</v>
      </c>
      <c r="F4836" s="158"/>
      <c r="G4836" s="159"/>
      <c r="H4836" s="160">
        <f t="shared" ref="H4836:J4836" si="2756">H4798</f>
        <v>28300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2476250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50</v>
      </c>
      <c r="C4837" s="287" t="str">
        <f t="shared" si="2758"/>
        <v>BOX</v>
      </c>
      <c r="D4837" s="288">
        <f t="shared" si="2758"/>
        <v>1</v>
      </c>
      <c r="E4837" s="289" t="str">
        <f t="shared" si="2758"/>
        <v>STIP / PENGHAPUS JOYKO 526-B40BL HITAM</v>
      </c>
      <c r="F4837" s="158"/>
      <c r="G4837" s="159"/>
      <c r="H4837" s="160">
        <f t="shared" ref="H4837:J4837" si="2759">H4799</f>
        <v>28300</v>
      </c>
      <c r="I4837" s="161">
        <f t="shared" si="2759"/>
        <v>0.125</v>
      </c>
      <c r="J4837" s="161">
        <f t="shared" si="2759"/>
        <v>0</v>
      </c>
      <c r="K4837" s="162">
        <f t="shared" si="2757"/>
        <v>1238125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6"/>
      <c r="K4853" s="362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7">
        <f>SUM(K4836:K4851)</f>
        <v>3714375</v>
      </c>
      <c r="K4854" s="368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3"/>
      <c r="K4855" s="363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2"/>
      <c r="K4857" s="362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4">
        <f>((J4854/1.11)+(K4856/1.11))*11%</f>
        <v>368091.21621621621</v>
      </c>
      <c r="K4858" s="365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2"/>
      <c r="K4859" s="362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3714375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5" t="str">
        <f>J4824</f>
        <v>NOVI / CONDRO</v>
      </c>
      <c r="K4862" s="336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5">
        <f>J4825</f>
        <v>0</v>
      </c>
      <c r="K4863" s="336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7" t="str">
        <f>H4828</f>
        <v>LILY JULIAWATI</v>
      </c>
      <c r="I4866" s="337"/>
      <c r="J4866" s="337"/>
      <c r="K4866" s="338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1" t="s">
        <v>3</v>
      </c>
      <c r="G4867" s="207"/>
      <c r="H4867" s="339"/>
      <c r="I4867" s="339"/>
      <c r="J4867" s="339"/>
      <c r="K4867" s="340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2">
        <f>D4830</f>
        <v>45076</v>
      </c>
      <c r="E4868" s="313"/>
      <c r="F4868" s="311"/>
      <c r="G4868" s="208"/>
      <c r="H4868" s="314" t="str">
        <f>H4830</f>
        <v>(REJO AGUNG)</v>
      </c>
      <c r="I4868" s="314"/>
      <c r="J4868" s="314"/>
      <c r="K4868" s="315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1"/>
      <c r="G4869" s="208"/>
      <c r="H4869" s="316" t="str">
        <f>H4831</f>
        <v>JOMBANG</v>
      </c>
      <c r="I4869" s="316"/>
      <c r="J4869" s="316"/>
      <c r="K4869" s="317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4429</v>
      </c>
      <c r="E4870" s="199"/>
      <c r="F4870" s="210"/>
      <c r="G4870" s="211"/>
      <c r="H4870" s="318"/>
      <c r="I4870" s="318"/>
      <c r="J4870" s="318"/>
      <c r="K4870" s="319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100</v>
      </c>
      <c r="C4874" s="292" t="str">
        <f t="shared" si="2788"/>
        <v>BOX</v>
      </c>
      <c r="D4874" s="293">
        <f t="shared" si="2788"/>
        <v>2</v>
      </c>
      <c r="E4874" s="294" t="str">
        <f t="shared" si="2788"/>
        <v>STIP / PENGHAPUS JOYKO 526-B40P PUTIH</v>
      </c>
      <c r="F4874" s="235"/>
      <c r="G4874" s="236"/>
      <c r="H4874" s="237">
        <f t="shared" ref="H4874:J4874" si="2789">H4836</f>
        <v>28300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2476250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50</v>
      </c>
      <c r="C4875" s="292" t="str">
        <f t="shared" si="2791"/>
        <v>BOX</v>
      </c>
      <c r="D4875" s="293">
        <f t="shared" si="2791"/>
        <v>1</v>
      </c>
      <c r="E4875" s="294" t="str">
        <f t="shared" si="2791"/>
        <v>STIP / PENGHAPUS JOYKO 526-B40BL HITAM</v>
      </c>
      <c r="F4875" s="235"/>
      <c r="G4875" s="236"/>
      <c r="H4875" s="237">
        <f t="shared" ref="H4875:J4875" si="2792">H4837</f>
        <v>28300</v>
      </c>
      <c r="I4875" s="238">
        <f t="shared" si="2792"/>
        <v>0.125</v>
      </c>
      <c r="J4875" s="238">
        <f t="shared" si="2792"/>
        <v>0</v>
      </c>
      <c r="K4875" s="239">
        <f t="shared" si="2790"/>
        <v>1238125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0"/>
      <c r="K4891" s="321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2">
        <f>SUM(K4874:K4889)</f>
        <v>3714375</v>
      </c>
      <c r="K4892" s="323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4"/>
      <c r="K4893" s="324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1"/>
      <c r="K4895" s="321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5">
        <f>((J4892/1.11)+(K4894/1.11))*11%</f>
        <v>368091.21621621621</v>
      </c>
      <c r="K4896" s="32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1"/>
      <c r="K4897" s="321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3714375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7" t="str">
        <f>J4862</f>
        <v>NOVI / CONDRO</v>
      </c>
      <c r="K4900" s="32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7">
        <f>J4863</f>
        <v>0</v>
      </c>
      <c r="K4901" s="32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3" t="s">
        <v>39</v>
      </c>
      <c r="I4904" s="303"/>
      <c r="J4904" s="303"/>
      <c r="K4904" s="304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7" t="s">
        <v>3</v>
      </c>
      <c r="G4905" s="17"/>
      <c r="H4905" s="305"/>
      <c r="I4905" s="305"/>
      <c r="J4905" s="305"/>
      <c r="K4905" s="306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5">
        <v>45077</v>
      </c>
      <c r="E4906" s="346"/>
      <c r="F4906" s="307"/>
      <c r="G4906" s="18"/>
      <c r="H4906" s="347" t="s">
        <v>40</v>
      </c>
      <c r="I4906" s="347"/>
      <c r="J4906" s="347"/>
      <c r="K4906" s="34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7"/>
      <c r="G4907" s="18"/>
      <c r="H4907" s="349" t="s">
        <v>41</v>
      </c>
      <c r="I4907" s="349"/>
      <c r="J4907" s="349"/>
      <c r="K4907" s="35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211</v>
      </c>
      <c r="E4908" s="9"/>
      <c r="F4908" s="21"/>
      <c r="G4908" s="22"/>
      <c r="H4908" s="351"/>
      <c r="I4908" s="351"/>
      <c r="J4908" s="351"/>
      <c r="K4908" s="35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432</v>
      </c>
      <c r="C4912" s="46" t="s">
        <v>111</v>
      </c>
      <c r="D4912" s="93">
        <v>3</v>
      </c>
      <c r="E4912" s="110" t="s">
        <v>158</v>
      </c>
      <c r="F4912" s="48"/>
      <c r="G4912" s="49"/>
      <c r="H4912" s="50">
        <v>10600</v>
      </c>
      <c r="I4912" s="51">
        <v>0.13500000000000001</v>
      </c>
      <c r="J4912" s="51"/>
      <c r="K4912" s="52">
        <f t="shared" ref="K4912:K4927" si="2821">(B4912*H4912-((B4912*H4912)*I4912))-((B4912*H4912-((B4912*H4912)*I4912))*J4912)</f>
        <v>3961008</v>
      </c>
      <c r="L4912" s="36"/>
    </row>
    <row r="4913" spans="1:12" s="10" customFormat="1" ht="14.1" customHeight="1" x14ac:dyDescent="0.25">
      <c r="A4913" s="45">
        <v>2</v>
      </c>
      <c r="B4913" s="46">
        <v>288</v>
      </c>
      <c r="C4913" s="46" t="s">
        <v>111</v>
      </c>
      <c r="D4913" s="93">
        <v>2</v>
      </c>
      <c r="E4913" s="110" t="s">
        <v>212</v>
      </c>
      <c r="F4913" s="48"/>
      <c r="G4913" s="49"/>
      <c r="H4913" s="50">
        <v>6700</v>
      </c>
      <c r="I4913" s="51">
        <v>0.13500000000000001</v>
      </c>
      <c r="J4913" s="51"/>
      <c r="K4913" s="52">
        <f t="shared" si="2821"/>
        <v>1669104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4"/>
      <c r="K4929" s="308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9">
        <f>SUM(K4912:K4927)</f>
        <v>5630112</v>
      </c>
      <c r="K4930" s="330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1"/>
      <c r="K4931" s="331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8"/>
      <c r="K4933" s="308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2">
        <f>((J4930/1.11)+(K4932/1.11))*11%</f>
        <v>557939.02702702698</v>
      </c>
      <c r="K4934" s="333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8"/>
      <c r="K4935" s="308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5630112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9" t="s">
        <v>44</v>
      </c>
      <c r="K4938" s="310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9"/>
      <c r="K4939" s="310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3" t="str">
        <f>H4904</f>
        <v>CV PELITA JAYA</v>
      </c>
      <c r="I4942" s="353"/>
      <c r="J4942" s="353"/>
      <c r="K4942" s="354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7" t="s">
        <v>3</v>
      </c>
      <c r="G4943" s="130"/>
      <c r="H4943" s="355"/>
      <c r="I4943" s="355"/>
      <c r="J4943" s="355"/>
      <c r="K4943" s="356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8">
        <f>D4906</f>
        <v>45077</v>
      </c>
      <c r="E4944" s="359"/>
      <c r="F4944" s="357"/>
      <c r="G4944" s="131"/>
      <c r="H4944" s="360" t="str">
        <f>H4906</f>
        <v>(ANUGERAH SEJAHTERA)</v>
      </c>
      <c r="I4944" s="360"/>
      <c r="J4944" s="360"/>
      <c r="K4944" s="361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7"/>
      <c r="G4945" s="131"/>
      <c r="H4945" s="341" t="str">
        <f>H4907</f>
        <v>PURWOKERTO</v>
      </c>
      <c r="I4945" s="341"/>
      <c r="J4945" s="341"/>
      <c r="K4945" s="34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KO 4442</v>
      </c>
      <c r="E4946" s="122"/>
      <c r="F4946" s="133"/>
      <c r="G4946" s="134"/>
      <c r="H4946" s="343"/>
      <c r="I4946" s="343"/>
      <c r="J4946" s="343"/>
      <c r="K4946" s="34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432</v>
      </c>
      <c r="C4950" s="287" t="str">
        <f t="shared" si="2822"/>
        <v>SET</v>
      </c>
      <c r="D4950" s="288">
        <f t="shared" si="2822"/>
        <v>3</v>
      </c>
      <c r="E4950" s="289" t="str">
        <f t="shared" si="2822"/>
        <v>PENSIL WARNA JOYKO CP-12PB (PANJANG)</v>
      </c>
      <c r="F4950" s="158"/>
      <c r="G4950" s="159"/>
      <c r="H4950" s="160">
        <f t="shared" ref="H4950:J4950" si="2823">H4912</f>
        <v>10600</v>
      </c>
      <c r="I4950" s="161">
        <f t="shared" si="2823"/>
        <v>0.13500000000000001</v>
      </c>
      <c r="J4950" s="161">
        <f t="shared" si="2823"/>
        <v>0</v>
      </c>
      <c r="K4950" s="162">
        <f t="shared" ref="K4950:K4965" si="2824">(B4950*H4950-((B4950*H4950)*I4950))-((B4950*H4950-((B4950*H4950)*I4950))*J4950)</f>
        <v>3961008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288</v>
      </c>
      <c r="C4951" s="287" t="str">
        <f t="shared" si="2825"/>
        <v>SET</v>
      </c>
      <c r="D4951" s="288">
        <f t="shared" si="2825"/>
        <v>2</v>
      </c>
      <c r="E4951" s="289" t="str">
        <f t="shared" si="2825"/>
        <v>PENSIL WARNA JOYKO CP-S12 MINI (PENDEK)</v>
      </c>
      <c r="F4951" s="158"/>
      <c r="G4951" s="159"/>
      <c r="H4951" s="160">
        <f t="shared" ref="H4951:J4951" si="2826">H4913</f>
        <v>6700</v>
      </c>
      <c r="I4951" s="161">
        <f t="shared" si="2826"/>
        <v>0.13500000000000001</v>
      </c>
      <c r="J4951" s="161">
        <f t="shared" si="2826"/>
        <v>0</v>
      </c>
      <c r="K4951" s="162">
        <f t="shared" si="2824"/>
        <v>1669104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6"/>
      <c r="K4967" s="362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7">
        <f>SUM(K4950:K4965)</f>
        <v>5630112</v>
      </c>
      <c r="K4968" s="368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3"/>
      <c r="K4969" s="363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2"/>
      <c r="K4971" s="362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4">
        <f>((J4968/1.11)+(K4970/1.11))*11%</f>
        <v>557939.02702702698</v>
      </c>
      <c r="K4972" s="365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2"/>
      <c r="K4973" s="362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5630112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5" t="str">
        <f>J4938</f>
        <v>NOVI / CONDRO</v>
      </c>
      <c r="K4976" s="336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5">
        <f>J4939</f>
        <v>0</v>
      </c>
      <c r="K4977" s="336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7" t="str">
        <f>H4942</f>
        <v>CV PELITA JAYA</v>
      </c>
      <c r="I4980" s="337"/>
      <c r="J4980" s="337"/>
      <c r="K4980" s="338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1" t="s">
        <v>3</v>
      </c>
      <c r="G4981" s="207"/>
      <c r="H4981" s="339"/>
      <c r="I4981" s="339"/>
      <c r="J4981" s="339"/>
      <c r="K4981" s="340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2">
        <f>D4944</f>
        <v>45077</v>
      </c>
      <c r="E4982" s="313"/>
      <c r="F4982" s="311"/>
      <c r="G4982" s="208"/>
      <c r="H4982" s="314" t="str">
        <f>H4944</f>
        <v>(ANUGERAH SEJAHTERA)</v>
      </c>
      <c r="I4982" s="314"/>
      <c r="J4982" s="314"/>
      <c r="K4982" s="315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1"/>
      <c r="G4983" s="208"/>
      <c r="H4983" s="316" t="str">
        <f>H4945</f>
        <v>PURWOKERTO</v>
      </c>
      <c r="I4983" s="316"/>
      <c r="J4983" s="316"/>
      <c r="K4983" s="317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KO 4442</v>
      </c>
      <c r="E4984" s="199"/>
      <c r="F4984" s="210"/>
      <c r="G4984" s="211"/>
      <c r="H4984" s="318"/>
      <c r="I4984" s="318"/>
      <c r="J4984" s="318"/>
      <c r="K4984" s="319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432</v>
      </c>
      <c r="C4988" s="292" t="str">
        <f t="shared" si="2855"/>
        <v>SET</v>
      </c>
      <c r="D4988" s="293">
        <f t="shared" si="2855"/>
        <v>3</v>
      </c>
      <c r="E4988" s="294" t="str">
        <f t="shared" si="2855"/>
        <v>PENSIL WARNA JOYKO CP-12PB (PANJANG)</v>
      </c>
      <c r="F4988" s="235"/>
      <c r="G4988" s="236"/>
      <c r="H4988" s="237">
        <f t="shared" ref="H4988:J4988" si="2856">H4950</f>
        <v>10600</v>
      </c>
      <c r="I4988" s="238">
        <f t="shared" si="2856"/>
        <v>0.13500000000000001</v>
      </c>
      <c r="J4988" s="238">
        <f t="shared" si="2856"/>
        <v>0</v>
      </c>
      <c r="K4988" s="239">
        <f t="shared" ref="K4988:K5003" si="2857">(B4988*H4988-((B4988*H4988)*I4988))-((B4988*H4988-((B4988*H4988)*I4988))*J4988)</f>
        <v>3961008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288</v>
      </c>
      <c r="C4989" s="292" t="str">
        <f t="shared" si="2858"/>
        <v>SET</v>
      </c>
      <c r="D4989" s="293">
        <f t="shared" si="2858"/>
        <v>2</v>
      </c>
      <c r="E4989" s="294" t="str">
        <f t="shared" si="2858"/>
        <v>PENSIL WARNA JOYKO CP-S12 MINI (PENDEK)</v>
      </c>
      <c r="F4989" s="235"/>
      <c r="G4989" s="236"/>
      <c r="H4989" s="237">
        <f t="shared" ref="H4989:J4989" si="2859">H4951</f>
        <v>6700</v>
      </c>
      <c r="I4989" s="238">
        <f t="shared" si="2859"/>
        <v>0.13500000000000001</v>
      </c>
      <c r="J4989" s="238">
        <f t="shared" si="2859"/>
        <v>0</v>
      </c>
      <c r="K4989" s="239">
        <f t="shared" si="2857"/>
        <v>1669104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0"/>
      <c r="K5005" s="321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2">
        <f>SUM(K4988:K5003)</f>
        <v>5630112</v>
      </c>
      <c r="K5006" s="323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4"/>
      <c r="K5007" s="324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1"/>
      <c r="K5009" s="321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5">
        <f>((J5006/1.11)+(K5008/1.11))*11%</f>
        <v>557939.02702702698</v>
      </c>
      <c r="K5010" s="32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1"/>
      <c r="K5011" s="321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5630112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7" t="str">
        <f>J4976</f>
        <v>NOVI / CONDRO</v>
      </c>
      <c r="K5014" s="32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7">
        <f>J4977</f>
        <v>0</v>
      </c>
      <c r="K5015" s="32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3" t="s">
        <v>45</v>
      </c>
      <c r="I5018" s="303"/>
      <c r="J5018" s="303"/>
      <c r="K5018" s="304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7" t="s">
        <v>3</v>
      </c>
      <c r="G5019" s="17"/>
      <c r="H5019" s="305"/>
      <c r="I5019" s="305"/>
      <c r="J5019" s="305"/>
      <c r="K5019" s="306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5">
        <v>45077</v>
      </c>
      <c r="E5020" s="346"/>
      <c r="F5020" s="307"/>
      <c r="G5020" s="18"/>
      <c r="H5020" s="347" t="s">
        <v>46</v>
      </c>
      <c r="I5020" s="347"/>
      <c r="J5020" s="347"/>
      <c r="K5020" s="34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7"/>
      <c r="G5021" s="18"/>
      <c r="H5021" s="349" t="s">
        <v>41</v>
      </c>
      <c r="I5021" s="349"/>
      <c r="J5021" s="349"/>
      <c r="K5021" s="35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 t="s">
        <v>213</v>
      </c>
      <c r="E5022" s="9"/>
      <c r="F5022" s="21"/>
      <c r="G5022" s="22"/>
      <c r="H5022" s="351"/>
      <c r="I5022" s="351"/>
      <c r="J5022" s="351"/>
      <c r="K5022" s="35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>
        <v>48</v>
      </c>
      <c r="C5026" s="46" t="s">
        <v>34</v>
      </c>
      <c r="D5026" s="93">
        <v>1</v>
      </c>
      <c r="E5026" s="110" t="s">
        <v>94</v>
      </c>
      <c r="F5026" s="48"/>
      <c r="G5026" s="49"/>
      <c r="H5026" s="50">
        <v>54000</v>
      </c>
      <c r="I5026" s="51">
        <v>0.13</v>
      </c>
      <c r="J5026" s="51"/>
      <c r="K5026" s="52">
        <f t="shared" ref="K5026:K5041" si="2888">(B5026*H5026-((B5026*H5026)*I5026))-((B5026*H5026-((B5026*H5026)*I5026))*J5026)</f>
        <v>2255040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4"/>
      <c r="K5043" s="308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9">
        <f>SUM(K5026:K5041)</f>
        <v>2255040</v>
      </c>
      <c r="K5044" s="330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1"/>
      <c r="K5045" s="331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8"/>
      <c r="K5047" s="308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2">
        <f>((J5044/1.11)+(K5046/1.11))*11%</f>
        <v>223472.4324324324</v>
      </c>
      <c r="K5048" s="333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8"/>
      <c r="K5049" s="308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2255040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9" t="s">
        <v>44</v>
      </c>
      <c r="K5052" s="310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9"/>
      <c r="K5053" s="310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3" t="str">
        <f>H5018</f>
        <v>SANTOSO BUDIONO</v>
      </c>
      <c r="I5056" s="353"/>
      <c r="J5056" s="353"/>
      <c r="K5056" s="354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7" t="s">
        <v>3</v>
      </c>
      <c r="G5057" s="130"/>
      <c r="H5057" s="355"/>
      <c r="I5057" s="355"/>
      <c r="J5057" s="355"/>
      <c r="K5057" s="356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8">
        <f>D5020</f>
        <v>45077</v>
      </c>
      <c r="E5058" s="359"/>
      <c r="F5058" s="357"/>
      <c r="G5058" s="131"/>
      <c r="H5058" s="360" t="str">
        <f>H5020</f>
        <v>(  ARMADA  )</v>
      </c>
      <c r="I5058" s="360"/>
      <c r="J5058" s="360"/>
      <c r="K5058" s="361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7"/>
      <c r="G5059" s="131"/>
      <c r="H5059" s="341" t="str">
        <f>H5021</f>
        <v>PURWOKERTO</v>
      </c>
      <c r="I5059" s="341"/>
      <c r="J5059" s="341"/>
      <c r="K5059" s="34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 t="str">
        <f>D5022</f>
        <v>KO 4088</v>
      </c>
      <c r="E5060" s="122"/>
      <c r="F5060" s="133"/>
      <c r="G5060" s="134"/>
      <c r="H5060" s="343"/>
      <c r="I5060" s="343"/>
      <c r="J5060" s="343"/>
      <c r="K5060" s="34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48</v>
      </c>
      <c r="C5064" s="287" t="str">
        <f t="shared" si="2889"/>
        <v>LSN</v>
      </c>
      <c r="D5064" s="288">
        <f t="shared" si="2889"/>
        <v>1</v>
      </c>
      <c r="E5064" s="289" t="str">
        <f t="shared" si="2889"/>
        <v>CORRECTION TAPE KENKO CT-634 (8M x 5MM)</v>
      </c>
      <c r="F5064" s="158"/>
      <c r="G5064" s="159"/>
      <c r="H5064" s="160">
        <f t="shared" ref="H5064:J5064" si="2890">H5026</f>
        <v>54000</v>
      </c>
      <c r="I5064" s="161">
        <f t="shared" si="2890"/>
        <v>0.13</v>
      </c>
      <c r="J5064" s="161">
        <f t="shared" si="2890"/>
        <v>0</v>
      </c>
      <c r="K5064" s="162">
        <f t="shared" ref="K5064:K5079" si="2891">(B5064*H5064-((B5064*H5064)*I5064))-((B5064*H5064-((B5064*H5064)*I5064))*J5064)</f>
        <v>2255040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6"/>
      <c r="K5081" s="362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7">
        <f>SUM(K5064:K5079)</f>
        <v>2255040</v>
      </c>
      <c r="K5082" s="368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3"/>
      <c r="K5083" s="363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2"/>
      <c r="K5085" s="362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4">
        <f>((J5082/1.11)+(K5084/1.11))*11%</f>
        <v>223472.4324324324</v>
      </c>
      <c r="K5086" s="365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2"/>
      <c r="K5087" s="362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2255040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5" t="str">
        <f>J5052</f>
        <v>NOVI / CONDRO</v>
      </c>
      <c r="K5090" s="336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5">
        <f>J5053</f>
        <v>0</v>
      </c>
      <c r="K5091" s="336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7" t="str">
        <f>H5056</f>
        <v>SANTOSO BUDIONO</v>
      </c>
      <c r="I5094" s="337"/>
      <c r="J5094" s="337"/>
      <c r="K5094" s="338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1" t="s">
        <v>3</v>
      </c>
      <c r="G5095" s="207"/>
      <c r="H5095" s="339"/>
      <c r="I5095" s="339"/>
      <c r="J5095" s="339"/>
      <c r="K5095" s="340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2">
        <f>D5058</f>
        <v>45077</v>
      </c>
      <c r="E5096" s="313"/>
      <c r="F5096" s="311"/>
      <c r="G5096" s="208"/>
      <c r="H5096" s="314" t="str">
        <f>H5058</f>
        <v>(  ARMADA  )</v>
      </c>
      <c r="I5096" s="314"/>
      <c r="J5096" s="314"/>
      <c r="K5096" s="315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1"/>
      <c r="G5097" s="208"/>
      <c r="H5097" s="316" t="str">
        <f>H5059</f>
        <v>PURWOKERTO</v>
      </c>
      <c r="I5097" s="316"/>
      <c r="J5097" s="316"/>
      <c r="K5097" s="317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 t="str">
        <f>D5060</f>
        <v>KO 4088</v>
      </c>
      <c r="E5098" s="199"/>
      <c r="F5098" s="210"/>
      <c r="G5098" s="211"/>
      <c r="H5098" s="318"/>
      <c r="I5098" s="318"/>
      <c r="J5098" s="318"/>
      <c r="K5098" s="319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48</v>
      </c>
      <c r="C5102" s="292" t="str">
        <f t="shared" si="2922"/>
        <v>LSN</v>
      </c>
      <c r="D5102" s="293">
        <f t="shared" si="2922"/>
        <v>1</v>
      </c>
      <c r="E5102" s="294" t="str">
        <f t="shared" si="2922"/>
        <v>CORRECTION TAPE KENKO CT-634 (8M x 5MM)</v>
      </c>
      <c r="F5102" s="235"/>
      <c r="G5102" s="236"/>
      <c r="H5102" s="237">
        <f t="shared" ref="H5102:J5102" si="2923">H5064</f>
        <v>54000</v>
      </c>
      <c r="I5102" s="238">
        <f t="shared" si="2923"/>
        <v>0.13</v>
      </c>
      <c r="J5102" s="238">
        <f t="shared" si="2923"/>
        <v>0</v>
      </c>
      <c r="K5102" s="239">
        <f t="shared" ref="K5102:K5117" si="2924">(B5102*H5102-((B5102*H5102)*I5102))-((B5102*H5102-((B5102*H5102)*I5102))*J5102)</f>
        <v>2255040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0"/>
      <c r="K5119" s="321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2">
        <f>SUM(K5102:K5117)</f>
        <v>2255040</v>
      </c>
      <c r="K5120" s="323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4"/>
      <c r="K5121" s="324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1"/>
      <c r="K5123" s="321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5">
        <f>((J5120/1.11)+(K5122/1.11))*11%</f>
        <v>223472.4324324324</v>
      </c>
      <c r="K5124" s="32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1"/>
      <c r="K5125" s="321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2255040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7" t="str">
        <f>J5090</f>
        <v>NOVI / CONDRO</v>
      </c>
      <c r="K5128" s="32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7">
        <f>J5091</f>
        <v>0</v>
      </c>
      <c r="K5129" s="32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</sheetData>
  <mergeCells count="1755">
    <mergeCell ref="J5120:K5120"/>
    <mergeCell ref="J5121:K5121"/>
    <mergeCell ref="J5123:K5123"/>
    <mergeCell ref="J5124:K5124"/>
    <mergeCell ref="J5125:K5125"/>
    <mergeCell ref="J5128:K5128"/>
    <mergeCell ref="J5129:K5129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2023-05-27T08:43:22Z</cp:lastPrinted>
  <dcterms:created xsi:type="dcterms:W3CDTF">2022-01-21T06:52:44Z</dcterms:created>
  <dcterms:modified xsi:type="dcterms:W3CDTF">2023-06-06T06:51:45Z</dcterms:modified>
</cp:coreProperties>
</file>