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 activeTab="1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Invoice!$A$5245:$L$5358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42" i="2" l="1"/>
  <c r="H1442" i="2"/>
  <c r="G1442" i="2"/>
  <c r="D1437" i="2"/>
  <c r="C1437" i="2"/>
  <c r="B1437" i="2"/>
  <c r="E1437" i="2" s="1"/>
  <c r="E1438" i="2" s="1"/>
  <c r="B1435" i="2"/>
  <c r="H5345" i="1"/>
  <c r="E5345" i="1"/>
  <c r="B5345" i="1"/>
  <c r="H5344" i="1"/>
  <c r="E5344" i="1"/>
  <c r="B5344" i="1"/>
  <c r="H5343" i="1"/>
  <c r="E5343" i="1"/>
  <c r="B5343" i="1"/>
  <c r="H5342" i="1"/>
  <c r="E5342" i="1"/>
  <c r="B5342" i="1"/>
  <c r="H5341" i="1"/>
  <c r="E5341" i="1"/>
  <c r="B5341" i="1"/>
  <c r="H5340" i="1"/>
  <c r="E5340" i="1"/>
  <c r="B5340" i="1"/>
  <c r="H5339" i="1"/>
  <c r="E5339" i="1"/>
  <c r="B5339" i="1"/>
  <c r="H5338" i="1"/>
  <c r="E5338" i="1"/>
  <c r="B5338" i="1"/>
  <c r="H5337" i="1"/>
  <c r="E5337" i="1"/>
  <c r="B5337" i="1"/>
  <c r="H5336" i="1"/>
  <c r="E5336" i="1"/>
  <c r="B5336" i="1"/>
  <c r="H5335" i="1"/>
  <c r="E5335" i="1"/>
  <c r="B5335" i="1"/>
  <c r="H5334" i="1"/>
  <c r="E5334" i="1"/>
  <c r="B5334" i="1"/>
  <c r="H5333" i="1"/>
  <c r="E5333" i="1"/>
  <c r="B5333" i="1"/>
  <c r="H5332" i="1"/>
  <c r="E5332" i="1"/>
  <c r="B5332" i="1"/>
  <c r="J5319" i="1"/>
  <c r="J5357" i="1" s="1"/>
  <c r="J5318" i="1"/>
  <c r="J5356" i="1" s="1"/>
  <c r="J5312" i="1"/>
  <c r="J5350" i="1" s="1"/>
  <c r="J5307" i="1"/>
  <c r="J5345" i="1" s="1"/>
  <c r="I5307" i="1"/>
  <c r="I5345" i="1" s="1"/>
  <c r="K5345" i="1" s="1"/>
  <c r="H5307" i="1"/>
  <c r="E5307" i="1"/>
  <c r="D5307" i="1"/>
  <c r="D5345" i="1" s="1"/>
  <c r="C5307" i="1"/>
  <c r="C5345" i="1" s="1"/>
  <c r="B5307" i="1"/>
  <c r="J5306" i="1"/>
  <c r="J5344" i="1" s="1"/>
  <c r="I5306" i="1"/>
  <c r="I5344" i="1" s="1"/>
  <c r="K5344" i="1" s="1"/>
  <c r="H5306" i="1"/>
  <c r="E5306" i="1"/>
  <c r="D5306" i="1"/>
  <c r="D5344" i="1" s="1"/>
  <c r="C5306" i="1"/>
  <c r="C5344" i="1" s="1"/>
  <c r="B5306" i="1"/>
  <c r="J5305" i="1"/>
  <c r="J5343" i="1" s="1"/>
  <c r="I5305" i="1"/>
  <c r="I5343" i="1" s="1"/>
  <c r="H5305" i="1"/>
  <c r="E5305" i="1"/>
  <c r="D5305" i="1"/>
  <c r="D5343" i="1" s="1"/>
  <c r="C5305" i="1"/>
  <c r="C5343" i="1" s="1"/>
  <c r="B5305" i="1"/>
  <c r="J5304" i="1"/>
  <c r="J5342" i="1" s="1"/>
  <c r="I5304" i="1"/>
  <c r="I5342" i="1" s="1"/>
  <c r="K5342" i="1" s="1"/>
  <c r="H5304" i="1"/>
  <c r="E5304" i="1"/>
  <c r="D5304" i="1"/>
  <c r="D5342" i="1" s="1"/>
  <c r="C5304" i="1"/>
  <c r="C5342" i="1" s="1"/>
  <c r="B5304" i="1"/>
  <c r="J5303" i="1"/>
  <c r="J5341" i="1" s="1"/>
  <c r="I5303" i="1"/>
  <c r="I5341" i="1" s="1"/>
  <c r="K5341" i="1" s="1"/>
  <c r="H5303" i="1"/>
  <c r="E5303" i="1"/>
  <c r="D5303" i="1"/>
  <c r="D5341" i="1" s="1"/>
  <c r="C5303" i="1"/>
  <c r="C5341" i="1" s="1"/>
  <c r="B5303" i="1"/>
  <c r="J5302" i="1"/>
  <c r="J5340" i="1" s="1"/>
  <c r="I5302" i="1"/>
  <c r="K5302" i="1" s="1"/>
  <c r="H5302" i="1"/>
  <c r="E5302" i="1"/>
  <c r="D5302" i="1"/>
  <c r="D5340" i="1" s="1"/>
  <c r="C5302" i="1"/>
  <c r="C5340" i="1" s="1"/>
  <c r="B5302" i="1"/>
  <c r="J5301" i="1"/>
  <c r="J5339" i="1" s="1"/>
  <c r="I5301" i="1"/>
  <c r="I5339" i="1" s="1"/>
  <c r="H5301" i="1"/>
  <c r="E5301" i="1"/>
  <c r="D5301" i="1"/>
  <c r="D5339" i="1" s="1"/>
  <c r="C5301" i="1"/>
  <c r="C5339" i="1" s="1"/>
  <c r="B5301" i="1"/>
  <c r="J5300" i="1"/>
  <c r="J5338" i="1" s="1"/>
  <c r="I5300" i="1"/>
  <c r="I5338" i="1" s="1"/>
  <c r="K5338" i="1" s="1"/>
  <c r="H5300" i="1"/>
  <c r="E5300" i="1"/>
  <c r="D5300" i="1"/>
  <c r="D5338" i="1" s="1"/>
  <c r="C5300" i="1"/>
  <c r="C5338" i="1" s="1"/>
  <c r="B5300" i="1"/>
  <c r="J5299" i="1"/>
  <c r="J5337" i="1" s="1"/>
  <c r="I5299" i="1"/>
  <c r="K5299" i="1" s="1"/>
  <c r="H5299" i="1"/>
  <c r="E5299" i="1"/>
  <c r="D5299" i="1"/>
  <c r="D5337" i="1" s="1"/>
  <c r="C5299" i="1"/>
  <c r="C5337" i="1" s="1"/>
  <c r="B5299" i="1"/>
  <c r="J5298" i="1"/>
  <c r="J5336" i="1" s="1"/>
  <c r="I5298" i="1"/>
  <c r="K5298" i="1" s="1"/>
  <c r="H5298" i="1"/>
  <c r="E5298" i="1"/>
  <c r="D5298" i="1"/>
  <c r="D5336" i="1" s="1"/>
  <c r="C5298" i="1"/>
  <c r="C5336" i="1" s="1"/>
  <c r="B5298" i="1"/>
  <c r="J5297" i="1"/>
  <c r="J5335" i="1" s="1"/>
  <c r="I5297" i="1"/>
  <c r="K5297" i="1" s="1"/>
  <c r="H5297" i="1"/>
  <c r="E5297" i="1"/>
  <c r="D5297" i="1"/>
  <c r="D5335" i="1" s="1"/>
  <c r="C5297" i="1"/>
  <c r="C5335" i="1" s="1"/>
  <c r="B5297" i="1"/>
  <c r="J5296" i="1"/>
  <c r="J5334" i="1" s="1"/>
  <c r="I5296" i="1"/>
  <c r="K5296" i="1" s="1"/>
  <c r="H5296" i="1"/>
  <c r="E5296" i="1"/>
  <c r="D5296" i="1"/>
  <c r="D5334" i="1" s="1"/>
  <c r="C5296" i="1"/>
  <c r="C5334" i="1" s="1"/>
  <c r="B5296" i="1"/>
  <c r="J5295" i="1"/>
  <c r="J5333" i="1" s="1"/>
  <c r="I5295" i="1"/>
  <c r="K5295" i="1" s="1"/>
  <c r="H5295" i="1"/>
  <c r="E5295" i="1"/>
  <c r="D5295" i="1"/>
  <c r="D5333" i="1" s="1"/>
  <c r="C5295" i="1"/>
  <c r="C5333" i="1" s="1"/>
  <c r="B5295" i="1"/>
  <c r="J5294" i="1"/>
  <c r="J5332" i="1" s="1"/>
  <c r="I5294" i="1"/>
  <c r="K5294" i="1" s="1"/>
  <c r="H5294" i="1"/>
  <c r="E5294" i="1"/>
  <c r="D5294" i="1"/>
  <c r="D5332" i="1" s="1"/>
  <c r="C5294" i="1"/>
  <c r="C5332" i="1" s="1"/>
  <c r="B5294" i="1"/>
  <c r="J5293" i="1"/>
  <c r="J5331" i="1" s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J5330" i="1" s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E5284" i="1"/>
  <c r="E5322" i="1" s="1"/>
  <c r="D5284" i="1"/>
  <c r="D5322" i="1" s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G1438" i="2" l="1"/>
  <c r="G1437" i="2"/>
  <c r="J5272" i="1"/>
  <c r="K5274" i="1" s="1"/>
  <c r="K5278" i="1" s="1"/>
  <c r="K5330" i="1"/>
  <c r="K5331" i="1"/>
  <c r="K5339" i="1"/>
  <c r="K5343" i="1"/>
  <c r="K5292" i="1"/>
  <c r="K5293" i="1"/>
  <c r="K5300" i="1"/>
  <c r="K5301" i="1"/>
  <c r="K5303" i="1"/>
  <c r="K5304" i="1"/>
  <c r="K5305" i="1"/>
  <c r="K5306" i="1"/>
  <c r="K5307" i="1"/>
  <c r="I5332" i="1"/>
  <c r="K5332" i="1" s="1"/>
  <c r="I5333" i="1"/>
  <c r="K5333" i="1" s="1"/>
  <c r="I5334" i="1"/>
  <c r="K5334" i="1" s="1"/>
  <c r="I5335" i="1"/>
  <c r="K5335" i="1" s="1"/>
  <c r="I5336" i="1"/>
  <c r="K5336" i="1" s="1"/>
  <c r="I5337" i="1"/>
  <c r="K5337" i="1" s="1"/>
  <c r="I5340" i="1"/>
  <c r="K5340" i="1" s="1"/>
  <c r="C867" i="2"/>
  <c r="E1439" i="2" l="1"/>
  <c r="H1437" i="2"/>
  <c r="G1439" i="2"/>
  <c r="I1437" i="2"/>
  <c r="I1439" i="2" s="1"/>
  <c r="I1438" i="2"/>
  <c r="H1438" i="2"/>
  <c r="J1438" i="2" s="1"/>
  <c r="J5348" i="1"/>
  <c r="K5350" i="1" s="1"/>
  <c r="K5354" i="1" s="1"/>
  <c r="J5276" i="1"/>
  <c r="J5310" i="1"/>
  <c r="B2107" i="1"/>
  <c r="B2145" i="1" s="1"/>
  <c r="C2107" i="1"/>
  <c r="C2145" i="1" s="1"/>
  <c r="D2107" i="1"/>
  <c r="D2145" i="1" s="1"/>
  <c r="E2107" i="1"/>
  <c r="E2145" i="1" s="1"/>
  <c r="H2107" i="1"/>
  <c r="H2145" i="1" s="1"/>
  <c r="I2107" i="1"/>
  <c r="I2145" i="1" s="1"/>
  <c r="J2107" i="1"/>
  <c r="J2145" i="1" s="1"/>
  <c r="K2107" i="1"/>
  <c r="B2108" i="1"/>
  <c r="B2146" i="1" s="1"/>
  <c r="C2108" i="1"/>
  <c r="C2146" i="1" s="1"/>
  <c r="D2108" i="1"/>
  <c r="D2146" i="1" s="1"/>
  <c r="E2108" i="1"/>
  <c r="E2146" i="1" s="1"/>
  <c r="H2108" i="1"/>
  <c r="H2146" i="1" s="1"/>
  <c r="I2108" i="1"/>
  <c r="I2146" i="1" s="1"/>
  <c r="J2108" i="1"/>
  <c r="J2146" i="1" s="1"/>
  <c r="K2108" i="1"/>
  <c r="B2109" i="1"/>
  <c r="B2147" i="1" s="1"/>
  <c r="C2109" i="1"/>
  <c r="C2147" i="1" s="1"/>
  <c r="D2109" i="1"/>
  <c r="D2147" i="1" s="1"/>
  <c r="E2109" i="1"/>
  <c r="E2147" i="1" s="1"/>
  <c r="H2109" i="1"/>
  <c r="H2147" i="1" s="1"/>
  <c r="I2109" i="1"/>
  <c r="I2147" i="1" s="1"/>
  <c r="J2109" i="1"/>
  <c r="J2147" i="1" s="1"/>
  <c r="K2109" i="1"/>
  <c r="H1439" i="2" l="1"/>
  <c r="J1437" i="2"/>
  <c r="J1439" i="2" s="1"/>
  <c r="J5352" i="1"/>
  <c r="K5312" i="1"/>
  <c r="K5316" i="1" s="1"/>
  <c r="K2146" i="1"/>
  <c r="K2147" i="1"/>
  <c r="K2145" i="1"/>
  <c r="K2069" i="1"/>
  <c r="K2070" i="1"/>
  <c r="K2071" i="1"/>
  <c r="K2072" i="1"/>
  <c r="K2073" i="1"/>
  <c r="K2074" i="1"/>
  <c r="K2075" i="1"/>
  <c r="K2076" i="1"/>
  <c r="K2077" i="1"/>
  <c r="H1440" i="2" l="1"/>
  <c r="J5314" i="1"/>
  <c r="D171" i="1"/>
  <c r="B1428" i="2" l="1"/>
  <c r="C1428" i="2"/>
  <c r="D1428" i="2"/>
  <c r="D1422" i="2"/>
  <c r="C1422" i="2"/>
  <c r="B1422" i="2"/>
  <c r="B1413" i="2"/>
  <c r="C1413" i="2"/>
  <c r="D1413" i="2"/>
  <c r="D1407" i="2"/>
  <c r="C1407" i="2"/>
  <c r="B1407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B1386" i="2"/>
  <c r="C1386" i="2"/>
  <c r="D1386" i="2"/>
  <c r="B1392" i="2"/>
  <c r="C1392" i="2"/>
  <c r="D1392" i="2"/>
  <c r="B1398" i="2"/>
  <c r="C1398" i="2"/>
  <c r="D1398" i="2"/>
  <c r="D1320" i="2"/>
  <c r="C1320" i="2"/>
  <c r="B1320" i="2"/>
  <c r="D1311" i="2"/>
  <c r="C1311" i="2"/>
  <c r="B1311" i="2"/>
  <c r="D1302" i="2"/>
  <c r="C1302" i="2"/>
  <c r="B1302" i="2"/>
  <c r="B1281" i="2" l="1"/>
  <c r="C1281" i="2"/>
  <c r="D1281" i="2"/>
  <c r="B1287" i="2"/>
  <c r="C1287" i="2"/>
  <c r="D1287" i="2"/>
  <c r="B1293" i="2"/>
  <c r="C1293" i="2"/>
  <c r="D1293" i="2"/>
  <c r="D1275" i="2"/>
  <c r="C1275" i="2"/>
  <c r="B1275" i="2"/>
  <c r="B1194" i="2" l="1"/>
  <c r="C1194" i="2"/>
  <c r="D1194" i="2"/>
  <c r="B1200" i="2"/>
  <c r="C1200" i="2"/>
  <c r="D1200" i="2"/>
  <c r="B1206" i="2"/>
  <c r="C1206" i="2"/>
  <c r="D1206" i="2"/>
  <c r="B1212" i="2"/>
  <c r="C1212" i="2"/>
  <c r="D1212" i="2"/>
  <c r="B1218" i="2"/>
  <c r="C1218" i="2"/>
  <c r="D1218" i="2"/>
  <c r="B1224" i="2"/>
  <c r="C1224" i="2"/>
  <c r="D1224" i="2"/>
  <c r="B1230" i="2"/>
  <c r="C1230" i="2"/>
  <c r="D1230" i="2"/>
  <c r="B1236" i="2"/>
  <c r="C1236" i="2"/>
  <c r="D1236" i="2"/>
  <c r="B1242" i="2"/>
  <c r="C1242" i="2"/>
  <c r="D1242" i="2"/>
  <c r="B1248" i="2"/>
  <c r="C1248" i="2"/>
  <c r="D1248" i="2"/>
  <c r="B1254" i="2"/>
  <c r="C1254" i="2"/>
  <c r="D1254" i="2"/>
  <c r="B1260" i="2"/>
  <c r="C1260" i="2"/>
  <c r="D1260" i="2"/>
  <c r="B1266" i="2"/>
  <c r="C1266" i="2"/>
  <c r="D1266" i="2"/>
  <c r="D1188" i="2"/>
  <c r="C1188" i="2"/>
  <c r="B1188" i="2"/>
  <c r="D1179" i="2"/>
  <c r="C1179" i="2"/>
  <c r="B1179" i="2"/>
  <c r="B1170" i="2"/>
  <c r="C1170" i="2"/>
  <c r="D1170" i="2"/>
  <c r="D1164" i="2"/>
  <c r="C1164" i="2"/>
  <c r="B1164" i="2"/>
  <c r="B1149" i="2"/>
  <c r="C1149" i="2"/>
  <c r="D1149" i="2"/>
  <c r="B1155" i="2"/>
  <c r="C1155" i="2"/>
  <c r="D1155" i="2"/>
  <c r="D1143" i="2"/>
  <c r="C1143" i="2"/>
  <c r="B1143" i="2"/>
  <c r="B1086" i="2" l="1"/>
  <c r="C1086" i="2"/>
  <c r="D1086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D1080" i="2"/>
  <c r="C1080" i="2"/>
  <c r="B1080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D993" i="2"/>
  <c r="C993" i="2"/>
  <c r="B993" i="2"/>
  <c r="B984" i="2"/>
  <c r="C984" i="2"/>
  <c r="D984" i="2"/>
  <c r="D978" i="2"/>
  <c r="C978" i="2"/>
  <c r="B978" i="2"/>
  <c r="B963" i="2"/>
  <c r="C963" i="2"/>
  <c r="D963" i="2"/>
  <c r="B969" i="2"/>
  <c r="C969" i="2"/>
  <c r="D969" i="2"/>
  <c r="D957" i="2"/>
  <c r="C957" i="2"/>
  <c r="B957" i="2"/>
  <c r="D948" i="2"/>
  <c r="C948" i="2"/>
  <c r="B948" i="2"/>
  <c r="D942" i="2"/>
  <c r="C942" i="2"/>
  <c r="B942" i="2"/>
  <c r="D936" i="2"/>
  <c r="C936" i="2"/>
  <c r="B936" i="2"/>
  <c r="D930" i="2"/>
  <c r="C930" i="2"/>
  <c r="B930" i="2"/>
  <c r="D924" i="2"/>
  <c r="C924" i="2"/>
  <c r="B924" i="2"/>
  <c r="D918" i="2"/>
  <c r="C918" i="2"/>
  <c r="B918" i="2"/>
  <c r="D912" i="2"/>
  <c r="C912" i="2"/>
  <c r="B912" i="2"/>
  <c r="D906" i="2"/>
  <c r="C906" i="2"/>
  <c r="B906" i="2"/>
  <c r="B897" i="2"/>
  <c r="C897" i="2"/>
  <c r="D897" i="2"/>
  <c r="D891" i="2"/>
  <c r="C891" i="2"/>
  <c r="B891" i="2"/>
  <c r="D882" i="2"/>
  <c r="C882" i="2"/>
  <c r="B882" i="2"/>
  <c r="B855" i="2" l="1"/>
  <c r="C855" i="2"/>
  <c r="D855" i="2"/>
  <c r="B861" i="2"/>
  <c r="C861" i="2"/>
  <c r="D861" i="2"/>
  <c r="B867" i="2"/>
  <c r="D867" i="2"/>
  <c r="B873" i="2"/>
  <c r="C873" i="2"/>
  <c r="D873" i="2"/>
  <c r="D849" i="2"/>
  <c r="C849" i="2"/>
  <c r="B849" i="2"/>
  <c r="B840" i="2"/>
  <c r="C840" i="2"/>
  <c r="D840" i="2"/>
  <c r="D834" i="2"/>
  <c r="C834" i="2"/>
  <c r="B834" i="2"/>
  <c r="B825" i="2" l="1"/>
  <c r="C825" i="2"/>
  <c r="D825" i="2"/>
  <c r="D819" i="2"/>
  <c r="C819" i="2"/>
  <c r="B819" i="2"/>
  <c r="B792" i="2" l="1"/>
  <c r="C792" i="2"/>
  <c r="D792" i="2"/>
  <c r="B798" i="2"/>
  <c r="C798" i="2"/>
  <c r="D798" i="2"/>
  <c r="B804" i="2"/>
  <c r="C804" i="2"/>
  <c r="D804" i="2"/>
  <c r="B810" i="2"/>
  <c r="C810" i="2"/>
  <c r="D810" i="2"/>
  <c r="D786" i="2"/>
  <c r="C786" i="2"/>
  <c r="B786" i="2"/>
  <c r="B753" i="2" l="1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D747" i="2"/>
  <c r="C747" i="2"/>
  <c r="B747" i="2"/>
  <c r="B726" i="2"/>
  <c r="C726" i="2"/>
  <c r="D726" i="2"/>
  <c r="B732" i="2"/>
  <c r="C732" i="2"/>
  <c r="D732" i="2"/>
  <c r="B738" i="2"/>
  <c r="C738" i="2"/>
  <c r="D738" i="2"/>
  <c r="D720" i="2"/>
  <c r="C720" i="2"/>
  <c r="B720" i="2"/>
  <c r="B699" i="2"/>
  <c r="C699" i="2"/>
  <c r="D699" i="2"/>
  <c r="B705" i="2"/>
  <c r="C705" i="2"/>
  <c r="D705" i="2"/>
  <c r="B711" i="2"/>
  <c r="C711" i="2"/>
  <c r="D711" i="2"/>
  <c r="D693" i="2"/>
  <c r="C693" i="2"/>
  <c r="B693" i="2"/>
  <c r="B672" i="2" l="1"/>
  <c r="C672" i="2"/>
  <c r="D672" i="2"/>
  <c r="B678" i="2"/>
  <c r="C678" i="2"/>
  <c r="D678" i="2"/>
  <c r="B684" i="2"/>
  <c r="C684" i="2"/>
  <c r="D684" i="2"/>
  <c r="D666" i="2"/>
  <c r="C666" i="2"/>
  <c r="B666" i="2"/>
  <c r="B657" i="2"/>
  <c r="C657" i="2"/>
  <c r="D657" i="2"/>
  <c r="D651" i="2"/>
  <c r="C651" i="2"/>
  <c r="B651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D564" i="2"/>
  <c r="C564" i="2"/>
  <c r="B564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507" i="2"/>
  <c r="C507" i="2"/>
  <c r="B507" i="2"/>
  <c r="B480" i="2"/>
  <c r="C480" i="2"/>
  <c r="D480" i="2"/>
  <c r="B486" i="2"/>
  <c r="C486" i="2"/>
  <c r="D486" i="2"/>
  <c r="B492" i="2"/>
  <c r="C492" i="2"/>
  <c r="D492" i="2"/>
  <c r="B498" i="2"/>
  <c r="C498" i="2"/>
  <c r="D498" i="2"/>
  <c r="D474" i="2"/>
  <c r="C474" i="2"/>
  <c r="B474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D441" i="2"/>
  <c r="C441" i="2"/>
  <c r="B441" i="2"/>
  <c r="B426" i="2"/>
  <c r="C426" i="2"/>
  <c r="D426" i="2"/>
  <c r="B432" i="2"/>
  <c r="C432" i="2"/>
  <c r="D432" i="2"/>
  <c r="D420" i="2"/>
  <c r="C420" i="2"/>
  <c r="B420" i="2"/>
  <c r="B387" i="2" l="1"/>
  <c r="C387" i="2"/>
  <c r="D387" i="2"/>
  <c r="B393" i="2"/>
  <c r="C393" i="2"/>
  <c r="D393" i="2"/>
  <c r="B399" i="2"/>
  <c r="C399" i="2"/>
  <c r="D399" i="2"/>
  <c r="B405" i="2"/>
  <c r="C405" i="2"/>
  <c r="D405" i="2"/>
  <c r="B411" i="2"/>
  <c r="C411" i="2"/>
  <c r="D411" i="2"/>
  <c r="D381" i="2"/>
  <c r="C381" i="2"/>
  <c r="B381" i="2"/>
  <c r="B366" i="2"/>
  <c r="C366" i="2"/>
  <c r="D366" i="2"/>
  <c r="B372" i="2"/>
  <c r="C372" i="2"/>
  <c r="D372" i="2"/>
  <c r="D360" i="2"/>
  <c r="C360" i="2"/>
  <c r="B360" i="2"/>
  <c r="B351" i="2" l="1"/>
  <c r="C351" i="2"/>
  <c r="D351" i="2"/>
  <c r="D345" i="2"/>
  <c r="C345" i="2"/>
  <c r="B345" i="2"/>
  <c r="B336" i="2" l="1"/>
  <c r="C336" i="2"/>
  <c r="D336" i="2"/>
  <c r="D330" i="2"/>
  <c r="C330" i="2"/>
  <c r="B330" i="2"/>
  <c r="B291" i="2" l="1"/>
  <c r="C291" i="2"/>
  <c r="D291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85" i="2"/>
  <c r="C285" i="2"/>
  <c r="B285" i="2"/>
  <c r="D276" i="2"/>
  <c r="C276" i="2"/>
  <c r="B276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D213" i="2"/>
  <c r="C213" i="2"/>
  <c r="B213" i="2"/>
  <c r="D204" i="2"/>
  <c r="C204" i="2"/>
  <c r="B204" i="2"/>
  <c r="D195" i="2"/>
  <c r="C195" i="2"/>
  <c r="B195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50" i="2"/>
  <c r="C150" i="2"/>
  <c r="B150" i="2"/>
  <c r="B105" i="2" l="1"/>
  <c r="C105" i="2"/>
  <c r="D105" i="2"/>
  <c r="B111" i="2"/>
  <c r="C111" i="2"/>
  <c r="D111" i="2"/>
  <c r="B117" i="2"/>
  <c r="C117" i="2"/>
  <c r="D117" i="2"/>
  <c r="B123" i="2"/>
  <c r="C123" i="2"/>
  <c r="D123" i="2"/>
  <c r="B129" i="2"/>
  <c r="C129" i="2"/>
  <c r="D129" i="2"/>
  <c r="B135" i="2"/>
  <c r="C135" i="2"/>
  <c r="D135" i="2"/>
  <c r="B141" i="2"/>
  <c r="C141" i="2"/>
  <c r="D141" i="2"/>
  <c r="D99" i="2"/>
  <c r="C99" i="2"/>
  <c r="B99" i="2"/>
  <c r="D90" i="2" l="1"/>
  <c r="C90" i="2"/>
  <c r="B90" i="2"/>
  <c r="B81" i="2"/>
  <c r="C81" i="2"/>
  <c r="D81" i="2"/>
  <c r="D75" i="2"/>
  <c r="C75" i="2"/>
  <c r="B75" i="2"/>
  <c r="B18" i="2" l="1"/>
  <c r="C18" i="2"/>
  <c r="D18" i="2"/>
  <c r="B24" i="2"/>
  <c r="C24" i="2"/>
  <c r="D24" i="2"/>
  <c r="B30" i="2"/>
  <c r="C30" i="2"/>
  <c r="D30" i="2"/>
  <c r="B36" i="2"/>
  <c r="C36" i="2"/>
  <c r="D36" i="2"/>
  <c r="B42" i="2"/>
  <c r="C42" i="2"/>
  <c r="D42" i="2"/>
  <c r="B48" i="2"/>
  <c r="C48" i="2"/>
  <c r="D48" i="2"/>
  <c r="B54" i="2"/>
  <c r="C54" i="2"/>
  <c r="D54" i="2"/>
  <c r="B60" i="2"/>
  <c r="C60" i="2"/>
  <c r="D60" i="2"/>
  <c r="B66" i="2"/>
  <c r="C66" i="2"/>
  <c r="D66" i="2"/>
  <c r="D12" i="2"/>
  <c r="C12" i="2"/>
  <c r="B12" i="2"/>
  <c r="D3" i="2"/>
  <c r="C3" i="2"/>
  <c r="B3" i="2"/>
  <c r="B1" i="2"/>
  <c r="E1428" i="2"/>
  <c r="E1429" i="2" s="1"/>
  <c r="E1422" i="2"/>
  <c r="E1413" i="2"/>
  <c r="E1414" i="2" s="1"/>
  <c r="E1407" i="2"/>
  <c r="E1398" i="2"/>
  <c r="E1399" i="2" s="1"/>
  <c r="E1392" i="2"/>
  <c r="E1393" i="2" s="1"/>
  <c r="E1386" i="2"/>
  <c r="E1387" i="2" s="1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11" i="2"/>
  <c r="E1312" i="2" s="1"/>
  <c r="E1302" i="2"/>
  <c r="E1303" i="2" s="1"/>
  <c r="E1293" i="2"/>
  <c r="E1294" i="2" s="1"/>
  <c r="E1287" i="2"/>
  <c r="E1288" i="2" s="1"/>
  <c r="E1281" i="2"/>
  <c r="E1282" i="2" s="1"/>
  <c r="E1275" i="2"/>
  <c r="E1276" i="2" s="1"/>
  <c r="E1266" i="2"/>
  <c r="E1267" i="2" s="1"/>
  <c r="E1260" i="2"/>
  <c r="E1261" i="2" s="1"/>
  <c r="E1254" i="2"/>
  <c r="E1255" i="2" s="1"/>
  <c r="E1248" i="2"/>
  <c r="E1249" i="2" s="1"/>
  <c r="E1242" i="2"/>
  <c r="E1243" i="2" s="1"/>
  <c r="E1236" i="2"/>
  <c r="E1237" i="2" s="1"/>
  <c r="E1230" i="2"/>
  <c r="E1231" i="2" s="1"/>
  <c r="E1224" i="2"/>
  <c r="E1225" i="2" s="1"/>
  <c r="E1218" i="2"/>
  <c r="E1219" i="2" s="1"/>
  <c r="E1212" i="2"/>
  <c r="E1213" i="2" s="1"/>
  <c r="E1206" i="2"/>
  <c r="E1207" i="2" s="1"/>
  <c r="E1200" i="2"/>
  <c r="E1201" i="2" s="1"/>
  <c r="E1194" i="2"/>
  <c r="E1195" i="2" s="1"/>
  <c r="E1188" i="2"/>
  <c r="E1189" i="2" s="1"/>
  <c r="E1179" i="2"/>
  <c r="E1170" i="2"/>
  <c r="E1171" i="2" s="1"/>
  <c r="E1164" i="2"/>
  <c r="E1155" i="2"/>
  <c r="E1156" i="2" s="1"/>
  <c r="E1149" i="2"/>
  <c r="E1150" i="2" s="1"/>
  <c r="E1143" i="2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69" i="2"/>
  <c r="E970" i="2" s="1"/>
  <c r="E963" i="2"/>
  <c r="E964" i="2" s="1"/>
  <c r="E957" i="2"/>
  <c r="E958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897" i="2"/>
  <c r="E898" i="2" s="1"/>
  <c r="E891" i="2"/>
  <c r="E892" i="2" s="1"/>
  <c r="E882" i="2"/>
  <c r="E873" i="2"/>
  <c r="E874" i="2" s="1"/>
  <c r="E867" i="2"/>
  <c r="E868" i="2" s="1"/>
  <c r="E861" i="2"/>
  <c r="E862" i="2" s="1"/>
  <c r="E855" i="2"/>
  <c r="E856" i="2" s="1"/>
  <c r="E849" i="2"/>
  <c r="E840" i="2"/>
  <c r="E841" i="2" s="1"/>
  <c r="E834" i="2"/>
  <c r="E825" i="2"/>
  <c r="E826" i="2" s="1"/>
  <c r="E819" i="2"/>
  <c r="E810" i="2"/>
  <c r="E811" i="2" s="1"/>
  <c r="E804" i="2"/>
  <c r="E805" i="2" s="1"/>
  <c r="E798" i="2"/>
  <c r="E799" i="2" s="1"/>
  <c r="E792" i="2"/>
  <c r="E793" i="2" s="1"/>
  <c r="E786" i="2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38" i="2"/>
  <c r="E739" i="2" s="1"/>
  <c r="E732" i="2"/>
  <c r="E733" i="2" s="1"/>
  <c r="E726" i="2"/>
  <c r="E727" i="2" s="1"/>
  <c r="E720" i="2"/>
  <c r="E711" i="2"/>
  <c r="E712" i="2" s="1"/>
  <c r="E705" i="2"/>
  <c r="E706" i="2" s="1"/>
  <c r="E699" i="2"/>
  <c r="E700" i="2" s="1"/>
  <c r="E693" i="2"/>
  <c r="E694" i="2" s="1"/>
  <c r="E684" i="2"/>
  <c r="E685" i="2" s="1"/>
  <c r="E678" i="2"/>
  <c r="E679" i="2" s="1"/>
  <c r="E672" i="2"/>
  <c r="E673" i="2" s="1"/>
  <c r="E666" i="2"/>
  <c r="E667" i="2" s="1"/>
  <c r="E657" i="2"/>
  <c r="E658" i="2" s="1"/>
  <c r="E651" i="2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498" i="2"/>
  <c r="E499" i="2" s="1"/>
  <c r="E492" i="2"/>
  <c r="E493" i="2" s="1"/>
  <c r="E486" i="2"/>
  <c r="E487" i="2" s="1"/>
  <c r="E480" i="2"/>
  <c r="E481" i="2" s="1"/>
  <c r="E474" i="2"/>
  <c r="E465" i="2"/>
  <c r="E466" i="2" s="1"/>
  <c r="E459" i="2"/>
  <c r="E460" i="2" s="1"/>
  <c r="E453" i="2"/>
  <c r="E454" i="2" s="1"/>
  <c r="E447" i="2"/>
  <c r="E448" i="2" s="1"/>
  <c r="E441" i="2"/>
  <c r="E432" i="2"/>
  <c r="E433" i="2" s="1"/>
  <c r="E426" i="2"/>
  <c r="E427" i="2" s="1"/>
  <c r="E420" i="2"/>
  <c r="E411" i="2"/>
  <c r="E412" i="2" s="1"/>
  <c r="E405" i="2"/>
  <c r="E406" i="2" s="1"/>
  <c r="E399" i="2"/>
  <c r="E400" i="2" s="1"/>
  <c r="E393" i="2"/>
  <c r="E394" i="2" s="1"/>
  <c r="E387" i="2"/>
  <c r="E388" i="2" s="1"/>
  <c r="E381" i="2"/>
  <c r="E372" i="2"/>
  <c r="E373" i="2" s="1"/>
  <c r="E366" i="2"/>
  <c r="E367" i="2" s="1"/>
  <c r="E360" i="2"/>
  <c r="E351" i="2"/>
  <c r="E352" i="2" s="1"/>
  <c r="E345" i="2"/>
  <c r="E346" i="2" s="1"/>
  <c r="E336" i="2"/>
  <c r="E337" i="2" s="1"/>
  <c r="E330" i="2"/>
  <c r="E331" i="2" s="1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5" i="2"/>
  <c r="E286" i="2" s="1"/>
  <c r="E276" i="2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04" i="2"/>
  <c r="E195" i="2"/>
  <c r="E186" i="2"/>
  <c r="E187" i="2" s="1"/>
  <c r="E180" i="2"/>
  <c r="E181" i="2" s="1"/>
  <c r="E174" i="2"/>
  <c r="E175" i="2" s="1"/>
  <c r="E168" i="2"/>
  <c r="E169" i="2" s="1"/>
  <c r="E162" i="2"/>
  <c r="E163" i="2" s="1"/>
  <c r="E156" i="2"/>
  <c r="E157" i="2" s="1"/>
  <c r="E150" i="2"/>
  <c r="E141" i="2"/>
  <c r="E142" i="2" s="1"/>
  <c r="E135" i="2"/>
  <c r="E136" i="2" s="1"/>
  <c r="E129" i="2"/>
  <c r="E130" i="2" s="1"/>
  <c r="E123" i="2"/>
  <c r="E124" i="2" s="1"/>
  <c r="E117" i="2"/>
  <c r="E118" i="2" s="1"/>
  <c r="E111" i="2"/>
  <c r="E112" i="2" s="1"/>
  <c r="E105" i="2"/>
  <c r="E106" i="2" s="1"/>
  <c r="E99" i="2"/>
  <c r="E90" i="2"/>
  <c r="E91" i="2" s="1"/>
  <c r="E81" i="2"/>
  <c r="E82" i="2" s="1"/>
  <c r="E75" i="2"/>
  <c r="E292" i="2" l="1"/>
  <c r="G292" i="2" s="1"/>
  <c r="G291" i="2"/>
  <c r="G1428" i="2"/>
  <c r="I1428" i="2" s="1"/>
  <c r="G1429" i="2"/>
  <c r="G1422" i="2"/>
  <c r="H1422" i="2" s="1"/>
  <c r="J1422" i="2" s="1"/>
  <c r="E1423" i="2"/>
  <c r="G1423" i="2" s="1"/>
  <c r="G1413" i="2"/>
  <c r="I1413" i="2" s="1"/>
  <c r="G1414" i="2"/>
  <c r="E1408" i="2"/>
  <c r="E1409" i="2" s="1"/>
  <c r="G1398" i="2"/>
  <c r="H1398" i="2" s="1"/>
  <c r="G1399" i="2"/>
  <c r="G1392" i="2"/>
  <c r="H1392" i="2" s="1"/>
  <c r="G1393" i="2"/>
  <c r="G1386" i="2"/>
  <c r="I1386" i="2" s="1"/>
  <c r="G1387" i="2"/>
  <c r="G1380" i="2"/>
  <c r="H1380" i="2" s="1"/>
  <c r="G1381" i="2"/>
  <c r="G1374" i="2"/>
  <c r="H1374" i="2" s="1"/>
  <c r="G1375" i="2"/>
  <c r="G1368" i="2"/>
  <c r="H1368" i="2" s="1"/>
  <c r="G1369" i="2"/>
  <c r="G1362" i="2"/>
  <c r="I1362" i="2" s="1"/>
  <c r="G1363" i="2"/>
  <c r="G1356" i="2"/>
  <c r="I1356" i="2" s="1"/>
  <c r="G1357" i="2"/>
  <c r="G1350" i="2"/>
  <c r="I1350" i="2" s="1"/>
  <c r="G1351" i="2"/>
  <c r="G1344" i="2"/>
  <c r="H1344" i="2" s="1"/>
  <c r="G1345" i="2"/>
  <c r="G1338" i="2"/>
  <c r="I1338" i="2" s="1"/>
  <c r="G1339" i="2"/>
  <c r="G1332" i="2"/>
  <c r="I1332" i="2" s="1"/>
  <c r="G1333" i="2"/>
  <c r="G1326" i="2"/>
  <c r="I1326" i="2" s="1"/>
  <c r="G1327" i="2"/>
  <c r="E1321" i="2"/>
  <c r="G1321" i="2" s="1"/>
  <c r="G1293" i="2"/>
  <c r="H1293" i="2" s="1"/>
  <c r="G1294" i="2"/>
  <c r="G1287" i="2"/>
  <c r="H1287" i="2" s="1"/>
  <c r="G1288" i="2"/>
  <c r="G1281" i="2"/>
  <c r="I1281" i="2" s="1"/>
  <c r="G1282" i="2"/>
  <c r="G1266" i="2"/>
  <c r="H1266" i="2" s="1"/>
  <c r="G1267" i="2"/>
  <c r="G1260" i="2"/>
  <c r="H1260" i="2" s="1"/>
  <c r="G1261" i="2"/>
  <c r="G1254" i="2"/>
  <c r="I1254" i="2" s="1"/>
  <c r="G1255" i="2"/>
  <c r="G1248" i="2"/>
  <c r="H1248" i="2" s="1"/>
  <c r="G1249" i="2"/>
  <c r="G1242" i="2"/>
  <c r="H1242" i="2" s="1"/>
  <c r="G1243" i="2"/>
  <c r="G1236" i="2"/>
  <c r="I1236" i="2" s="1"/>
  <c r="G1237" i="2"/>
  <c r="G1230" i="2"/>
  <c r="I1230" i="2" s="1"/>
  <c r="G1231" i="2"/>
  <c r="G1224" i="2"/>
  <c r="H1224" i="2" s="1"/>
  <c r="G1225" i="2"/>
  <c r="G1218" i="2"/>
  <c r="H1218" i="2" s="1"/>
  <c r="G1219" i="2"/>
  <c r="G1212" i="2"/>
  <c r="I1212" i="2" s="1"/>
  <c r="G1213" i="2"/>
  <c r="G1206" i="2"/>
  <c r="I1206" i="2" s="1"/>
  <c r="G1207" i="2"/>
  <c r="G1200" i="2"/>
  <c r="I1200" i="2" s="1"/>
  <c r="G1201" i="2"/>
  <c r="G1194" i="2"/>
  <c r="H1194" i="2" s="1"/>
  <c r="G1195" i="2"/>
  <c r="G1179" i="2"/>
  <c r="I1179" i="2" s="1"/>
  <c r="E1180" i="2"/>
  <c r="G1180" i="2" s="1"/>
  <c r="G1170" i="2"/>
  <c r="I1170" i="2" s="1"/>
  <c r="G1171" i="2"/>
  <c r="G1164" i="2"/>
  <c r="I1164" i="2" s="1"/>
  <c r="E1165" i="2"/>
  <c r="G1165" i="2" s="1"/>
  <c r="G1155" i="2"/>
  <c r="I1155" i="2" s="1"/>
  <c r="G1156" i="2"/>
  <c r="G1149" i="2"/>
  <c r="H1149" i="2" s="1"/>
  <c r="G1150" i="2"/>
  <c r="G1143" i="2"/>
  <c r="I1143" i="2" s="1"/>
  <c r="E1144" i="2"/>
  <c r="G1144" i="2" s="1"/>
  <c r="G1134" i="2"/>
  <c r="I1134" i="2" s="1"/>
  <c r="G1135" i="2"/>
  <c r="G1128" i="2"/>
  <c r="I1128" i="2" s="1"/>
  <c r="G1129" i="2"/>
  <c r="G1122" i="2"/>
  <c r="I1122" i="2" s="1"/>
  <c r="G1123" i="2"/>
  <c r="G1116" i="2"/>
  <c r="I1116" i="2" s="1"/>
  <c r="G1117" i="2"/>
  <c r="G1110" i="2"/>
  <c r="H1110" i="2" s="1"/>
  <c r="G1111" i="2"/>
  <c r="G1104" i="2"/>
  <c r="H1104" i="2" s="1"/>
  <c r="G1105" i="2"/>
  <c r="G1098" i="2"/>
  <c r="I1098" i="2" s="1"/>
  <c r="G1099" i="2"/>
  <c r="G1092" i="2"/>
  <c r="I1092" i="2" s="1"/>
  <c r="G1093" i="2"/>
  <c r="G1086" i="2"/>
  <c r="I1086" i="2" s="1"/>
  <c r="G1087" i="2"/>
  <c r="G1080" i="2"/>
  <c r="H1080" i="2" s="1"/>
  <c r="J1080" i="2" s="1"/>
  <c r="E1081" i="2"/>
  <c r="G1081" i="2" s="1"/>
  <c r="G1072" i="2"/>
  <c r="G1066" i="2"/>
  <c r="G1060" i="2"/>
  <c r="G1054" i="2"/>
  <c r="G1048" i="2"/>
  <c r="G1042" i="2"/>
  <c r="G1036" i="2"/>
  <c r="G1030" i="2"/>
  <c r="G1024" i="2"/>
  <c r="G1018" i="2"/>
  <c r="G1012" i="2"/>
  <c r="G1006" i="2"/>
  <c r="G1000" i="2"/>
  <c r="G1071" i="2"/>
  <c r="G1065" i="2"/>
  <c r="G1059" i="2"/>
  <c r="G1053" i="2"/>
  <c r="G1047" i="2"/>
  <c r="G1041" i="2"/>
  <c r="G1035" i="2"/>
  <c r="G1029" i="2"/>
  <c r="G1023" i="2"/>
  <c r="G1017" i="2"/>
  <c r="G1011" i="2"/>
  <c r="G1005" i="2"/>
  <c r="I1005" i="2" s="1"/>
  <c r="G999" i="2"/>
  <c r="G993" i="2"/>
  <c r="H993" i="2" s="1"/>
  <c r="J993" i="2" s="1"/>
  <c r="G994" i="2"/>
  <c r="G984" i="2"/>
  <c r="I984" i="2" s="1"/>
  <c r="G985" i="2"/>
  <c r="G978" i="2"/>
  <c r="H978" i="2" s="1"/>
  <c r="J978" i="2" s="1"/>
  <c r="E979" i="2"/>
  <c r="G979" i="2" s="1"/>
  <c r="G969" i="2"/>
  <c r="I969" i="2" s="1"/>
  <c r="G970" i="2"/>
  <c r="G963" i="2"/>
  <c r="I963" i="2" s="1"/>
  <c r="G964" i="2"/>
  <c r="G949" i="2"/>
  <c r="G943" i="2"/>
  <c r="G937" i="2"/>
  <c r="G931" i="2"/>
  <c r="G925" i="2"/>
  <c r="G919" i="2"/>
  <c r="G913" i="2"/>
  <c r="G948" i="2"/>
  <c r="G942" i="2"/>
  <c r="G936" i="2"/>
  <c r="G930" i="2"/>
  <c r="G924" i="2"/>
  <c r="G918" i="2"/>
  <c r="G912" i="2"/>
  <c r="G897" i="2"/>
  <c r="H897" i="2" s="1"/>
  <c r="G898" i="2"/>
  <c r="G882" i="2"/>
  <c r="I882" i="2" s="1"/>
  <c r="E883" i="2"/>
  <c r="G883" i="2" s="1"/>
  <c r="G873" i="2"/>
  <c r="H873" i="2" s="1"/>
  <c r="G874" i="2"/>
  <c r="G867" i="2"/>
  <c r="I867" i="2" s="1"/>
  <c r="G868" i="2"/>
  <c r="G861" i="2"/>
  <c r="H861" i="2" s="1"/>
  <c r="G862" i="2"/>
  <c r="G855" i="2"/>
  <c r="I855" i="2" s="1"/>
  <c r="G856" i="2"/>
  <c r="G849" i="2"/>
  <c r="I849" i="2" s="1"/>
  <c r="E850" i="2"/>
  <c r="G850" i="2" s="1"/>
  <c r="G840" i="2"/>
  <c r="H840" i="2" s="1"/>
  <c r="G841" i="2"/>
  <c r="G834" i="2"/>
  <c r="I834" i="2" s="1"/>
  <c r="E835" i="2"/>
  <c r="G835" i="2" s="1"/>
  <c r="G825" i="2"/>
  <c r="H825" i="2" s="1"/>
  <c r="G826" i="2"/>
  <c r="G819" i="2"/>
  <c r="I819" i="2" s="1"/>
  <c r="E820" i="2"/>
  <c r="G820" i="2" s="1"/>
  <c r="G810" i="2"/>
  <c r="I810" i="2" s="1"/>
  <c r="G811" i="2"/>
  <c r="G804" i="2"/>
  <c r="H804" i="2" s="1"/>
  <c r="G805" i="2"/>
  <c r="G798" i="2"/>
  <c r="H798" i="2" s="1"/>
  <c r="G799" i="2"/>
  <c r="G792" i="2"/>
  <c r="H792" i="2" s="1"/>
  <c r="G793" i="2"/>
  <c r="G786" i="2"/>
  <c r="H786" i="2" s="1"/>
  <c r="E787" i="2"/>
  <c r="G787" i="2" s="1"/>
  <c r="G777" i="2"/>
  <c r="H777" i="2" s="1"/>
  <c r="G778" i="2"/>
  <c r="G771" i="2"/>
  <c r="I771" i="2" s="1"/>
  <c r="G772" i="2"/>
  <c r="G765" i="2"/>
  <c r="H765" i="2" s="1"/>
  <c r="G766" i="2"/>
  <c r="G759" i="2"/>
  <c r="I759" i="2" s="1"/>
  <c r="G760" i="2"/>
  <c r="G753" i="2"/>
  <c r="I753" i="2" s="1"/>
  <c r="G754" i="2"/>
  <c r="G747" i="2"/>
  <c r="I747" i="2" s="1"/>
  <c r="E748" i="2"/>
  <c r="E749" i="2" s="1"/>
  <c r="G738" i="2"/>
  <c r="I738" i="2" s="1"/>
  <c r="G739" i="2"/>
  <c r="G732" i="2"/>
  <c r="I732" i="2" s="1"/>
  <c r="G733" i="2"/>
  <c r="G726" i="2"/>
  <c r="I726" i="2" s="1"/>
  <c r="G727" i="2"/>
  <c r="E721" i="2"/>
  <c r="G721" i="2" s="1"/>
  <c r="G711" i="2"/>
  <c r="I711" i="2" s="1"/>
  <c r="G712" i="2"/>
  <c r="G705" i="2"/>
  <c r="I705" i="2" s="1"/>
  <c r="G706" i="2"/>
  <c r="G699" i="2"/>
  <c r="I699" i="2" s="1"/>
  <c r="G700" i="2"/>
  <c r="G684" i="2"/>
  <c r="H684" i="2" s="1"/>
  <c r="G685" i="2"/>
  <c r="G678" i="2"/>
  <c r="H678" i="2" s="1"/>
  <c r="G679" i="2"/>
  <c r="G672" i="2"/>
  <c r="I672" i="2" s="1"/>
  <c r="G673" i="2"/>
  <c r="G657" i="2"/>
  <c r="I657" i="2" s="1"/>
  <c r="G658" i="2"/>
  <c r="G651" i="2"/>
  <c r="I651" i="2" s="1"/>
  <c r="E652" i="2"/>
  <c r="G652" i="2" s="1"/>
  <c r="G642" i="2"/>
  <c r="I642" i="2" s="1"/>
  <c r="G643" i="2"/>
  <c r="G636" i="2"/>
  <c r="H636" i="2" s="1"/>
  <c r="G637" i="2"/>
  <c r="G630" i="2"/>
  <c r="I630" i="2" s="1"/>
  <c r="G631" i="2"/>
  <c r="G624" i="2"/>
  <c r="I624" i="2" s="1"/>
  <c r="G625" i="2"/>
  <c r="G618" i="2"/>
  <c r="I618" i="2" s="1"/>
  <c r="G619" i="2"/>
  <c r="G612" i="2"/>
  <c r="H612" i="2" s="1"/>
  <c r="G613" i="2"/>
  <c r="G606" i="2"/>
  <c r="I606" i="2" s="1"/>
  <c r="G607" i="2"/>
  <c r="G600" i="2"/>
  <c r="I600" i="2" s="1"/>
  <c r="G601" i="2"/>
  <c r="G594" i="2"/>
  <c r="I594" i="2" s="1"/>
  <c r="G595" i="2"/>
  <c r="G588" i="2"/>
  <c r="I588" i="2" s="1"/>
  <c r="G589" i="2"/>
  <c r="G582" i="2"/>
  <c r="I582" i="2" s="1"/>
  <c r="G583" i="2"/>
  <c r="G576" i="2"/>
  <c r="G577" i="2"/>
  <c r="G570" i="2"/>
  <c r="I570" i="2" s="1"/>
  <c r="G571" i="2"/>
  <c r="G564" i="2"/>
  <c r="H564" i="2" s="1"/>
  <c r="J564" i="2" s="1"/>
  <c r="E565" i="2"/>
  <c r="G565" i="2" s="1"/>
  <c r="G555" i="2"/>
  <c r="I555" i="2" s="1"/>
  <c r="G556" i="2"/>
  <c r="G549" i="2"/>
  <c r="I549" i="2" s="1"/>
  <c r="G550" i="2"/>
  <c r="G543" i="2"/>
  <c r="I543" i="2" s="1"/>
  <c r="G544" i="2"/>
  <c r="G537" i="2"/>
  <c r="I537" i="2" s="1"/>
  <c r="G538" i="2"/>
  <c r="G531" i="2"/>
  <c r="I531" i="2" s="1"/>
  <c r="G532" i="2"/>
  <c r="G525" i="2"/>
  <c r="I525" i="2" s="1"/>
  <c r="G526" i="2"/>
  <c r="G519" i="2"/>
  <c r="I519" i="2" s="1"/>
  <c r="G520" i="2"/>
  <c r="G513" i="2"/>
  <c r="H513" i="2" s="1"/>
  <c r="G514" i="2"/>
  <c r="G507" i="2"/>
  <c r="I507" i="2" s="1"/>
  <c r="E508" i="2"/>
  <c r="G508" i="2" s="1"/>
  <c r="G498" i="2"/>
  <c r="I498" i="2" s="1"/>
  <c r="G499" i="2"/>
  <c r="G492" i="2"/>
  <c r="H492" i="2" s="1"/>
  <c r="G493" i="2"/>
  <c r="G486" i="2"/>
  <c r="I486" i="2" s="1"/>
  <c r="G487" i="2"/>
  <c r="G480" i="2"/>
  <c r="I480" i="2" s="1"/>
  <c r="G481" i="2"/>
  <c r="G474" i="2"/>
  <c r="I474" i="2" s="1"/>
  <c r="E475" i="2"/>
  <c r="G475" i="2" s="1"/>
  <c r="G465" i="2"/>
  <c r="I465" i="2" s="1"/>
  <c r="G466" i="2"/>
  <c r="G459" i="2"/>
  <c r="I459" i="2" s="1"/>
  <c r="G460" i="2"/>
  <c r="G453" i="2"/>
  <c r="H453" i="2" s="1"/>
  <c r="G454" i="2"/>
  <c r="G447" i="2"/>
  <c r="H447" i="2" s="1"/>
  <c r="G448" i="2"/>
  <c r="G441" i="2"/>
  <c r="I441" i="2" s="1"/>
  <c r="E442" i="2"/>
  <c r="G442" i="2" s="1"/>
  <c r="G432" i="2"/>
  <c r="H432" i="2" s="1"/>
  <c r="G433" i="2"/>
  <c r="G426" i="2"/>
  <c r="I426" i="2" s="1"/>
  <c r="G427" i="2"/>
  <c r="G420" i="2"/>
  <c r="H420" i="2" s="1"/>
  <c r="J420" i="2" s="1"/>
  <c r="E421" i="2"/>
  <c r="G421" i="2" s="1"/>
  <c r="G411" i="2"/>
  <c r="I411" i="2" s="1"/>
  <c r="G412" i="2"/>
  <c r="G405" i="2"/>
  <c r="H405" i="2" s="1"/>
  <c r="G406" i="2"/>
  <c r="G399" i="2"/>
  <c r="H399" i="2" s="1"/>
  <c r="G400" i="2"/>
  <c r="G393" i="2"/>
  <c r="I393" i="2" s="1"/>
  <c r="G394" i="2"/>
  <c r="G387" i="2"/>
  <c r="I387" i="2" s="1"/>
  <c r="G388" i="2"/>
  <c r="E382" i="2"/>
  <c r="G382" i="2" s="1"/>
  <c r="G372" i="2"/>
  <c r="I372" i="2" s="1"/>
  <c r="G373" i="2"/>
  <c r="G366" i="2"/>
  <c r="I366" i="2" s="1"/>
  <c r="G367" i="2"/>
  <c r="E361" i="2"/>
  <c r="G361" i="2" s="1"/>
  <c r="G352" i="2"/>
  <c r="G351" i="2"/>
  <c r="H351" i="2" s="1"/>
  <c r="G336" i="2"/>
  <c r="I336" i="2" s="1"/>
  <c r="G337" i="2"/>
  <c r="G321" i="2"/>
  <c r="H321" i="2" s="1"/>
  <c r="G322" i="2"/>
  <c r="G315" i="2"/>
  <c r="H315" i="2" s="1"/>
  <c r="G316" i="2"/>
  <c r="G309" i="2"/>
  <c r="I309" i="2" s="1"/>
  <c r="G310" i="2"/>
  <c r="G303" i="2"/>
  <c r="I303" i="2" s="1"/>
  <c r="G304" i="2"/>
  <c r="G297" i="2"/>
  <c r="H297" i="2" s="1"/>
  <c r="G298" i="2"/>
  <c r="H291" i="2"/>
  <c r="G276" i="2"/>
  <c r="I276" i="2" s="1"/>
  <c r="E277" i="2"/>
  <c r="G277" i="2" s="1"/>
  <c r="G267" i="2"/>
  <c r="H267" i="2" s="1"/>
  <c r="G268" i="2"/>
  <c r="G261" i="2"/>
  <c r="I261" i="2" s="1"/>
  <c r="G262" i="2"/>
  <c r="G255" i="2"/>
  <c r="I255" i="2" s="1"/>
  <c r="G256" i="2"/>
  <c r="G249" i="2"/>
  <c r="H249" i="2" s="1"/>
  <c r="G250" i="2"/>
  <c r="G243" i="2"/>
  <c r="H243" i="2" s="1"/>
  <c r="G244" i="2"/>
  <c r="G237" i="2"/>
  <c r="H237" i="2" s="1"/>
  <c r="G238" i="2"/>
  <c r="G231" i="2"/>
  <c r="H231" i="2" s="1"/>
  <c r="G232" i="2"/>
  <c r="G225" i="2"/>
  <c r="I225" i="2" s="1"/>
  <c r="G226" i="2"/>
  <c r="G219" i="2"/>
  <c r="I219" i="2" s="1"/>
  <c r="G220" i="2"/>
  <c r="G213" i="2"/>
  <c r="I213" i="2" s="1"/>
  <c r="E214" i="2"/>
  <c r="G214" i="2" s="1"/>
  <c r="G204" i="2"/>
  <c r="I204" i="2" s="1"/>
  <c r="E205" i="2"/>
  <c r="G205" i="2" s="1"/>
  <c r="E66" i="2"/>
  <c r="G66" i="2" s="1"/>
  <c r="H66" i="2" s="1"/>
  <c r="E12" i="2"/>
  <c r="E13" i="2" s="1"/>
  <c r="G13" i="2" s="1"/>
  <c r="G195" i="2"/>
  <c r="I195" i="2" s="1"/>
  <c r="E196" i="2"/>
  <c r="G196" i="2" s="1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G162" i="2"/>
  <c r="I162" i="2" s="1"/>
  <c r="G163" i="2"/>
  <c r="G156" i="2"/>
  <c r="H156" i="2" s="1"/>
  <c r="G157" i="2"/>
  <c r="G150" i="2"/>
  <c r="H150" i="2" s="1"/>
  <c r="J150" i="2" s="1"/>
  <c r="E151" i="2"/>
  <c r="G151" i="2" s="1"/>
  <c r="G141" i="2"/>
  <c r="I141" i="2" s="1"/>
  <c r="G142" i="2"/>
  <c r="G135" i="2"/>
  <c r="H135" i="2" s="1"/>
  <c r="G136" i="2"/>
  <c r="G129" i="2"/>
  <c r="I129" i="2" s="1"/>
  <c r="G130" i="2"/>
  <c r="G123" i="2"/>
  <c r="I123" i="2" s="1"/>
  <c r="G124" i="2"/>
  <c r="G117" i="2"/>
  <c r="H117" i="2" s="1"/>
  <c r="G118" i="2"/>
  <c r="G111" i="2"/>
  <c r="H111" i="2" s="1"/>
  <c r="G112" i="2"/>
  <c r="G105" i="2"/>
  <c r="I105" i="2" s="1"/>
  <c r="G106" i="2"/>
  <c r="G99" i="2"/>
  <c r="I99" i="2" s="1"/>
  <c r="E100" i="2"/>
  <c r="G100" i="2" s="1"/>
  <c r="G81" i="2"/>
  <c r="I81" i="2" s="1"/>
  <c r="G82" i="2"/>
  <c r="E18" i="2"/>
  <c r="E19" i="2" s="1"/>
  <c r="G19" i="2" s="1"/>
  <c r="G75" i="2"/>
  <c r="I75" i="2" s="1"/>
  <c r="E76" i="2"/>
  <c r="G76" i="2" s="1"/>
  <c r="E60" i="2"/>
  <c r="E61" i="2" s="1"/>
  <c r="E48" i="2"/>
  <c r="E49" i="2" s="1"/>
  <c r="E36" i="2"/>
  <c r="E37" i="2" s="1"/>
  <c r="E24" i="2"/>
  <c r="E25" i="2" s="1"/>
  <c r="E54" i="2"/>
  <c r="E55" i="2" s="1"/>
  <c r="E42" i="2"/>
  <c r="E43" i="2" s="1"/>
  <c r="E30" i="2"/>
  <c r="E31" i="2" s="1"/>
  <c r="G360" i="2"/>
  <c r="I360" i="2" s="1"/>
  <c r="G1320" i="2"/>
  <c r="I1320" i="2" s="1"/>
  <c r="G1407" i="2"/>
  <c r="I1407" i="2" s="1"/>
  <c r="G381" i="2"/>
  <c r="I381" i="2" s="1"/>
  <c r="E92" i="2"/>
  <c r="G90" i="2"/>
  <c r="I90" i="2" s="1"/>
  <c r="G345" i="2"/>
  <c r="I345" i="2" s="1"/>
  <c r="G1312" i="2"/>
  <c r="I1312" i="2" s="1"/>
  <c r="G1276" i="2"/>
  <c r="G1275" i="2"/>
  <c r="G1303" i="2"/>
  <c r="G1302" i="2"/>
  <c r="G1311" i="2"/>
  <c r="G906" i="2"/>
  <c r="G907" i="2"/>
  <c r="G891" i="2"/>
  <c r="G958" i="2"/>
  <c r="G957" i="2"/>
  <c r="G892" i="2"/>
  <c r="G1189" i="2"/>
  <c r="G1188" i="2"/>
  <c r="G666" i="2"/>
  <c r="G667" i="2"/>
  <c r="G694" i="2"/>
  <c r="G693" i="2"/>
  <c r="G720" i="2"/>
  <c r="G286" i="2"/>
  <c r="G331" i="2"/>
  <c r="G285" i="2"/>
  <c r="G330" i="2"/>
  <c r="E3" i="2"/>
  <c r="E4" i="2" s="1"/>
  <c r="J5236" i="1"/>
  <c r="D5208" i="1"/>
  <c r="J5205" i="1"/>
  <c r="J5243" i="1" s="1"/>
  <c r="J5204" i="1"/>
  <c r="J5242" i="1" s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C5226" i="1" s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211" i="1" s="1"/>
  <c r="H5172" i="1"/>
  <c r="H5210" i="1" s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D5098" i="1" s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B4997" i="1" s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H4754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2" i="1"/>
  <c r="J4656" i="1"/>
  <c r="J4648" i="1"/>
  <c r="J4635" i="1"/>
  <c r="J4673" i="1" s="1"/>
  <c r="J4634" i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D4305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H4070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28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K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K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K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K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H3468" i="1"/>
  <c r="E3468" i="1"/>
  <c r="D3468" i="1"/>
  <c r="C3468" i="1"/>
  <c r="B3468" i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I3177" i="1"/>
  <c r="I3169" i="1"/>
  <c r="D3156" i="1"/>
  <c r="J3153" i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9" i="1"/>
  <c r="B2945" i="1"/>
  <c r="B2941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2" i="1"/>
  <c r="I2824" i="1"/>
  <c r="J2811" i="1"/>
  <c r="J2849" i="1" s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14" i="1"/>
  <c r="D2604" i="1"/>
  <c r="D2598" i="1"/>
  <c r="D2586" i="1"/>
  <c r="J2583" i="1"/>
  <c r="J2621" i="1" s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J2492" i="1"/>
  <c r="H2475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B2148" i="1" s="1"/>
  <c r="K2148" i="1" s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B2144" i="1" s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I1233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025" i="1" l="1"/>
  <c r="K2029" i="1"/>
  <c r="K2033" i="1"/>
  <c r="K2037" i="1"/>
  <c r="K2144" i="1"/>
  <c r="K3508" i="1"/>
  <c r="K3512" i="1"/>
  <c r="K3516" i="1"/>
  <c r="K3520" i="1"/>
  <c r="K3740" i="1"/>
  <c r="K4194" i="1"/>
  <c r="K4196" i="1"/>
  <c r="K4198" i="1"/>
  <c r="K4200" i="1"/>
  <c r="K4203" i="1"/>
  <c r="K4205" i="1"/>
  <c r="K4384" i="1"/>
  <c r="K5003" i="1"/>
  <c r="K1197" i="1"/>
  <c r="K2714" i="1"/>
  <c r="K2718" i="1"/>
  <c r="K3507" i="1"/>
  <c r="K3511" i="1"/>
  <c r="K3515" i="1"/>
  <c r="K3519" i="1"/>
  <c r="K3701" i="1"/>
  <c r="K3705" i="1"/>
  <c r="K4199" i="1"/>
  <c r="K1468" i="1"/>
  <c r="K3510" i="1"/>
  <c r="K3514" i="1"/>
  <c r="K3518" i="1"/>
  <c r="K4991" i="1"/>
  <c r="K4995" i="1"/>
  <c r="K4999" i="1"/>
  <c r="K4152" i="1"/>
  <c r="K4153" i="1"/>
  <c r="K4154" i="1"/>
  <c r="I1293" i="2"/>
  <c r="D3842" i="1"/>
  <c r="H1200" i="2"/>
  <c r="J1200" i="2" s="1"/>
  <c r="K2710" i="1"/>
  <c r="J2194" i="1"/>
  <c r="I1398" i="2"/>
  <c r="K1227" i="1"/>
  <c r="H1428" i="2"/>
  <c r="J1428" i="2" s="1"/>
  <c r="I1374" i="2"/>
  <c r="H1350" i="2"/>
  <c r="J1350" i="2" s="1"/>
  <c r="H1326" i="2"/>
  <c r="J1326" i="2" s="1"/>
  <c r="E1322" i="2"/>
  <c r="I1422" i="2"/>
  <c r="H1170" i="2"/>
  <c r="J1170" i="2" s="1"/>
  <c r="H1236" i="2"/>
  <c r="J1236" i="2" s="1"/>
  <c r="G1408" i="2"/>
  <c r="H1408" i="2" s="1"/>
  <c r="J1408" i="2" s="1"/>
  <c r="G1424" i="2"/>
  <c r="E1430" i="2"/>
  <c r="I1429" i="2"/>
  <c r="I1430" i="2" s="1"/>
  <c r="H1429" i="2"/>
  <c r="J1429" i="2" s="1"/>
  <c r="G1430" i="2"/>
  <c r="I1242" i="2"/>
  <c r="H1413" i="2"/>
  <c r="J1413" i="2" s="1"/>
  <c r="K5107" i="1"/>
  <c r="K5111" i="1"/>
  <c r="K5103" i="1"/>
  <c r="E1415" i="2"/>
  <c r="I1414" i="2"/>
  <c r="I1415" i="2" s="1"/>
  <c r="H1414" i="2"/>
  <c r="J1414" i="2" s="1"/>
  <c r="G1415" i="2"/>
  <c r="H1254" i="2"/>
  <c r="J1254" i="2" s="1"/>
  <c r="H1179" i="2"/>
  <c r="J1179" i="2" s="1"/>
  <c r="H1230" i="2"/>
  <c r="J1230" i="2" s="1"/>
  <c r="I1194" i="2"/>
  <c r="H1206" i="2"/>
  <c r="J1206" i="2" s="1"/>
  <c r="I1380" i="2"/>
  <c r="J1398" i="2"/>
  <c r="I1399" i="2"/>
  <c r="H1399" i="2"/>
  <c r="J1399" i="2" s="1"/>
  <c r="E1400" i="2"/>
  <c r="G1400" i="2"/>
  <c r="I1393" i="2"/>
  <c r="H1393" i="2"/>
  <c r="J1393" i="2" s="1"/>
  <c r="J1392" i="2"/>
  <c r="E1394" i="2"/>
  <c r="I1392" i="2"/>
  <c r="I1394" i="2" s="1"/>
  <c r="G1394" i="2"/>
  <c r="I1387" i="2"/>
  <c r="I1388" i="2" s="1"/>
  <c r="H1387" i="2"/>
  <c r="J1387" i="2" s="1"/>
  <c r="E1388" i="2"/>
  <c r="H1386" i="2"/>
  <c r="G1388" i="2"/>
  <c r="I1381" i="2"/>
  <c r="H1381" i="2"/>
  <c r="J1381" i="2" s="1"/>
  <c r="E1382" i="2"/>
  <c r="J1380" i="2"/>
  <c r="G1382" i="2"/>
  <c r="E1376" i="2"/>
  <c r="I1375" i="2"/>
  <c r="H1375" i="2"/>
  <c r="J1375" i="2" s="1"/>
  <c r="J1374" i="2"/>
  <c r="G1376" i="2"/>
  <c r="I1369" i="2"/>
  <c r="H1369" i="2"/>
  <c r="J1369" i="2" s="1"/>
  <c r="E1370" i="2"/>
  <c r="J1368" i="2"/>
  <c r="I1368" i="2"/>
  <c r="I1370" i="2" s="1"/>
  <c r="G1370" i="2"/>
  <c r="I1363" i="2"/>
  <c r="I1364" i="2" s="1"/>
  <c r="H1363" i="2"/>
  <c r="J1363" i="2" s="1"/>
  <c r="E1364" i="2"/>
  <c r="H1362" i="2"/>
  <c r="G1364" i="2"/>
  <c r="E1358" i="2"/>
  <c r="H1357" i="2"/>
  <c r="J1357" i="2" s="1"/>
  <c r="I1357" i="2"/>
  <c r="I1358" i="2" s="1"/>
  <c r="H1356" i="2"/>
  <c r="G1358" i="2"/>
  <c r="I1351" i="2"/>
  <c r="I1352" i="2" s="1"/>
  <c r="H1351" i="2"/>
  <c r="J1351" i="2" s="1"/>
  <c r="E1352" i="2"/>
  <c r="G1352" i="2"/>
  <c r="J1344" i="2"/>
  <c r="I1345" i="2"/>
  <c r="H1345" i="2"/>
  <c r="J1345" i="2" s="1"/>
  <c r="E1346" i="2"/>
  <c r="I1344" i="2"/>
  <c r="G1346" i="2"/>
  <c r="E1340" i="2"/>
  <c r="I1339" i="2"/>
  <c r="I1340" i="2" s="1"/>
  <c r="H1339" i="2"/>
  <c r="J1339" i="2" s="1"/>
  <c r="H1338" i="2"/>
  <c r="G1340" i="2"/>
  <c r="E1334" i="2"/>
  <c r="I1333" i="2"/>
  <c r="I1334" i="2" s="1"/>
  <c r="H1333" i="2"/>
  <c r="J1333" i="2" s="1"/>
  <c r="H1332" i="2"/>
  <c r="G1334" i="2"/>
  <c r="H1327" i="2"/>
  <c r="J1327" i="2" s="1"/>
  <c r="I1327" i="2"/>
  <c r="I1328" i="2" s="1"/>
  <c r="E1328" i="2"/>
  <c r="G1328" i="2"/>
  <c r="H1321" i="2"/>
  <c r="J1321" i="2" s="1"/>
  <c r="I1321" i="2"/>
  <c r="I1322" i="2" s="1"/>
  <c r="H1005" i="2"/>
  <c r="J1005" i="2" s="1"/>
  <c r="K4837" i="1"/>
  <c r="K4841" i="1"/>
  <c r="K4845" i="1"/>
  <c r="K4849" i="1"/>
  <c r="J4702" i="1"/>
  <c r="K4704" i="1" s="1"/>
  <c r="K4608" i="1"/>
  <c r="K4609" i="1"/>
  <c r="K4610" i="1"/>
  <c r="K4611" i="1"/>
  <c r="K4612" i="1"/>
  <c r="K4613" i="1"/>
  <c r="K4614" i="1"/>
  <c r="K4615" i="1"/>
  <c r="K4616" i="1"/>
  <c r="K4617" i="1"/>
  <c r="J1293" i="2"/>
  <c r="I1294" i="2"/>
  <c r="H1294" i="2"/>
  <c r="J1294" i="2" s="1"/>
  <c r="E1295" i="2"/>
  <c r="G1295" i="2"/>
  <c r="J1287" i="2"/>
  <c r="I1288" i="2"/>
  <c r="H1288" i="2"/>
  <c r="J1288" i="2" s="1"/>
  <c r="E1289" i="2"/>
  <c r="I1287" i="2"/>
  <c r="G1289" i="2"/>
  <c r="E1283" i="2"/>
  <c r="I1282" i="2"/>
  <c r="I1283" i="2" s="1"/>
  <c r="H1282" i="2"/>
  <c r="J1282" i="2" s="1"/>
  <c r="H1281" i="2"/>
  <c r="G1283" i="2"/>
  <c r="I1224" i="2"/>
  <c r="K4496" i="1"/>
  <c r="K4500" i="1"/>
  <c r="K4504" i="1"/>
  <c r="K4508" i="1"/>
  <c r="I1248" i="2"/>
  <c r="K4618" i="1"/>
  <c r="K4619" i="1"/>
  <c r="K4620" i="1"/>
  <c r="K4621" i="1"/>
  <c r="K4622" i="1"/>
  <c r="K4623" i="1"/>
  <c r="K4760" i="1"/>
  <c r="K4764" i="1"/>
  <c r="K4768" i="1"/>
  <c r="K4772" i="1"/>
  <c r="K4882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18" i="1" s="1"/>
  <c r="J4820" i="1" s="1"/>
  <c r="K4838" i="1"/>
  <c r="K4842" i="1"/>
  <c r="K4846" i="1"/>
  <c r="K4762" i="1"/>
  <c r="K4766" i="1"/>
  <c r="K4770" i="1"/>
  <c r="K4774" i="1"/>
  <c r="K4767" i="1"/>
  <c r="K4775" i="1"/>
  <c r="J4588" i="1"/>
  <c r="K4590" i="1" s="1"/>
  <c r="J4592" i="1" s="1"/>
  <c r="K4886" i="1"/>
  <c r="K5102" i="1"/>
  <c r="K5106" i="1"/>
  <c r="K5110" i="1"/>
  <c r="K5114" i="1"/>
  <c r="J4930" i="1"/>
  <c r="K5067" i="1"/>
  <c r="K5071" i="1"/>
  <c r="K5075" i="1"/>
  <c r="K4850" i="1"/>
  <c r="K4955" i="1"/>
  <c r="K4959" i="1"/>
  <c r="K4963" i="1"/>
  <c r="J5044" i="1"/>
  <c r="J5158" i="1"/>
  <c r="H1267" i="2"/>
  <c r="J1267" i="2" s="1"/>
  <c r="I1267" i="2"/>
  <c r="E1268" i="2"/>
  <c r="J1266" i="2"/>
  <c r="I1266" i="2"/>
  <c r="G1268" i="2"/>
  <c r="I1261" i="2"/>
  <c r="H1261" i="2"/>
  <c r="J1261" i="2" s="1"/>
  <c r="J1260" i="2"/>
  <c r="E1262" i="2"/>
  <c r="I1260" i="2"/>
  <c r="G1262" i="2"/>
  <c r="I1255" i="2"/>
  <c r="I1256" i="2" s="1"/>
  <c r="H1255" i="2"/>
  <c r="J1255" i="2" s="1"/>
  <c r="E1256" i="2"/>
  <c r="G1256" i="2"/>
  <c r="I1249" i="2"/>
  <c r="H1249" i="2"/>
  <c r="J1249" i="2" s="1"/>
  <c r="J1248" i="2"/>
  <c r="E1250" i="2"/>
  <c r="G1250" i="2"/>
  <c r="J1242" i="2"/>
  <c r="G1238" i="2"/>
  <c r="E1244" i="2"/>
  <c r="I1243" i="2"/>
  <c r="H1243" i="2"/>
  <c r="J1243" i="2" s="1"/>
  <c r="G1244" i="2"/>
  <c r="E1238" i="2"/>
  <c r="I1237" i="2"/>
  <c r="I1238" i="2" s="1"/>
  <c r="H1237" i="2"/>
  <c r="J1237" i="2" s="1"/>
  <c r="I1231" i="2"/>
  <c r="I1232" i="2" s="1"/>
  <c r="H1231" i="2"/>
  <c r="J1231" i="2" s="1"/>
  <c r="E1232" i="2"/>
  <c r="G1232" i="2"/>
  <c r="J1224" i="2"/>
  <c r="E1226" i="2"/>
  <c r="I1225" i="2"/>
  <c r="H1225" i="2"/>
  <c r="J1225" i="2" s="1"/>
  <c r="G1226" i="2"/>
  <c r="J1218" i="2"/>
  <c r="E1220" i="2"/>
  <c r="I1219" i="2"/>
  <c r="H1219" i="2"/>
  <c r="J1219" i="2" s="1"/>
  <c r="I1218" i="2"/>
  <c r="G1220" i="2"/>
  <c r="I1213" i="2"/>
  <c r="I1214" i="2" s="1"/>
  <c r="H1213" i="2"/>
  <c r="J1213" i="2" s="1"/>
  <c r="E1214" i="2"/>
  <c r="H1212" i="2"/>
  <c r="G1214" i="2"/>
  <c r="I1207" i="2"/>
  <c r="I1208" i="2" s="1"/>
  <c r="H1207" i="2"/>
  <c r="J1207" i="2" s="1"/>
  <c r="E1208" i="2"/>
  <c r="G1208" i="2"/>
  <c r="E1202" i="2"/>
  <c r="I1201" i="2"/>
  <c r="I1202" i="2" s="1"/>
  <c r="H1201" i="2"/>
  <c r="J1201" i="2" s="1"/>
  <c r="G1202" i="2"/>
  <c r="E1196" i="2"/>
  <c r="I1195" i="2"/>
  <c r="H1195" i="2"/>
  <c r="J1195" i="2" s="1"/>
  <c r="J1194" i="2"/>
  <c r="G1196" i="2"/>
  <c r="K4432" i="1"/>
  <c r="K4394" i="1"/>
  <c r="H1134" i="2"/>
  <c r="J1134" i="2" s="1"/>
  <c r="H1164" i="2"/>
  <c r="J1164" i="2" s="1"/>
  <c r="G1166" i="2"/>
  <c r="I1149" i="2"/>
  <c r="E1172" i="2"/>
  <c r="I1171" i="2"/>
  <c r="I1172" i="2" s="1"/>
  <c r="H1171" i="2"/>
  <c r="J1171" i="2" s="1"/>
  <c r="G1172" i="2"/>
  <c r="G1145" i="2"/>
  <c r="H1155" i="2"/>
  <c r="H1143" i="2"/>
  <c r="J1143" i="2" s="1"/>
  <c r="H1156" i="2"/>
  <c r="J1156" i="2" s="1"/>
  <c r="I1156" i="2"/>
  <c r="I1157" i="2" s="1"/>
  <c r="E1157" i="2"/>
  <c r="G1157" i="2"/>
  <c r="J1149" i="2"/>
  <c r="I1150" i="2"/>
  <c r="H1150" i="2"/>
  <c r="J1150" i="2" s="1"/>
  <c r="E1151" i="2"/>
  <c r="G1151" i="2"/>
  <c r="H1086" i="2"/>
  <c r="J1086" i="2" s="1"/>
  <c r="H1092" i="2"/>
  <c r="J1092" i="2" s="1"/>
  <c r="H1116" i="2"/>
  <c r="J1116" i="2" s="1"/>
  <c r="I1080" i="2"/>
  <c r="E1136" i="2"/>
  <c r="I1135" i="2"/>
  <c r="I1136" i="2" s="1"/>
  <c r="H1135" i="2"/>
  <c r="J1135" i="2" s="1"/>
  <c r="G1136" i="2"/>
  <c r="I1129" i="2"/>
  <c r="I1130" i="2" s="1"/>
  <c r="H1129" i="2"/>
  <c r="J1129" i="2" s="1"/>
  <c r="E1130" i="2"/>
  <c r="H1128" i="2"/>
  <c r="G1130" i="2"/>
  <c r="H1123" i="2"/>
  <c r="J1123" i="2" s="1"/>
  <c r="I1123" i="2"/>
  <c r="I1124" i="2" s="1"/>
  <c r="E1124" i="2"/>
  <c r="H1122" i="2"/>
  <c r="G1124" i="2"/>
  <c r="I1117" i="2"/>
  <c r="I1118" i="2" s="1"/>
  <c r="H1117" i="2"/>
  <c r="J1117" i="2" s="1"/>
  <c r="E1118" i="2"/>
  <c r="G1118" i="2"/>
  <c r="I1111" i="2"/>
  <c r="H1111" i="2"/>
  <c r="J1111" i="2" s="1"/>
  <c r="E1112" i="2"/>
  <c r="J1110" i="2"/>
  <c r="I1110" i="2"/>
  <c r="G1112" i="2"/>
  <c r="J1104" i="2"/>
  <c r="H1105" i="2"/>
  <c r="J1105" i="2" s="1"/>
  <c r="I1105" i="2"/>
  <c r="E1106" i="2"/>
  <c r="I1104" i="2"/>
  <c r="G1106" i="2"/>
  <c r="I1099" i="2"/>
  <c r="I1100" i="2" s="1"/>
  <c r="H1099" i="2"/>
  <c r="J1099" i="2" s="1"/>
  <c r="E1100" i="2"/>
  <c r="H1098" i="2"/>
  <c r="G1100" i="2"/>
  <c r="H1093" i="2"/>
  <c r="J1093" i="2" s="1"/>
  <c r="I1093" i="2"/>
  <c r="I1094" i="2" s="1"/>
  <c r="E1094" i="2"/>
  <c r="G1094" i="2"/>
  <c r="I1087" i="2"/>
  <c r="I1088" i="2" s="1"/>
  <c r="H1087" i="2"/>
  <c r="J1087" i="2" s="1"/>
  <c r="E1088" i="2"/>
  <c r="G1088" i="2"/>
  <c r="G1073" i="2"/>
  <c r="G1067" i="2"/>
  <c r="G1049" i="2"/>
  <c r="G1037" i="2"/>
  <c r="G1061" i="2"/>
  <c r="E1073" i="2"/>
  <c r="I1072" i="2"/>
  <c r="H1072" i="2"/>
  <c r="J1072" i="2" s="1"/>
  <c r="G1055" i="2"/>
  <c r="E1067" i="2"/>
  <c r="I1066" i="2"/>
  <c r="H1066" i="2"/>
  <c r="J1066" i="2" s="1"/>
  <c r="I1060" i="2"/>
  <c r="H1060" i="2"/>
  <c r="J1060" i="2" s="1"/>
  <c r="E1061" i="2"/>
  <c r="G1043" i="2"/>
  <c r="E1055" i="2"/>
  <c r="I1054" i="2"/>
  <c r="H1054" i="2"/>
  <c r="J1054" i="2" s="1"/>
  <c r="E1049" i="2"/>
  <c r="I1048" i="2"/>
  <c r="H1048" i="2"/>
  <c r="J1048" i="2" s="1"/>
  <c r="E1043" i="2"/>
  <c r="I1042" i="2"/>
  <c r="H1042" i="2"/>
  <c r="J1042" i="2" s="1"/>
  <c r="G1007" i="2"/>
  <c r="G1031" i="2"/>
  <c r="I1036" i="2"/>
  <c r="H1036" i="2"/>
  <c r="J1036" i="2" s="1"/>
  <c r="E1037" i="2"/>
  <c r="G1025" i="2"/>
  <c r="E1031" i="2"/>
  <c r="I1030" i="2"/>
  <c r="H1030" i="2"/>
  <c r="J1030" i="2" s="1"/>
  <c r="E1025" i="2"/>
  <c r="I1024" i="2"/>
  <c r="H1024" i="2"/>
  <c r="J1024" i="2" s="1"/>
  <c r="I1018" i="2"/>
  <c r="H1018" i="2"/>
  <c r="J1018" i="2" s="1"/>
  <c r="G1019" i="2"/>
  <c r="E1019" i="2"/>
  <c r="I1012" i="2"/>
  <c r="H1012" i="2"/>
  <c r="J1012" i="2" s="1"/>
  <c r="G1013" i="2"/>
  <c r="E1013" i="2"/>
  <c r="E1007" i="2"/>
  <c r="I1006" i="2"/>
  <c r="I1007" i="2" s="1"/>
  <c r="H1006" i="2"/>
  <c r="J1006" i="2" s="1"/>
  <c r="I1000" i="2"/>
  <c r="H1000" i="2"/>
  <c r="J1000" i="2" s="1"/>
  <c r="I999" i="2"/>
  <c r="G1001" i="2"/>
  <c r="E1001" i="2"/>
  <c r="I978" i="2"/>
  <c r="H969" i="2"/>
  <c r="J969" i="2" s="1"/>
  <c r="H1071" i="2"/>
  <c r="I1065" i="2"/>
  <c r="I1059" i="2"/>
  <c r="I1053" i="2"/>
  <c r="I1047" i="2"/>
  <c r="I1041" i="2"/>
  <c r="H1035" i="2"/>
  <c r="I1029" i="2"/>
  <c r="I1023" i="2"/>
  <c r="H1017" i="2"/>
  <c r="J1017" i="2" s="1"/>
  <c r="H1011" i="2"/>
  <c r="I1035" i="2"/>
  <c r="H1065" i="2"/>
  <c r="H1047" i="2"/>
  <c r="H963" i="2"/>
  <c r="J963" i="2" s="1"/>
  <c r="H1053" i="2"/>
  <c r="H1029" i="2"/>
  <c r="I1017" i="2"/>
  <c r="I1071" i="2"/>
  <c r="H1059" i="2"/>
  <c r="H1041" i="2"/>
  <c r="I993" i="2"/>
  <c r="H999" i="2"/>
  <c r="H984" i="2"/>
  <c r="J984" i="2" s="1"/>
  <c r="I1011" i="2"/>
  <c r="H1023" i="2"/>
  <c r="E986" i="2"/>
  <c r="I985" i="2"/>
  <c r="I986" i="2" s="1"/>
  <c r="H985" i="2"/>
  <c r="J985" i="2" s="1"/>
  <c r="G986" i="2"/>
  <c r="K3697" i="1"/>
  <c r="K3736" i="1"/>
  <c r="H970" i="2"/>
  <c r="J970" i="2" s="1"/>
  <c r="I970" i="2"/>
  <c r="I971" i="2" s="1"/>
  <c r="E971" i="2"/>
  <c r="G971" i="2"/>
  <c r="E965" i="2"/>
  <c r="I964" i="2"/>
  <c r="I965" i="2" s="1"/>
  <c r="H964" i="2"/>
  <c r="J964" i="2" s="1"/>
  <c r="G965" i="2"/>
  <c r="I949" i="2"/>
  <c r="H949" i="2"/>
  <c r="J949" i="2" s="1"/>
  <c r="H948" i="2"/>
  <c r="J948" i="2" s="1"/>
  <c r="G950" i="2"/>
  <c r="E950" i="2"/>
  <c r="H943" i="2"/>
  <c r="J943" i="2" s="1"/>
  <c r="I943" i="2"/>
  <c r="I942" i="2"/>
  <c r="G944" i="2"/>
  <c r="E944" i="2"/>
  <c r="I937" i="2"/>
  <c r="H937" i="2"/>
  <c r="J937" i="2" s="1"/>
  <c r="I936" i="2"/>
  <c r="G938" i="2"/>
  <c r="E938" i="2"/>
  <c r="I931" i="2"/>
  <c r="H931" i="2"/>
  <c r="J931" i="2" s="1"/>
  <c r="H930" i="2"/>
  <c r="G932" i="2"/>
  <c r="E932" i="2"/>
  <c r="E926" i="2"/>
  <c r="H924" i="2"/>
  <c r="J924" i="2" s="1"/>
  <c r="G926" i="2"/>
  <c r="I925" i="2"/>
  <c r="H925" i="2"/>
  <c r="J925" i="2" s="1"/>
  <c r="H919" i="2"/>
  <c r="J919" i="2" s="1"/>
  <c r="I919" i="2"/>
  <c r="I918" i="2"/>
  <c r="G920" i="2"/>
  <c r="E920" i="2"/>
  <c r="E914" i="2"/>
  <c r="I912" i="2"/>
  <c r="G914" i="2"/>
  <c r="I913" i="2"/>
  <c r="H913" i="2"/>
  <c r="J913" i="2" s="1"/>
  <c r="I930" i="2"/>
  <c r="H918" i="2"/>
  <c r="J918" i="2" s="1"/>
  <c r="I924" i="2"/>
  <c r="I948" i="2"/>
  <c r="H942" i="2"/>
  <c r="H936" i="2"/>
  <c r="J930" i="2"/>
  <c r="H912" i="2"/>
  <c r="K3506" i="1"/>
  <c r="I861" i="2"/>
  <c r="I897" i="2"/>
  <c r="J897" i="2"/>
  <c r="H898" i="2"/>
  <c r="J898" i="2" s="1"/>
  <c r="I898" i="2"/>
  <c r="E899" i="2"/>
  <c r="G899" i="2"/>
  <c r="K3709" i="1"/>
  <c r="B3747" i="1"/>
  <c r="K3747" i="1" s="1"/>
  <c r="B3739" i="1"/>
  <c r="K3739" i="1" s="1"/>
  <c r="B4425" i="1"/>
  <c r="K4387" i="1"/>
  <c r="B4433" i="1"/>
  <c r="K4395" i="1"/>
  <c r="J3448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K3906" i="1" s="1"/>
  <c r="K3910" i="1" s="1"/>
  <c r="J4132" i="1"/>
  <c r="K4134" i="1" s="1"/>
  <c r="K4138" i="1" s="1"/>
  <c r="K4494" i="1"/>
  <c r="K4498" i="1"/>
  <c r="K4502" i="1"/>
  <c r="K3354" i="1"/>
  <c r="K3358" i="1"/>
  <c r="K3362" i="1"/>
  <c r="K3366" i="1"/>
  <c r="H882" i="2"/>
  <c r="J882" i="2" s="1"/>
  <c r="I873" i="2"/>
  <c r="H849" i="2"/>
  <c r="J849" i="2" s="1"/>
  <c r="K3240" i="1"/>
  <c r="H867" i="2"/>
  <c r="J867" i="2" s="1"/>
  <c r="J873" i="2"/>
  <c r="H855" i="2"/>
  <c r="E875" i="2"/>
  <c r="I874" i="2"/>
  <c r="H874" i="2"/>
  <c r="J874" i="2" s="1"/>
  <c r="G875" i="2"/>
  <c r="E869" i="2"/>
  <c r="I868" i="2"/>
  <c r="I869" i="2" s="1"/>
  <c r="H868" i="2"/>
  <c r="J868" i="2" s="1"/>
  <c r="G869" i="2"/>
  <c r="H862" i="2"/>
  <c r="J862" i="2" s="1"/>
  <c r="I862" i="2"/>
  <c r="E863" i="2"/>
  <c r="J861" i="2"/>
  <c r="G863" i="2"/>
  <c r="H856" i="2"/>
  <c r="J856" i="2" s="1"/>
  <c r="I856" i="2"/>
  <c r="I857" i="2" s="1"/>
  <c r="E857" i="2"/>
  <c r="G857" i="2"/>
  <c r="I840" i="2"/>
  <c r="H834" i="2"/>
  <c r="J834" i="2" s="1"/>
  <c r="H841" i="2"/>
  <c r="J841" i="2" s="1"/>
  <c r="I841" i="2"/>
  <c r="J840" i="2"/>
  <c r="E842" i="2"/>
  <c r="G842" i="2"/>
  <c r="I792" i="2"/>
  <c r="I777" i="2"/>
  <c r="H819" i="2"/>
  <c r="J819" i="2" s="1"/>
  <c r="G821" i="2"/>
  <c r="E827" i="2"/>
  <c r="H826" i="2"/>
  <c r="J826" i="2" s="1"/>
  <c r="I826" i="2"/>
  <c r="J825" i="2"/>
  <c r="I825" i="2"/>
  <c r="G827" i="2"/>
  <c r="J2878" i="1"/>
  <c r="I786" i="2"/>
  <c r="H810" i="2"/>
  <c r="J810" i="2" s="1"/>
  <c r="E812" i="2"/>
  <c r="I811" i="2"/>
  <c r="I812" i="2" s="1"/>
  <c r="H811" i="2"/>
  <c r="J811" i="2" s="1"/>
  <c r="G812" i="2"/>
  <c r="H805" i="2"/>
  <c r="J805" i="2" s="1"/>
  <c r="I805" i="2"/>
  <c r="J804" i="2"/>
  <c r="E806" i="2"/>
  <c r="I804" i="2"/>
  <c r="G806" i="2"/>
  <c r="J798" i="2"/>
  <c r="H799" i="2"/>
  <c r="J799" i="2" s="1"/>
  <c r="I799" i="2"/>
  <c r="E794" i="2"/>
  <c r="E800" i="2"/>
  <c r="I798" i="2"/>
  <c r="G800" i="2"/>
  <c r="J792" i="2"/>
  <c r="I793" i="2"/>
  <c r="H793" i="2"/>
  <c r="J793" i="2" s="1"/>
  <c r="G79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771" i="2"/>
  <c r="J771" i="2" s="1"/>
  <c r="H747" i="2"/>
  <c r="J747" i="2" s="1"/>
  <c r="J777" i="2"/>
  <c r="H778" i="2"/>
  <c r="J778" i="2" s="1"/>
  <c r="I778" i="2"/>
  <c r="E779" i="2"/>
  <c r="G779" i="2"/>
  <c r="H772" i="2"/>
  <c r="J772" i="2" s="1"/>
  <c r="I772" i="2"/>
  <c r="I773" i="2" s="1"/>
  <c r="E773" i="2"/>
  <c r="G773" i="2"/>
  <c r="J765" i="2"/>
  <c r="E767" i="2"/>
  <c r="I766" i="2"/>
  <c r="H766" i="2"/>
  <c r="J766" i="2" s="1"/>
  <c r="I765" i="2"/>
  <c r="G767" i="2"/>
  <c r="E761" i="2"/>
  <c r="I760" i="2"/>
  <c r="I761" i="2" s="1"/>
  <c r="H760" i="2"/>
  <c r="J760" i="2" s="1"/>
  <c r="H759" i="2"/>
  <c r="G761" i="2"/>
  <c r="H754" i="2"/>
  <c r="J754" i="2" s="1"/>
  <c r="I754" i="2"/>
  <c r="I755" i="2" s="1"/>
  <c r="E755" i="2"/>
  <c r="H753" i="2"/>
  <c r="G755" i="2"/>
  <c r="K2711" i="1"/>
  <c r="K2677" i="1"/>
  <c r="K2681" i="1"/>
  <c r="E722" i="2"/>
  <c r="H738" i="2"/>
  <c r="J738" i="2" s="1"/>
  <c r="H739" i="2"/>
  <c r="J739" i="2" s="1"/>
  <c r="I739" i="2"/>
  <c r="I740" i="2" s="1"/>
  <c r="E740" i="2"/>
  <c r="G740" i="2"/>
  <c r="E734" i="2"/>
  <c r="I733" i="2"/>
  <c r="I734" i="2" s="1"/>
  <c r="H733" i="2"/>
  <c r="J733" i="2" s="1"/>
  <c r="H732" i="2"/>
  <c r="G734" i="2"/>
  <c r="H727" i="2"/>
  <c r="J727" i="2" s="1"/>
  <c r="I727" i="2"/>
  <c r="I728" i="2" s="1"/>
  <c r="E728" i="2"/>
  <c r="H726" i="2"/>
  <c r="G728" i="2"/>
  <c r="H721" i="2"/>
  <c r="J721" i="2" s="1"/>
  <c r="I721" i="2"/>
  <c r="H699" i="2"/>
  <c r="J699" i="2" s="1"/>
  <c r="H711" i="2"/>
  <c r="J711" i="2" s="1"/>
  <c r="H712" i="2"/>
  <c r="J712" i="2" s="1"/>
  <c r="I712" i="2"/>
  <c r="I713" i="2" s="1"/>
  <c r="E713" i="2"/>
  <c r="G713" i="2"/>
  <c r="H706" i="2"/>
  <c r="J706" i="2" s="1"/>
  <c r="I706" i="2"/>
  <c r="I707" i="2" s="1"/>
  <c r="E707" i="2"/>
  <c r="H705" i="2"/>
  <c r="G707" i="2"/>
  <c r="H700" i="2"/>
  <c r="J700" i="2" s="1"/>
  <c r="I700" i="2"/>
  <c r="I701" i="2" s="1"/>
  <c r="E701" i="2"/>
  <c r="G701" i="2"/>
  <c r="I678" i="2"/>
  <c r="I684" i="2"/>
  <c r="H685" i="2"/>
  <c r="J685" i="2" s="1"/>
  <c r="I685" i="2"/>
  <c r="J684" i="2"/>
  <c r="E686" i="2"/>
  <c r="G686" i="2"/>
  <c r="J678" i="2"/>
  <c r="H679" i="2"/>
  <c r="J679" i="2" s="1"/>
  <c r="I679" i="2"/>
  <c r="I636" i="2"/>
  <c r="E680" i="2"/>
  <c r="G680" i="2"/>
  <c r="H673" i="2"/>
  <c r="J673" i="2" s="1"/>
  <c r="I673" i="2"/>
  <c r="I674" i="2" s="1"/>
  <c r="H618" i="2"/>
  <c r="J618" i="2" s="1"/>
  <c r="E674" i="2"/>
  <c r="H672" i="2"/>
  <c r="G674" i="2"/>
  <c r="H642" i="2"/>
  <c r="J642" i="2" s="1"/>
  <c r="H624" i="2"/>
  <c r="J624" i="2" s="1"/>
  <c r="H651" i="2"/>
  <c r="J651" i="2" s="1"/>
  <c r="G653" i="2"/>
  <c r="H630" i="2"/>
  <c r="J630" i="2" s="1"/>
  <c r="H658" i="2"/>
  <c r="J658" i="2" s="1"/>
  <c r="I658" i="2"/>
  <c r="I659" i="2" s="1"/>
  <c r="E659" i="2"/>
  <c r="H657" i="2"/>
  <c r="G659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80" i="1" s="1"/>
  <c r="K3242" i="1"/>
  <c r="I3284" i="1"/>
  <c r="K3246" i="1"/>
  <c r="I3288" i="1"/>
  <c r="K3288" i="1" s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77" i="1" s="1"/>
  <c r="K3139" i="1"/>
  <c r="I3282" i="1"/>
  <c r="K3244" i="1"/>
  <c r="I3286" i="1"/>
  <c r="K3286" i="1" s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278" i="1" s="1"/>
  <c r="K3140" i="1"/>
  <c r="K3141" i="1"/>
  <c r="J3220" i="1"/>
  <c r="J2992" i="1"/>
  <c r="K2994" i="1" s="1"/>
  <c r="K2998" i="1" s="1"/>
  <c r="K3164" i="1"/>
  <c r="K3166" i="1"/>
  <c r="K3168" i="1"/>
  <c r="K3170" i="1"/>
  <c r="K3172" i="1"/>
  <c r="K3174" i="1"/>
  <c r="K3255" i="1"/>
  <c r="J3334" i="1"/>
  <c r="K3336" i="1" s="1"/>
  <c r="J3338" i="1" s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I612" i="2"/>
  <c r="H643" i="2"/>
  <c r="J643" i="2" s="1"/>
  <c r="I643" i="2"/>
  <c r="I644" i="2" s="1"/>
  <c r="E644" i="2"/>
  <c r="G644" i="2"/>
  <c r="H570" i="2"/>
  <c r="J570" i="2" s="1"/>
  <c r="J636" i="2"/>
  <c r="H637" i="2"/>
  <c r="J637" i="2" s="1"/>
  <c r="I637" i="2"/>
  <c r="H606" i="2"/>
  <c r="J606" i="2" s="1"/>
  <c r="E638" i="2"/>
  <c r="G638" i="2"/>
  <c r="H631" i="2"/>
  <c r="J631" i="2" s="1"/>
  <c r="I631" i="2"/>
  <c r="I632" i="2" s="1"/>
  <c r="E632" i="2"/>
  <c r="G632" i="2"/>
  <c r="H625" i="2"/>
  <c r="J625" i="2" s="1"/>
  <c r="I625" i="2"/>
  <c r="I626" i="2" s="1"/>
  <c r="H594" i="2"/>
  <c r="J594" i="2" s="1"/>
  <c r="E626" i="2"/>
  <c r="G626" i="2"/>
  <c r="H619" i="2"/>
  <c r="J619" i="2" s="1"/>
  <c r="I619" i="2"/>
  <c r="I620" i="2" s="1"/>
  <c r="E620" i="2"/>
  <c r="G620" i="2"/>
  <c r="H613" i="2"/>
  <c r="J613" i="2" s="1"/>
  <c r="I613" i="2"/>
  <c r="E614" i="2"/>
  <c r="J612" i="2"/>
  <c r="G614" i="2"/>
  <c r="H600" i="2"/>
  <c r="J600" i="2" s="1"/>
  <c r="H607" i="2"/>
  <c r="J607" i="2" s="1"/>
  <c r="I607" i="2"/>
  <c r="I608" i="2" s="1"/>
  <c r="E608" i="2"/>
  <c r="G608" i="2"/>
  <c r="H588" i="2"/>
  <c r="J588" i="2" s="1"/>
  <c r="H601" i="2"/>
  <c r="J601" i="2" s="1"/>
  <c r="I601" i="2"/>
  <c r="I602" i="2" s="1"/>
  <c r="E602" i="2"/>
  <c r="G602" i="2"/>
  <c r="H595" i="2"/>
  <c r="J595" i="2" s="1"/>
  <c r="I595" i="2"/>
  <c r="I596" i="2" s="1"/>
  <c r="E596" i="2"/>
  <c r="G596" i="2"/>
  <c r="G578" i="2"/>
  <c r="H589" i="2"/>
  <c r="J589" i="2" s="1"/>
  <c r="I589" i="2"/>
  <c r="I590" i="2" s="1"/>
  <c r="H582" i="2"/>
  <c r="J582" i="2" s="1"/>
  <c r="E590" i="2"/>
  <c r="E584" i="2"/>
  <c r="G590" i="2"/>
  <c r="H583" i="2"/>
  <c r="J583" i="2" s="1"/>
  <c r="I583" i="2"/>
  <c r="I584" i="2" s="1"/>
  <c r="H576" i="2"/>
  <c r="J576" i="2" s="1"/>
  <c r="I564" i="2"/>
  <c r="I576" i="2"/>
  <c r="G584" i="2"/>
  <c r="H577" i="2"/>
  <c r="J577" i="2" s="1"/>
  <c r="I577" i="2"/>
  <c r="E578" i="2"/>
  <c r="H571" i="2"/>
  <c r="J571" i="2" s="1"/>
  <c r="I571" i="2"/>
  <c r="I572" i="2" s="1"/>
  <c r="E572" i="2"/>
  <c r="G572" i="2"/>
  <c r="H555" i="2"/>
  <c r="J555" i="2" s="1"/>
  <c r="K2104" i="1"/>
  <c r="K2112" i="1"/>
  <c r="H556" i="2"/>
  <c r="J556" i="2" s="1"/>
  <c r="I556" i="2"/>
  <c r="I557" i="2" s="1"/>
  <c r="E557" i="2"/>
  <c r="H543" i="2"/>
  <c r="J543" i="2" s="1"/>
  <c r="G557" i="2"/>
  <c r="H550" i="2"/>
  <c r="J550" i="2" s="1"/>
  <c r="I550" i="2"/>
  <c r="I551" i="2" s="1"/>
  <c r="E551" i="2"/>
  <c r="H549" i="2"/>
  <c r="G551" i="2"/>
  <c r="H519" i="2"/>
  <c r="J519" i="2" s="1"/>
  <c r="H544" i="2"/>
  <c r="J544" i="2" s="1"/>
  <c r="I544" i="2"/>
  <c r="I545" i="2" s="1"/>
  <c r="H537" i="2"/>
  <c r="J537" i="2" s="1"/>
  <c r="E545" i="2"/>
  <c r="G545" i="2"/>
  <c r="H498" i="2"/>
  <c r="J498" i="2" s="1"/>
  <c r="H538" i="2"/>
  <c r="J538" i="2" s="1"/>
  <c r="I538" i="2"/>
  <c r="I539" i="2" s="1"/>
  <c r="E539" i="2"/>
  <c r="G539" i="2"/>
  <c r="I532" i="2"/>
  <c r="I533" i="2" s="1"/>
  <c r="H532" i="2"/>
  <c r="J532" i="2" s="1"/>
  <c r="H525" i="2"/>
  <c r="J525" i="2" s="1"/>
  <c r="E533" i="2"/>
  <c r="I492" i="2"/>
  <c r="H531" i="2"/>
  <c r="G533" i="2"/>
  <c r="H526" i="2"/>
  <c r="J526" i="2" s="1"/>
  <c r="I526" i="2"/>
  <c r="I527" i="2" s="1"/>
  <c r="E527" i="2"/>
  <c r="E521" i="2"/>
  <c r="G527" i="2"/>
  <c r="H520" i="2"/>
  <c r="J520" i="2" s="1"/>
  <c r="I520" i="2"/>
  <c r="I521" i="2" s="1"/>
  <c r="E515" i="2"/>
  <c r="G521" i="2"/>
  <c r="G509" i="2"/>
  <c r="H514" i="2"/>
  <c r="J514" i="2" s="1"/>
  <c r="I514" i="2"/>
  <c r="H507" i="2"/>
  <c r="J507" i="2" s="1"/>
  <c r="H486" i="2"/>
  <c r="J486" i="2" s="1"/>
  <c r="J513" i="2"/>
  <c r="I513" i="2"/>
  <c r="G515" i="2"/>
  <c r="K2026" i="1"/>
  <c r="K2034" i="1"/>
  <c r="H499" i="2"/>
  <c r="J499" i="2" s="1"/>
  <c r="I499" i="2"/>
  <c r="I500" i="2" s="1"/>
  <c r="E500" i="2"/>
  <c r="G500" i="2"/>
  <c r="J492" i="2"/>
  <c r="H493" i="2"/>
  <c r="J493" i="2" s="1"/>
  <c r="I493" i="2"/>
  <c r="G482" i="2"/>
  <c r="E494" i="2"/>
  <c r="G494" i="2"/>
  <c r="H487" i="2"/>
  <c r="J487" i="2" s="1"/>
  <c r="I487" i="2"/>
  <c r="I488" i="2" s="1"/>
  <c r="E488" i="2"/>
  <c r="H480" i="2"/>
  <c r="J480" i="2" s="1"/>
  <c r="G488" i="2"/>
  <c r="H481" i="2"/>
  <c r="J481" i="2" s="1"/>
  <c r="I481" i="2"/>
  <c r="I482" i="2" s="1"/>
  <c r="E482" i="2"/>
  <c r="H474" i="2"/>
  <c r="J474" i="2" s="1"/>
  <c r="I453" i="2"/>
  <c r="H466" i="2"/>
  <c r="J466" i="2" s="1"/>
  <c r="I466" i="2"/>
  <c r="I467" i="2" s="1"/>
  <c r="H459" i="2"/>
  <c r="J459" i="2" s="1"/>
  <c r="E461" i="2"/>
  <c r="E467" i="2"/>
  <c r="H465" i="2"/>
  <c r="G467" i="2"/>
  <c r="I460" i="2"/>
  <c r="I461" i="2" s="1"/>
  <c r="H460" i="2"/>
  <c r="J460" i="2" s="1"/>
  <c r="H441" i="2"/>
  <c r="J441" i="2" s="1"/>
  <c r="G461" i="2"/>
  <c r="H454" i="2"/>
  <c r="J454" i="2" s="1"/>
  <c r="I454" i="2"/>
  <c r="J453" i="2"/>
  <c r="E455" i="2"/>
  <c r="G455" i="2"/>
  <c r="J447" i="2"/>
  <c r="H448" i="2"/>
  <c r="J448" i="2" s="1"/>
  <c r="I448" i="2"/>
  <c r="E449" i="2"/>
  <c r="I447" i="2"/>
  <c r="G449" i="2"/>
  <c r="J1738" i="1"/>
  <c r="K1740" i="1" s="1"/>
  <c r="I432" i="2"/>
  <c r="H426" i="2"/>
  <c r="J426" i="2" s="1"/>
  <c r="G422" i="2"/>
  <c r="I420" i="2"/>
  <c r="H433" i="2"/>
  <c r="J433" i="2" s="1"/>
  <c r="I433" i="2"/>
  <c r="E434" i="2"/>
  <c r="J432" i="2"/>
  <c r="G434" i="2"/>
  <c r="E428" i="2"/>
  <c r="H427" i="2"/>
  <c r="J427" i="2" s="1"/>
  <c r="I427" i="2"/>
  <c r="I428" i="2" s="1"/>
  <c r="G428" i="2"/>
  <c r="J1624" i="1"/>
  <c r="H411" i="2"/>
  <c r="J411" i="2" s="1"/>
  <c r="E413" i="2"/>
  <c r="H387" i="2"/>
  <c r="J387" i="2" s="1"/>
  <c r="H412" i="2"/>
  <c r="J412" i="2" s="1"/>
  <c r="I412" i="2"/>
  <c r="I413" i="2" s="1"/>
  <c r="E362" i="2"/>
  <c r="G413" i="2"/>
  <c r="J405" i="2"/>
  <c r="H406" i="2"/>
  <c r="J406" i="2" s="1"/>
  <c r="I406" i="2"/>
  <c r="E407" i="2"/>
  <c r="I405" i="2"/>
  <c r="G407" i="2"/>
  <c r="I400" i="2"/>
  <c r="H400" i="2"/>
  <c r="J400" i="2" s="1"/>
  <c r="E401" i="2"/>
  <c r="J399" i="2"/>
  <c r="I399" i="2"/>
  <c r="G401" i="2"/>
  <c r="H394" i="2"/>
  <c r="J394" i="2" s="1"/>
  <c r="I394" i="2"/>
  <c r="I395" i="2" s="1"/>
  <c r="E395" i="2"/>
  <c r="H393" i="2"/>
  <c r="G395" i="2"/>
  <c r="E383" i="2"/>
  <c r="H388" i="2"/>
  <c r="J388" i="2" s="1"/>
  <c r="I388" i="2"/>
  <c r="I389" i="2" s="1"/>
  <c r="E389" i="2"/>
  <c r="G389" i="2"/>
  <c r="H382" i="2"/>
  <c r="J382" i="2" s="1"/>
  <c r="I382" i="2"/>
  <c r="I383" i="2" s="1"/>
  <c r="H366" i="2"/>
  <c r="H373" i="2"/>
  <c r="J373" i="2" s="1"/>
  <c r="I373" i="2"/>
  <c r="I374" i="2" s="1"/>
  <c r="E374" i="2"/>
  <c r="H372" i="2"/>
  <c r="G374" i="2"/>
  <c r="H367" i="2"/>
  <c r="J367" i="2" s="1"/>
  <c r="I367" i="2"/>
  <c r="I368" i="2" s="1"/>
  <c r="E368" i="2"/>
  <c r="G368" i="2"/>
  <c r="H361" i="2"/>
  <c r="J361" i="2" s="1"/>
  <c r="I361" i="2"/>
  <c r="I362" i="2" s="1"/>
  <c r="K1417" i="1"/>
  <c r="K1421" i="1"/>
  <c r="K1458" i="1"/>
  <c r="I351" i="2"/>
  <c r="G353" i="2"/>
  <c r="H352" i="2"/>
  <c r="J352" i="2" s="1"/>
  <c r="I352" i="2"/>
  <c r="E353" i="2"/>
  <c r="J351" i="2"/>
  <c r="J1282" i="1"/>
  <c r="K1284" i="1" s="1"/>
  <c r="J1286" i="1" s="1"/>
  <c r="H337" i="2"/>
  <c r="J337" i="2" s="1"/>
  <c r="I337" i="2"/>
  <c r="I338" i="2" s="1"/>
  <c r="E338" i="2"/>
  <c r="H336" i="2"/>
  <c r="G338" i="2"/>
  <c r="B1235" i="1"/>
  <c r="I321" i="2"/>
  <c r="I297" i="2"/>
  <c r="H322" i="2"/>
  <c r="J322" i="2" s="1"/>
  <c r="I322" i="2"/>
  <c r="J321" i="2"/>
  <c r="E323" i="2"/>
  <c r="G323" i="2"/>
  <c r="H316" i="2"/>
  <c r="J316" i="2" s="1"/>
  <c r="I316" i="2"/>
  <c r="E317" i="2"/>
  <c r="J315" i="2"/>
  <c r="I315" i="2"/>
  <c r="G317" i="2"/>
  <c r="I310" i="2"/>
  <c r="I311" i="2" s="1"/>
  <c r="H310" i="2"/>
  <c r="J310" i="2" s="1"/>
  <c r="H303" i="2"/>
  <c r="J303" i="2" s="1"/>
  <c r="E311" i="2"/>
  <c r="H309" i="2"/>
  <c r="G311" i="2"/>
  <c r="H304" i="2"/>
  <c r="J304" i="2" s="1"/>
  <c r="I304" i="2"/>
  <c r="I305" i="2" s="1"/>
  <c r="E305" i="2"/>
  <c r="G305" i="2"/>
  <c r="H298" i="2"/>
  <c r="J298" i="2" s="1"/>
  <c r="I298" i="2"/>
  <c r="E299" i="2"/>
  <c r="J297" i="2"/>
  <c r="G299" i="2"/>
  <c r="H292" i="2"/>
  <c r="J292" i="2" s="1"/>
  <c r="I292" i="2"/>
  <c r="J291" i="2"/>
  <c r="E293" i="2"/>
  <c r="I291" i="2"/>
  <c r="G293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J1510" i="1"/>
  <c r="K1512" i="1" s="1"/>
  <c r="J1514" i="1" s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76" i="2"/>
  <c r="J276" i="2" s="1"/>
  <c r="J267" i="2"/>
  <c r="H268" i="2"/>
  <c r="J268" i="2" s="1"/>
  <c r="I268" i="2"/>
  <c r="E269" i="2"/>
  <c r="I267" i="2"/>
  <c r="G269" i="2"/>
  <c r="H262" i="2"/>
  <c r="J262" i="2" s="1"/>
  <c r="I262" i="2"/>
  <c r="I263" i="2" s="1"/>
  <c r="H255" i="2"/>
  <c r="J255" i="2" s="1"/>
  <c r="E263" i="2"/>
  <c r="H261" i="2"/>
  <c r="G263" i="2"/>
  <c r="H256" i="2"/>
  <c r="J256" i="2" s="1"/>
  <c r="I256" i="2"/>
  <c r="I257" i="2" s="1"/>
  <c r="I249" i="2"/>
  <c r="E257" i="2"/>
  <c r="G257" i="2"/>
  <c r="J249" i="2"/>
  <c r="H250" i="2"/>
  <c r="J250" i="2" s="1"/>
  <c r="I250" i="2"/>
  <c r="E251" i="2"/>
  <c r="I231" i="2"/>
  <c r="G251" i="2"/>
  <c r="J243" i="2"/>
  <c r="I244" i="2"/>
  <c r="H244" i="2"/>
  <c r="J244" i="2" s="1"/>
  <c r="I237" i="2"/>
  <c r="E245" i="2"/>
  <c r="I243" i="2"/>
  <c r="G245" i="2"/>
  <c r="J237" i="2"/>
  <c r="H238" i="2"/>
  <c r="J238" i="2" s="1"/>
  <c r="I238" i="2"/>
  <c r="E239" i="2"/>
  <c r="H219" i="2"/>
  <c r="J219" i="2" s="1"/>
  <c r="G239" i="2"/>
  <c r="H232" i="2"/>
  <c r="J232" i="2" s="1"/>
  <c r="I232" i="2"/>
  <c r="I233" i="2" s="1"/>
  <c r="H225" i="2"/>
  <c r="E233" i="2"/>
  <c r="J231" i="2"/>
  <c r="G233" i="2"/>
  <c r="H226" i="2"/>
  <c r="J226" i="2" s="1"/>
  <c r="I226" i="2"/>
  <c r="I227" i="2" s="1"/>
  <c r="H213" i="2"/>
  <c r="J213" i="2" s="1"/>
  <c r="E227" i="2"/>
  <c r="J225" i="2"/>
  <c r="G227" i="2"/>
  <c r="H220" i="2"/>
  <c r="J220" i="2" s="1"/>
  <c r="I220" i="2"/>
  <c r="I221" i="2" s="1"/>
  <c r="E221" i="2"/>
  <c r="G221" i="2"/>
  <c r="G206" i="2"/>
  <c r="G209" i="2" s="1"/>
  <c r="H204" i="2"/>
  <c r="J204" i="2" s="1"/>
  <c r="I66" i="2"/>
  <c r="E67" i="2"/>
  <c r="G67" i="2" s="1"/>
  <c r="I67" i="2" s="1"/>
  <c r="G12" i="2"/>
  <c r="I12" i="2" s="1"/>
  <c r="H195" i="2"/>
  <c r="J195" i="2" s="1"/>
  <c r="H360" i="2"/>
  <c r="G362" i="2"/>
  <c r="H162" i="2"/>
  <c r="J162" i="2" s="1"/>
  <c r="H186" i="2"/>
  <c r="J186" i="2" s="1"/>
  <c r="E188" i="2"/>
  <c r="I187" i="2"/>
  <c r="I188" i="2" s="1"/>
  <c r="H187" i="2"/>
  <c r="J187" i="2" s="1"/>
  <c r="G188" i="2"/>
  <c r="E182" i="2"/>
  <c r="H181" i="2"/>
  <c r="J181" i="2" s="1"/>
  <c r="I181" i="2"/>
  <c r="I182" i="2" s="1"/>
  <c r="H180" i="2"/>
  <c r="G182" i="2"/>
  <c r="I168" i="2"/>
  <c r="E176" i="2"/>
  <c r="H175" i="2"/>
  <c r="J175" i="2" s="1"/>
  <c r="I175" i="2"/>
  <c r="I176" i="2" s="1"/>
  <c r="H174" i="2"/>
  <c r="G176" i="2"/>
  <c r="H169" i="2"/>
  <c r="J169" i="2" s="1"/>
  <c r="I169" i="2"/>
  <c r="E170" i="2"/>
  <c r="J168" i="2"/>
  <c r="E164" i="2"/>
  <c r="G170" i="2"/>
  <c r="H163" i="2"/>
  <c r="J163" i="2" s="1"/>
  <c r="I163" i="2"/>
  <c r="I164" i="2" s="1"/>
  <c r="E158" i="2"/>
  <c r="G164" i="2"/>
  <c r="G152" i="2"/>
  <c r="J156" i="2"/>
  <c r="H157" i="2"/>
  <c r="J157" i="2" s="1"/>
  <c r="I157" i="2"/>
  <c r="I150" i="2"/>
  <c r="I156" i="2"/>
  <c r="G158" i="2"/>
  <c r="H141" i="2"/>
  <c r="J141" i="2" s="1"/>
  <c r="H129" i="2"/>
  <c r="J129" i="2" s="1"/>
  <c r="E143" i="2"/>
  <c r="H123" i="2"/>
  <c r="J123" i="2" s="1"/>
  <c r="H142" i="2"/>
  <c r="J142" i="2" s="1"/>
  <c r="I142" i="2"/>
  <c r="I143" i="2" s="1"/>
  <c r="G143" i="2"/>
  <c r="J135" i="2"/>
  <c r="H136" i="2"/>
  <c r="J136" i="2" s="1"/>
  <c r="I136" i="2"/>
  <c r="E119" i="2"/>
  <c r="E137" i="2"/>
  <c r="I135" i="2"/>
  <c r="G137" i="2"/>
  <c r="H105" i="2"/>
  <c r="J105" i="2" s="1"/>
  <c r="E131" i="2"/>
  <c r="H130" i="2"/>
  <c r="J130" i="2" s="1"/>
  <c r="I130" i="2"/>
  <c r="I131" i="2" s="1"/>
  <c r="G131" i="2"/>
  <c r="H124" i="2"/>
  <c r="J124" i="2" s="1"/>
  <c r="I124" i="2"/>
  <c r="I125" i="2" s="1"/>
  <c r="I117" i="2"/>
  <c r="E125" i="2"/>
  <c r="E113" i="2"/>
  <c r="G125" i="2"/>
  <c r="J117" i="2"/>
  <c r="I118" i="2"/>
  <c r="H118" i="2"/>
  <c r="J118" i="2" s="1"/>
  <c r="G119" i="2"/>
  <c r="J111" i="2"/>
  <c r="H112" i="2"/>
  <c r="J112" i="2" s="1"/>
  <c r="I112" i="2"/>
  <c r="I111" i="2"/>
  <c r="G113" i="2"/>
  <c r="H99" i="2"/>
  <c r="J99" i="2" s="1"/>
  <c r="H106" i="2"/>
  <c r="J106" i="2" s="1"/>
  <c r="I106" i="2"/>
  <c r="I107" i="2" s="1"/>
  <c r="E107" i="2"/>
  <c r="G107" i="2"/>
  <c r="G748" i="2"/>
  <c r="G749" i="2" s="1"/>
  <c r="H81" i="2"/>
  <c r="J81" i="2" s="1"/>
  <c r="H75" i="2"/>
  <c r="J75" i="2" s="1"/>
  <c r="G77" i="2"/>
  <c r="H82" i="2"/>
  <c r="J82" i="2" s="1"/>
  <c r="I82" i="2"/>
  <c r="I83" i="2" s="1"/>
  <c r="E83" i="2"/>
  <c r="G18" i="2"/>
  <c r="I18" i="2" s="1"/>
  <c r="G83" i="2"/>
  <c r="J66" i="2"/>
  <c r="G60" i="2"/>
  <c r="H60" i="2" s="1"/>
  <c r="G61" i="2"/>
  <c r="G54" i="2"/>
  <c r="H54" i="2" s="1"/>
  <c r="G55" i="2"/>
  <c r="G48" i="2"/>
  <c r="G49" i="2"/>
  <c r="G42" i="2"/>
  <c r="G43" i="2"/>
  <c r="G36" i="2"/>
  <c r="G37" i="2"/>
  <c r="G30" i="2"/>
  <c r="G31" i="2"/>
  <c r="G24" i="2"/>
  <c r="H24" i="2" s="1"/>
  <c r="G25" i="2"/>
  <c r="H19" i="2"/>
  <c r="J19" i="2" s="1"/>
  <c r="I19" i="2"/>
  <c r="E20" i="2"/>
  <c r="G1322" i="2"/>
  <c r="H1320" i="2"/>
  <c r="E152" i="2"/>
  <c r="E566" i="2"/>
  <c r="H345" i="2"/>
  <c r="J345" i="2" s="1"/>
  <c r="H1407" i="2"/>
  <c r="H90" i="2"/>
  <c r="J90" i="2" s="1"/>
  <c r="H381" i="2"/>
  <c r="E980" i="2"/>
  <c r="G383" i="2"/>
  <c r="E959" i="2"/>
  <c r="E884" i="2"/>
  <c r="E347" i="2"/>
  <c r="G346" i="2"/>
  <c r="E215" i="2"/>
  <c r="E1190" i="2"/>
  <c r="E893" i="2"/>
  <c r="G91" i="2"/>
  <c r="G92" i="2" s="1"/>
  <c r="G95" i="2" s="1"/>
  <c r="E206" i="2"/>
  <c r="E1424" i="2"/>
  <c r="H1312" i="2"/>
  <c r="J1312" i="2" s="1"/>
  <c r="E422" i="2"/>
  <c r="E653" i="2"/>
  <c r="E668" i="2"/>
  <c r="E1166" i="2"/>
  <c r="E1313" i="2"/>
  <c r="H1276" i="2"/>
  <c r="J1276" i="2" s="1"/>
  <c r="I1276" i="2"/>
  <c r="I1311" i="2"/>
  <c r="I1313" i="2" s="1"/>
  <c r="H1311" i="2"/>
  <c r="G1313" i="2"/>
  <c r="G1316" i="2" s="1"/>
  <c r="H1303" i="2"/>
  <c r="J1303" i="2" s="1"/>
  <c r="I1303" i="2"/>
  <c r="G1277" i="2"/>
  <c r="H1275" i="2"/>
  <c r="I1275" i="2"/>
  <c r="H1423" i="2"/>
  <c r="I1423" i="2"/>
  <c r="G1304" i="2"/>
  <c r="G1307" i="2" s="1"/>
  <c r="H1302" i="2"/>
  <c r="I1302" i="2"/>
  <c r="E1277" i="2"/>
  <c r="E1304" i="2"/>
  <c r="H1180" i="2"/>
  <c r="J1180" i="2" s="1"/>
  <c r="I1180" i="2"/>
  <c r="I1181" i="2" s="1"/>
  <c r="H1081" i="2"/>
  <c r="I1081" i="2"/>
  <c r="G1181" i="2"/>
  <c r="G1184" i="2" s="1"/>
  <c r="G959" i="2"/>
  <c r="I957" i="2"/>
  <c r="H957" i="2"/>
  <c r="I907" i="2"/>
  <c r="H907" i="2"/>
  <c r="J907" i="2" s="1"/>
  <c r="E908" i="2"/>
  <c r="H1165" i="2"/>
  <c r="J1165" i="2" s="1"/>
  <c r="I1165" i="2"/>
  <c r="I1166" i="2" s="1"/>
  <c r="G1082" i="2"/>
  <c r="E1082" i="2"/>
  <c r="H958" i="2"/>
  <c r="J958" i="2" s="1"/>
  <c r="I958" i="2"/>
  <c r="I891" i="2"/>
  <c r="G893" i="2"/>
  <c r="H891" i="2"/>
  <c r="G1190" i="2"/>
  <c r="H1188" i="2"/>
  <c r="I1188" i="2"/>
  <c r="H1144" i="2"/>
  <c r="J1144" i="2" s="1"/>
  <c r="I1144" i="2"/>
  <c r="I1145" i="2" s="1"/>
  <c r="G995" i="2"/>
  <c r="I994" i="2"/>
  <c r="H994" i="2"/>
  <c r="H1189" i="2"/>
  <c r="J1189" i="2" s="1"/>
  <c r="I1189" i="2"/>
  <c r="E1145" i="2"/>
  <c r="H979" i="2"/>
  <c r="G980" i="2"/>
  <c r="I979" i="2"/>
  <c r="E1181" i="2"/>
  <c r="E995" i="2"/>
  <c r="I892" i="2"/>
  <c r="H892" i="2"/>
  <c r="J892" i="2" s="1"/>
  <c r="I906" i="2"/>
  <c r="G908" i="2"/>
  <c r="H906" i="2"/>
  <c r="H835" i="2"/>
  <c r="J835" i="2" s="1"/>
  <c r="I835" i="2"/>
  <c r="I836" i="2" s="1"/>
  <c r="G836" i="2"/>
  <c r="I720" i="2"/>
  <c r="G722" i="2"/>
  <c r="H720" i="2"/>
  <c r="J786" i="2"/>
  <c r="H883" i="2"/>
  <c r="J883" i="2" s="1"/>
  <c r="I883" i="2"/>
  <c r="I884" i="2" s="1"/>
  <c r="E821" i="2"/>
  <c r="H787" i="2"/>
  <c r="J787" i="2" s="1"/>
  <c r="I787" i="2"/>
  <c r="G695" i="2"/>
  <c r="H693" i="2"/>
  <c r="I693" i="2"/>
  <c r="I667" i="2"/>
  <c r="H667" i="2"/>
  <c r="J667" i="2" s="1"/>
  <c r="I666" i="2"/>
  <c r="G668" i="2"/>
  <c r="H666" i="2"/>
  <c r="G788" i="2"/>
  <c r="E836" i="2"/>
  <c r="I694" i="2"/>
  <c r="H694" i="2"/>
  <c r="J694" i="2" s="1"/>
  <c r="H820" i="2"/>
  <c r="J820" i="2" s="1"/>
  <c r="I820" i="2"/>
  <c r="I821" i="2" s="1"/>
  <c r="H850" i="2"/>
  <c r="J850" i="2" s="1"/>
  <c r="I850" i="2"/>
  <c r="I851" i="2" s="1"/>
  <c r="G851" i="2"/>
  <c r="E851" i="2"/>
  <c r="E788" i="2"/>
  <c r="G884" i="2"/>
  <c r="G887" i="2" s="1"/>
  <c r="I652" i="2"/>
  <c r="I653" i="2" s="1"/>
  <c r="H652" i="2"/>
  <c r="J652" i="2" s="1"/>
  <c r="E695" i="2"/>
  <c r="H442" i="2"/>
  <c r="J442" i="2" s="1"/>
  <c r="I442" i="2"/>
  <c r="I443" i="2" s="1"/>
  <c r="H331" i="2"/>
  <c r="J331" i="2" s="1"/>
  <c r="I331" i="2"/>
  <c r="H565" i="2"/>
  <c r="I565" i="2"/>
  <c r="G566" i="2"/>
  <c r="H421" i="2"/>
  <c r="I421" i="2"/>
  <c r="G443" i="2"/>
  <c r="E476" i="2"/>
  <c r="G287" i="2"/>
  <c r="H285" i="2"/>
  <c r="I285" i="2"/>
  <c r="H286" i="2"/>
  <c r="J286" i="2" s="1"/>
  <c r="I286" i="2"/>
  <c r="E287" i="2"/>
  <c r="H475" i="2"/>
  <c r="J475" i="2" s="1"/>
  <c r="I475" i="2"/>
  <c r="I476" i="2" s="1"/>
  <c r="G332" i="2"/>
  <c r="H330" i="2"/>
  <c r="I330" i="2"/>
  <c r="E332" i="2"/>
  <c r="H508" i="2"/>
  <c r="J508" i="2" s="1"/>
  <c r="I508" i="2"/>
  <c r="I509" i="2" s="1"/>
  <c r="E509" i="2"/>
  <c r="E443" i="2"/>
  <c r="G476" i="2"/>
  <c r="H196" i="2"/>
  <c r="J196" i="2" s="1"/>
  <c r="I196" i="2"/>
  <c r="I197" i="2" s="1"/>
  <c r="G197" i="2"/>
  <c r="G200" i="2" s="1"/>
  <c r="H214" i="2"/>
  <c r="J214" i="2" s="1"/>
  <c r="I214" i="2"/>
  <c r="I215" i="2" s="1"/>
  <c r="E197" i="2"/>
  <c r="H151" i="2"/>
  <c r="I151" i="2"/>
  <c r="G215" i="2"/>
  <c r="H277" i="2"/>
  <c r="J277" i="2" s="1"/>
  <c r="I277" i="2"/>
  <c r="I278" i="2" s="1"/>
  <c r="E278" i="2"/>
  <c r="G278" i="2"/>
  <c r="G281" i="2" s="1"/>
  <c r="H205" i="2"/>
  <c r="J205" i="2" s="1"/>
  <c r="I205" i="2"/>
  <c r="I206" i="2" s="1"/>
  <c r="H100" i="2"/>
  <c r="J100" i="2" s="1"/>
  <c r="I100" i="2"/>
  <c r="I101" i="2" s="1"/>
  <c r="G101" i="2"/>
  <c r="E101" i="2"/>
  <c r="H76" i="2"/>
  <c r="J76" i="2" s="1"/>
  <c r="I76" i="2"/>
  <c r="I77" i="2" s="1"/>
  <c r="E77" i="2"/>
  <c r="E14" i="2"/>
  <c r="H13" i="2"/>
  <c r="J13" i="2" s="1"/>
  <c r="I13" i="2"/>
  <c r="K4761" i="1"/>
  <c r="K4769" i="1"/>
  <c r="K4763" i="1"/>
  <c r="K4771" i="1"/>
  <c r="K4874" i="1"/>
  <c r="K4932" i="1"/>
  <c r="J4934" i="1" s="1"/>
  <c r="K5115" i="1"/>
  <c r="K4765" i="1"/>
  <c r="K4773" i="1"/>
  <c r="J4778" i="1" s="1"/>
  <c r="K4878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B4994" i="1"/>
  <c r="K4994" i="1" s="1"/>
  <c r="K4956" i="1"/>
  <c r="B4998" i="1"/>
  <c r="K4998" i="1" s="1"/>
  <c r="K4960" i="1"/>
  <c r="K4997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K4952" i="1"/>
  <c r="B4990" i="1"/>
  <c r="K4990" i="1" s="1"/>
  <c r="K4993" i="1"/>
  <c r="B5231" i="1"/>
  <c r="K5231" i="1" s="1"/>
  <c r="K5193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K5065" i="1"/>
  <c r="K5069" i="1"/>
  <c r="K5073" i="1"/>
  <c r="K5077" i="1"/>
  <c r="K5064" i="1"/>
  <c r="K5068" i="1"/>
  <c r="K5072" i="1"/>
  <c r="K5076" i="1"/>
  <c r="K3792" i="1"/>
  <c r="J3794" i="1" s="1"/>
  <c r="K3450" i="1"/>
  <c r="K3454" i="1" s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4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8" i="1"/>
  <c r="K3179" i="1"/>
  <c r="K3282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913" i="1" s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919" i="1" s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4" i="1"/>
  <c r="K1916" i="1"/>
  <c r="K1917" i="1"/>
  <c r="K1920" i="1"/>
  <c r="K1989" i="1"/>
  <c r="K1993" i="1"/>
  <c r="K1997" i="1"/>
  <c r="K2001" i="1"/>
  <c r="J2080" i="1"/>
  <c r="K2102" i="1"/>
  <c r="B2140" i="1"/>
  <c r="K2140" i="1" s="1"/>
  <c r="K2106" i="1"/>
  <c r="K2110" i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1433" i="2" l="1"/>
  <c r="G989" i="2"/>
  <c r="G1403" i="2"/>
  <c r="J2882" i="1"/>
  <c r="J4398" i="1"/>
  <c r="K4400" i="1" s="1"/>
  <c r="J4402" i="1" s="1"/>
  <c r="K5050" i="1"/>
  <c r="G1298" i="2"/>
  <c r="G1271" i="2"/>
  <c r="G845" i="2"/>
  <c r="I1055" i="2"/>
  <c r="I1013" i="2"/>
  <c r="G1175" i="2"/>
  <c r="G902" i="2"/>
  <c r="G1139" i="2"/>
  <c r="I1073" i="2"/>
  <c r="G1160" i="2"/>
  <c r="G1076" i="2"/>
  <c r="K4708" i="1"/>
  <c r="J4706" i="1"/>
  <c r="I1295" i="2"/>
  <c r="G974" i="2"/>
  <c r="G953" i="2"/>
  <c r="I1061" i="2"/>
  <c r="H1043" i="2"/>
  <c r="H1044" i="2" s="1"/>
  <c r="I1043" i="2"/>
  <c r="G878" i="2"/>
  <c r="J4170" i="1"/>
  <c r="K4172" i="1" s="1"/>
  <c r="J4174" i="1" s="1"/>
  <c r="G830" i="2"/>
  <c r="G815" i="2"/>
  <c r="G743" i="2"/>
  <c r="G782" i="2"/>
  <c r="I245" i="2"/>
  <c r="G716" i="2"/>
  <c r="G689" i="2"/>
  <c r="G662" i="2"/>
  <c r="H515" i="2"/>
  <c r="H516" i="2" s="1"/>
  <c r="G647" i="2"/>
  <c r="I1400" i="2"/>
  <c r="G560" i="2"/>
  <c r="G470" i="2"/>
  <c r="H1409" i="2"/>
  <c r="G503" i="2"/>
  <c r="I515" i="2"/>
  <c r="G377" i="2"/>
  <c r="H1322" i="2"/>
  <c r="G437" i="2"/>
  <c r="G416" i="2"/>
  <c r="K3682" i="1"/>
  <c r="G341" i="2"/>
  <c r="G326" i="2"/>
  <c r="G272" i="2"/>
  <c r="I170" i="2"/>
  <c r="G191" i="2"/>
  <c r="G146" i="2"/>
  <c r="G86" i="2"/>
  <c r="I1408" i="2"/>
  <c r="I1409" i="2" s="1"/>
  <c r="K2428" i="1"/>
  <c r="J1742" i="1"/>
  <c r="I1376" i="2"/>
  <c r="G1409" i="2"/>
  <c r="G1418" i="2" s="1"/>
  <c r="I1424" i="2"/>
  <c r="I1244" i="2"/>
  <c r="I1196" i="2"/>
  <c r="H1430" i="2"/>
  <c r="H1431" i="2" s="1"/>
  <c r="J1430" i="2"/>
  <c r="H1415" i="2"/>
  <c r="H1416" i="2" s="1"/>
  <c r="J1415" i="2"/>
  <c r="K4936" i="1"/>
  <c r="H1382" i="2"/>
  <c r="H1383" i="2" s="1"/>
  <c r="I1382" i="2"/>
  <c r="H1400" i="2"/>
  <c r="H1401" i="2" s="1"/>
  <c r="J1400" i="2"/>
  <c r="H1394" i="2"/>
  <c r="H1395" i="2" s="1"/>
  <c r="J1394" i="2"/>
  <c r="H1370" i="2"/>
  <c r="H1371" i="2" s="1"/>
  <c r="J1386" i="2"/>
  <c r="J1388" i="2" s="1"/>
  <c r="H1388" i="2"/>
  <c r="H1389" i="2" s="1"/>
  <c r="H1376" i="2"/>
  <c r="H1377" i="2" s="1"/>
  <c r="J1382" i="2"/>
  <c r="J1376" i="2"/>
  <c r="J1370" i="2"/>
  <c r="J1362" i="2"/>
  <c r="J1364" i="2" s="1"/>
  <c r="H1364" i="2"/>
  <c r="H1365" i="2" s="1"/>
  <c r="H1352" i="2"/>
  <c r="H1353" i="2" s="1"/>
  <c r="J1356" i="2"/>
  <c r="J1358" i="2" s="1"/>
  <c r="H1358" i="2"/>
  <c r="H1359" i="2" s="1"/>
  <c r="J1346" i="2"/>
  <c r="J1352" i="2"/>
  <c r="I1346" i="2"/>
  <c r="H1346" i="2"/>
  <c r="H1347" i="2" s="1"/>
  <c r="J1338" i="2"/>
  <c r="J1340" i="2" s="1"/>
  <c r="H1340" i="2"/>
  <c r="H1341" i="2" s="1"/>
  <c r="J1332" i="2"/>
  <c r="J1334" i="2" s="1"/>
  <c r="H1334" i="2"/>
  <c r="H1335" i="2" s="1"/>
  <c r="H1328" i="2"/>
  <c r="H1329" i="2" s="1"/>
  <c r="J1328" i="2"/>
  <c r="K4822" i="1"/>
  <c r="I1226" i="2"/>
  <c r="J4626" i="1"/>
  <c r="K4628" i="1" s="1"/>
  <c r="J4630" i="1" s="1"/>
  <c r="I1250" i="2"/>
  <c r="I1289" i="2"/>
  <c r="H1295" i="2"/>
  <c r="H1296" i="2" s="1"/>
  <c r="I1268" i="2"/>
  <c r="J1295" i="2"/>
  <c r="H1289" i="2"/>
  <c r="H1290" i="2" s="1"/>
  <c r="J1289" i="2"/>
  <c r="J1281" i="2"/>
  <c r="J1283" i="2" s="1"/>
  <c r="H1283" i="2"/>
  <c r="H1284" i="2" s="1"/>
  <c r="K4480" i="1"/>
  <c r="J5234" i="1"/>
  <c r="K5236" i="1" s="1"/>
  <c r="K5240" i="1" s="1"/>
  <c r="K5160" i="1"/>
  <c r="J5162" i="1" s="1"/>
  <c r="K4594" i="1"/>
  <c r="J5120" i="1"/>
  <c r="J4664" i="1"/>
  <c r="H1268" i="2"/>
  <c r="H1269" i="2" s="1"/>
  <c r="J1268" i="2"/>
  <c r="I1262" i="2"/>
  <c r="J1262" i="2"/>
  <c r="H1262" i="2"/>
  <c r="H1263" i="2" s="1"/>
  <c r="H1256" i="2"/>
  <c r="H1257" i="2" s="1"/>
  <c r="J1256" i="2"/>
  <c r="H1250" i="2"/>
  <c r="H1251" i="2" s="1"/>
  <c r="J1250" i="2"/>
  <c r="H1244" i="2"/>
  <c r="H1245" i="2" s="1"/>
  <c r="J1244" i="2"/>
  <c r="H1238" i="2"/>
  <c r="H1239" i="2" s="1"/>
  <c r="J1238" i="2"/>
  <c r="H1232" i="2"/>
  <c r="H1233" i="2" s="1"/>
  <c r="J1232" i="2"/>
  <c r="I1220" i="2"/>
  <c r="H1226" i="2"/>
  <c r="H1227" i="2" s="1"/>
  <c r="J1226" i="2"/>
  <c r="H1220" i="2"/>
  <c r="H1221" i="2" s="1"/>
  <c r="J1220" i="2"/>
  <c r="J1212" i="2"/>
  <c r="J1214" i="2" s="1"/>
  <c r="H1214" i="2"/>
  <c r="H1215" i="2" s="1"/>
  <c r="H1208" i="2"/>
  <c r="H1209" i="2" s="1"/>
  <c r="J1208" i="2"/>
  <c r="J1196" i="2"/>
  <c r="H1196" i="2"/>
  <c r="H1197" i="2" s="1"/>
  <c r="H1202" i="2"/>
  <c r="H1203" i="2" s="1"/>
  <c r="J1202" i="2"/>
  <c r="I1151" i="2"/>
  <c r="I980" i="2"/>
  <c r="I1082" i="2"/>
  <c r="J1172" i="2"/>
  <c r="H1172" i="2"/>
  <c r="H1173" i="2" s="1"/>
  <c r="H1157" i="2"/>
  <c r="H1158" i="2" s="1"/>
  <c r="I1025" i="2"/>
  <c r="J1155" i="2"/>
  <c r="J1157" i="2" s="1"/>
  <c r="I1037" i="2"/>
  <c r="J1007" i="2"/>
  <c r="I995" i="2"/>
  <c r="J4136" i="1"/>
  <c r="K4176" i="1"/>
  <c r="H1151" i="2"/>
  <c r="H1152" i="2" s="1"/>
  <c r="J1151" i="2"/>
  <c r="H1055" i="2"/>
  <c r="H1056" i="2" s="1"/>
  <c r="I1067" i="2"/>
  <c r="H1112" i="2"/>
  <c r="H1113" i="2" s="1"/>
  <c r="H1136" i="2"/>
  <c r="H1137" i="2" s="1"/>
  <c r="J1136" i="2"/>
  <c r="J1128" i="2"/>
  <c r="J1130" i="2" s="1"/>
  <c r="H1130" i="2"/>
  <c r="H1131" i="2" s="1"/>
  <c r="H1118" i="2"/>
  <c r="H1119" i="2" s="1"/>
  <c r="J1122" i="2"/>
  <c r="J1124" i="2" s="1"/>
  <c r="H1124" i="2"/>
  <c r="H1125" i="2" s="1"/>
  <c r="I1112" i="2"/>
  <c r="J1118" i="2"/>
  <c r="J1112" i="2"/>
  <c r="I1106" i="2"/>
  <c r="H1106" i="2"/>
  <c r="H1107" i="2" s="1"/>
  <c r="H1088" i="2"/>
  <c r="H1089" i="2" s="1"/>
  <c r="J1106" i="2"/>
  <c r="J1098" i="2"/>
  <c r="J1100" i="2" s="1"/>
  <c r="H1100" i="2"/>
  <c r="H1101" i="2" s="1"/>
  <c r="J1088" i="2"/>
  <c r="H1094" i="2"/>
  <c r="H1095" i="2" s="1"/>
  <c r="J1094" i="2"/>
  <c r="I1031" i="2"/>
  <c r="J3908" i="1"/>
  <c r="H1067" i="2"/>
  <c r="H1068" i="2" s="1"/>
  <c r="H1061" i="2"/>
  <c r="H1062" i="2" s="1"/>
  <c r="H1049" i="2"/>
  <c r="H1050" i="2" s="1"/>
  <c r="I1049" i="2"/>
  <c r="H1031" i="2"/>
  <c r="H1032" i="2" s="1"/>
  <c r="I1019" i="2"/>
  <c r="J1019" i="2"/>
  <c r="H1019" i="2"/>
  <c r="H1020" i="2" s="1"/>
  <c r="J1071" i="2"/>
  <c r="J1073" i="2" s="1"/>
  <c r="H1073" i="2"/>
  <c r="H1074" i="2" s="1"/>
  <c r="J1035" i="2"/>
  <c r="J1037" i="2" s="1"/>
  <c r="H1037" i="2"/>
  <c r="H1038" i="2" s="1"/>
  <c r="H1025" i="2"/>
  <c r="H1026" i="2" s="1"/>
  <c r="I722" i="2"/>
  <c r="J1011" i="2"/>
  <c r="J1013" i="2" s="1"/>
  <c r="H1013" i="2"/>
  <c r="H1014" i="2" s="1"/>
  <c r="I1001" i="2"/>
  <c r="H1007" i="2"/>
  <c r="H1008" i="2" s="1"/>
  <c r="J999" i="2"/>
  <c r="J1001" i="2" s="1"/>
  <c r="H1001" i="2"/>
  <c r="H1002" i="2" s="1"/>
  <c r="J1065" i="2"/>
  <c r="J1067" i="2" s="1"/>
  <c r="J1053" i="2"/>
  <c r="J1055" i="2" s="1"/>
  <c r="J1047" i="2"/>
  <c r="J1049" i="2" s="1"/>
  <c r="J1029" i="2"/>
  <c r="J1031" i="2" s="1"/>
  <c r="J1023" i="2"/>
  <c r="J1025" i="2" s="1"/>
  <c r="I317" i="2"/>
  <c r="H317" i="2"/>
  <c r="H318" i="2" s="1"/>
  <c r="J1059" i="2"/>
  <c r="J1061" i="2" s="1"/>
  <c r="J1041" i="2"/>
  <c r="J1043" i="2" s="1"/>
  <c r="H986" i="2"/>
  <c r="H987" i="2" s="1"/>
  <c r="J986" i="2"/>
  <c r="H971" i="2"/>
  <c r="H972" i="2" s="1"/>
  <c r="J971" i="2"/>
  <c r="H965" i="2"/>
  <c r="H966" i="2" s="1"/>
  <c r="J965" i="2"/>
  <c r="J932" i="2"/>
  <c r="J950" i="2"/>
  <c r="H944" i="2"/>
  <c r="H945" i="2" s="1"/>
  <c r="J920" i="2"/>
  <c r="I950" i="2"/>
  <c r="H938" i="2"/>
  <c r="H939" i="2" s="1"/>
  <c r="I926" i="2"/>
  <c r="I932" i="2"/>
  <c r="H950" i="2"/>
  <c r="H951" i="2" s="1"/>
  <c r="H914" i="2"/>
  <c r="H915" i="2" s="1"/>
  <c r="J926" i="2"/>
  <c r="I944" i="2"/>
  <c r="H932" i="2"/>
  <c r="H933" i="2" s="1"/>
  <c r="I938" i="2"/>
  <c r="I920" i="2"/>
  <c r="H926" i="2"/>
  <c r="H927" i="2" s="1"/>
  <c r="H920" i="2"/>
  <c r="H921" i="2" s="1"/>
  <c r="I914" i="2"/>
  <c r="I875" i="2"/>
  <c r="I842" i="2"/>
  <c r="I899" i="2"/>
  <c r="J942" i="2"/>
  <c r="J944" i="2" s="1"/>
  <c r="J936" i="2"/>
  <c r="J938" i="2" s="1"/>
  <c r="J912" i="2"/>
  <c r="J914" i="2" s="1"/>
  <c r="I863" i="2"/>
  <c r="J3524" i="1"/>
  <c r="J899" i="2"/>
  <c r="H899" i="2"/>
  <c r="H900" i="2" s="1"/>
  <c r="H863" i="2"/>
  <c r="H864" i="2" s="1"/>
  <c r="J4436" i="1"/>
  <c r="J4512" i="1"/>
  <c r="K4252" i="1"/>
  <c r="J3452" i="1"/>
  <c r="J3752" i="1"/>
  <c r="J3600" i="1"/>
  <c r="K3796" i="1"/>
  <c r="I323" i="2"/>
  <c r="J3258" i="1"/>
  <c r="K3260" i="1" s="1"/>
  <c r="J3262" i="1" s="1"/>
  <c r="H857" i="2"/>
  <c r="H858" i="2" s="1"/>
  <c r="J855" i="2"/>
  <c r="J857" i="2" s="1"/>
  <c r="H869" i="2"/>
  <c r="H870" i="2" s="1"/>
  <c r="J869" i="2"/>
  <c r="H875" i="2"/>
  <c r="H876" i="2" s="1"/>
  <c r="J875" i="2"/>
  <c r="J863" i="2"/>
  <c r="I794" i="2"/>
  <c r="J842" i="2"/>
  <c r="H842" i="2"/>
  <c r="H843" i="2" s="1"/>
  <c r="I779" i="2"/>
  <c r="I680" i="2"/>
  <c r="I827" i="2"/>
  <c r="H827" i="2"/>
  <c r="H828" i="2" s="1"/>
  <c r="J827" i="2"/>
  <c r="I638" i="2"/>
  <c r="I788" i="2"/>
  <c r="I806" i="2"/>
  <c r="J800" i="2"/>
  <c r="H806" i="2"/>
  <c r="H807" i="2" s="1"/>
  <c r="J806" i="2"/>
  <c r="H812" i="2"/>
  <c r="H813" i="2" s="1"/>
  <c r="J812" i="2"/>
  <c r="I800" i="2"/>
  <c r="H800" i="2"/>
  <c r="H801" i="2" s="1"/>
  <c r="H794" i="2"/>
  <c r="J794" i="2"/>
  <c r="J2840" i="1"/>
  <c r="K2842" i="1" s="1"/>
  <c r="J2844" i="1" s="1"/>
  <c r="H779" i="2"/>
  <c r="H780" i="2" s="1"/>
  <c r="J779" i="2"/>
  <c r="H773" i="2"/>
  <c r="H774" i="2" s="1"/>
  <c r="J773" i="2"/>
  <c r="I767" i="2"/>
  <c r="H767" i="2"/>
  <c r="H768" i="2" s="1"/>
  <c r="J767" i="2"/>
  <c r="J759" i="2"/>
  <c r="J761" i="2" s="1"/>
  <c r="H761" i="2"/>
  <c r="H762" i="2" s="1"/>
  <c r="J753" i="2"/>
  <c r="J755" i="2" s="1"/>
  <c r="H755" i="2"/>
  <c r="H740" i="2"/>
  <c r="H741" i="2" s="1"/>
  <c r="J740" i="2"/>
  <c r="J732" i="2"/>
  <c r="J734" i="2" s="1"/>
  <c r="H734" i="2"/>
  <c r="H735" i="2" s="1"/>
  <c r="H701" i="2"/>
  <c r="H702" i="2" s="1"/>
  <c r="J726" i="2"/>
  <c r="J728" i="2" s="1"/>
  <c r="H728" i="2"/>
  <c r="I686" i="2"/>
  <c r="J701" i="2"/>
  <c r="H713" i="2"/>
  <c r="H714" i="2" s="1"/>
  <c r="J713" i="2"/>
  <c r="J705" i="2"/>
  <c r="J707" i="2" s="1"/>
  <c r="H707" i="2"/>
  <c r="H708" i="2" s="1"/>
  <c r="H620" i="2"/>
  <c r="H621" i="2" s="1"/>
  <c r="J686" i="2"/>
  <c r="H686" i="2"/>
  <c r="H687" i="2" s="1"/>
  <c r="H680" i="2"/>
  <c r="H681" i="2" s="1"/>
  <c r="J680" i="2"/>
  <c r="J672" i="2"/>
  <c r="J674" i="2" s="1"/>
  <c r="H674" i="2"/>
  <c r="J657" i="2"/>
  <c r="J659" i="2" s="1"/>
  <c r="H659" i="2"/>
  <c r="I566" i="2"/>
  <c r="I494" i="2"/>
  <c r="I422" i="2"/>
  <c r="I614" i="2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614" i="2"/>
  <c r="H615" i="2" s="1"/>
  <c r="J638" i="2"/>
  <c r="H644" i="2"/>
  <c r="H645" i="2" s="1"/>
  <c r="J644" i="2"/>
  <c r="H638" i="2"/>
  <c r="H639" i="2" s="1"/>
  <c r="H590" i="2"/>
  <c r="H591" i="2" s="1"/>
  <c r="H632" i="2"/>
  <c r="H633" i="2" s="1"/>
  <c r="J632" i="2"/>
  <c r="J626" i="2"/>
  <c r="J620" i="2"/>
  <c r="H626" i="2"/>
  <c r="H627" i="2" s="1"/>
  <c r="H488" i="2"/>
  <c r="H489" i="2" s="1"/>
  <c r="J233" i="2"/>
  <c r="J614" i="2"/>
  <c r="J608" i="2"/>
  <c r="H602" i="2"/>
  <c r="H603" i="2" s="1"/>
  <c r="H608" i="2"/>
  <c r="H609" i="2" s="1"/>
  <c r="J578" i="2"/>
  <c r="H578" i="2"/>
  <c r="H579" i="2" s="1"/>
  <c r="H596" i="2"/>
  <c r="H597" i="2" s="1"/>
  <c r="J602" i="2"/>
  <c r="J596" i="2"/>
  <c r="I578" i="2"/>
  <c r="J590" i="2"/>
  <c r="H584" i="2"/>
  <c r="H585" i="2" s="1"/>
  <c r="J584" i="2"/>
  <c r="H572" i="2"/>
  <c r="J572" i="2"/>
  <c r="H539" i="2"/>
  <c r="H540" i="2" s="1"/>
  <c r="H557" i="2"/>
  <c r="H558" i="2" s="1"/>
  <c r="J557" i="2"/>
  <c r="J549" i="2"/>
  <c r="J551" i="2" s="1"/>
  <c r="H551" i="2"/>
  <c r="H552" i="2" s="1"/>
  <c r="J539" i="2"/>
  <c r="H545" i="2"/>
  <c r="H546" i="2" s="1"/>
  <c r="J545" i="2"/>
  <c r="J531" i="2"/>
  <c r="J533" i="2" s="1"/>
  <c r="H533" i="2"/>
  <c r="H534" i="2" s="1"/>
  <c r="H527" i="2"/>
  <c r="H528" i="2" s="1"/>
  <c r="J527" i="2"/>
  <c r="J521" i="2"/>
  <c r="J515" i="2"/>
  <c r="H521" i="2"/>
  <c r="H522" i="2" s="1"/>
  <c r="J482" i="2"/>
  <c r="J488" i="2"/>
  <c r="H500" i="2"/>
  <c r="H501" i="2" s="1"/>
  <c r="H482" i="2"/>
  <c r="H483" i="2" s="1"/>
  <c r="J494" i="2"/>
  <c r="J500" i="2"/>
  <c r="H494" i="2"/>
  <c r="H495" i="2" s="1"/>
  <c r="H362" i="2"/>
  <c r="I455" i="2"/>
  <c r="J227" i="2"/>
  <c r="H383" i="2"/>
  <c r="I434" i="2"/>
  <c r="J465" i="2"/>
  <c r="J467" i="2" s="1"/>
  <c r="H467" i="2"/>
  <c r="H468" i="2" s="1"/>
  <c r="H461" i="2"/>
  <c r="H462" i="2" s="1"/>
  <c r="J461" i="2"/>
  <c r="H455" i="2"/>
  <c r="H456" i="2" s="1"/>
  <c r="J455" i="2"/>
  <c r="I449" i="2"/>
  <c r="H449" i="2"/>
  <c r="J449" i="2"/>
  <c r="J434" i="2"/>
  <c r="J428" i="2"/>
  <c r="H434" i="2"/>
  <c r="H435" i="2" s="1"/>
  <c r="H428" i="2"/>
  <c r="J1628" i="1"/>
  <c r="H413" i="2"/>
  <c r="H414" i="2" s="1"/>
  <c r="I407" i="2"/>
  <c r="J413" i="2"/>
  <c r="H407" i="2"/>
  <c r="H408" i="2" s="1"/>
  <c r="H401" i="2"/>
  <c r="H402" i="2" s="1"/>
  <c r="J407" i="2"/>
  <c r="J401" i="2"/>
  <c r="I401" i="2"/>
  <c r="J393" i="2"/>
  <c r="J395" i="2" s="1"/>
  <c r="H395" i="2"/>
  <c r="H396" i="2" s="1"/>
  <c r="H389" i="2"/>
  <c r="J389" i="2"/>
  <c r="H368" i="2"/>
  <c r="J366" i="2"/>
  <c r="J368" i="2" s="1"/>
  <c r="J372" i="2"/>
  <c r="J374" i="2" s="1"/>
  <c r="H374" i="2"/>
  <c r="H375" i="2" s="1"/>
  <c r="J381" i="2"/>
  <c r="J383" i="2" s="1"/>
  <c r="J305" i="2"/>
  <c r="I353" i="2"/>
  <c r="H299" i="2"/>
  <c r="H300" i="2" s="1"/>
  <c r="J353" i="2"/>
  <c r="H353" i="2"/>
  <c r="J360" i="2"/>
  <c r="J362" i="2" s="1"/>
  <c r="J336" i="2"/>
  <c r="J338" i="2" s="1"/>
  <c r="H338" i="2"/>
  <c r="I299" i="2"/>
  <c r="H305" i="2"/>
  <c r="H306" i="2" s="1"/>
  <c r="I293" i="2"/>
  <c r="J317" i="2"/>
  <c r="J323" i="2"/>
  <c r="H323" i="2"/>
  <c r="H324" i="2" s="1"/>
  <c r="J309" i="2"/>
  <c r="J311" i="2" s="1"/>
  <c r="H311" i="2"/>
  <c r="H312" i="2" s="1"/>
  <c r="H293" i="2"/>
  <c r="H12" i="2"/>
  <c r="J12" i="2" s="1"/>
  <c r="J14" i="2" s="1"/>
  <c r="J293" i="2"/>
  <c r="J299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J1320" i="2"/>
  <c r="J1322" i="2" s="1"/>
  <c r="G14" i="2"/>
  <c r="J1407" i="2"/>
  <c r="J1409" i="2" s="1"/>
  <c r="I251" i="2"/>
  <c r="I269" i="2"/>
  <c r="H269" i="2"/>
  <c r="H270" i="2" s="1"/>
  <c r="J269" i="2"/>
  <c r="J261" i="2"/>
  <c r="J263" i="2" s="1"/>
  <c r="H263" i="2"/>
  <c r="H264" i="2" s="1"/>
  <c r="I239" i="2"/>
  <c r="H257" i="2"/>
  <c r="H258" i="2" s="1"/>
  <c r="J257" i="2"/>
  <c r="H251" i="2"/>
  <c r="H252" i="2" s="1"/>
  <c r="J251" i="2"/>
  <c r="H245" i="2"/>
  <c r="H246" i="2" s="1"/>
  <c r="J239" i="2"/>
  <c r="J245" i="2"/>
  <c r="H233" i="2"/>
  <c r="H234" i="2" s="1"/>
  <c r="H239" i="2"/>
  <c r="H240" i="2" s="1"/>
  <c r="H227" i="2"/>
  <c r="H228" i="2" s="1"/>
  <c r="H221" i="2"/>
  <c r="J221" i="2"/>
  <c r="H67" i="2"/>
  <c r="J67" i="2" s="1"/>
  <c r="J68" i="2" s="1"/>
  <c r="I68" i="2"/>
  <c r="E68" i="2"/>
  <c r="G68" i="2"/>
  <c r="I91" i="2"/>
  <c r="I92" i="2" s="1"/>
  <c r="I152" i="2"/>
  <c r="I1277" i="2"/>
  <c r="H188" i="2"/>
  <c r="H189" i="2" s="1"/>
  <c r="J188" i="2"/>
  <c r="J170" i="2"/>
  <c r="J180" i="2"/>
  <c r="J182" i="2" s="1"/>
  <c r="H182" i="2"/>
  <c r="H183" i="2" s="1"/>
  <c r="J174" i="2"/>
  <c r="J176" i="2" s="1"/>
  <c r="H176" i="2"/>
  <c r="H177" i="2" s="1"/>
  <c r="H170" i="2"/>
  <c r="H171" i="2" s="1"/>
  <c r="H164" i="2"/>
  <c r="H165" i="2" s="1"/>
  <c r="J164" i="2"/>
  <c r="H158" i="2"/>
  <c r="I158" i="2"/>
  <c r="J158" i="2"/>
  <c r="I137" i="2"/>
  <c r="H748" i="2"/>
  <c r="J748" i="2" s="1"/>
  <c r="J749" i="2" s="1"/>
  <c r="I748" i="2"/>
  <c r="I749" i="2" s="1"/>
  <c r="H143" i="2"/>
  <c r="H144" i="2" s="1"/>
  <c r="J143" i="2"/>
  <c r="I119" i="2"/>
  <c r="H137" i="2"/>
  <c r="H138" i="2" s="1"/>
  <c r="J137" i="2"/>
  <c r="J119" i="2"/>
  <c r="H125" i="2"/>
  <c r="H126" i="2" s="1"/>
  <c r="H131" i="2"/>
  <c r="H132" i="2" s="1"/>
  <c r="J131" i="2"/>
  <c r="J125" i="2"/>
  <c r="H119" i="2"/>
  <c r="H120" i="2" s="1"/>
  <c r="J107" i="2"/>
  <c r="H113" i="2"/>
  <c r="H114" i="2" s="1"/>
  <c r="H107" i="2"/>
  <c r="H108" i="2" s="1"/>
  <c r="I113" i="2"/>
  <c r="J113" i="2"/>
  <c r="I20" i="2"/>
  <c r="G20" i="2"/>
  <c r="H18" i="2"/>
  <c r="J18" i="2" s="1"/>
  <c r="J20" i="2" s="1"/>
  <c r="H83" i="2"/>
  <c r="J83" i="2"/>
  <c r="H91" i="2"/>
  <c r="J91" i="2" s="1"/>
  <c r="J92" i="2" s="1"/>
  <c r="J60" i="2"/>
  <c r="H61" i="2"/>
  <c r="J61" i="2" s="1"/>
  <c r="I61" i="2"/>
  <c r="E62" i="2"/>
  <c r="I60" i="2"/>
  <c r="G62" i="2"/>
  <c r="H55" i="2"/>
  <c r="J55" i="2" s="1"/>
  <c r="I55" i="2"/>
  <c r="J54" i="2"/>
  <c r="E56" i="2"/>
  <c r="I54" i="2"/>
  <c r="G56" i="2"/>
  <c r="H49" i="2"/>
  <c r="J49" i="2" s="1"/>
  <c r="I49" i="2"/>
  <c r="E50" i="2"/>
  <c r="H48" i="2"/>
  <c r="G50" i="2"/>
  <c r="I48" i="2"/>
  <c r="H43" i="2"/>
  <c r="J43" i="2" s="1"/>
  <c r="I43" i="2"/>
  <c r="E44" i="2"/>
  <c r="H42" i="2"/>
  <c r="G44" i="2"/>
  <c r="I42" i="2"/>
  <c r="E38" i="2"/>
  <c r="G38" i="2"/>
  <c r="H36" i="2"/>
  <c r="I36" i="2"/>
  <c r="H37" i="2"/>
  <c r="J37" i="2" s="1"/>
  <c r="I37" i="2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I1304" i="2"/>
  <c r="H206" i="2"/>
  <c r="H443" i="2"/>
  <c r="I287" i="2"/>
  <c r="J443" i="2"/>
  <c r="J206" i="2"/>
  <c r="H836" i="2"/>
  <c r="H845" i="2" s="1"/>
  <c r="J1166" i="2"/>
  <c r="J836" i="2"/>
  <c r="H1181" i="2"/>
  <c r="H1184" i="2" s="1"/>
  <c r="I959" i="2"/>
  <c r="I908" i="2"/>
  <c r="J1181" i="2"/>
  <c r="I346" i="2"/>
  <c r="I347" i="2" s="1"/>
  <c r="G347" i="2"/>
  <c r="G356" i="2" s="1"/>
  <c r="H346" i="2"/>
  <c r="H278" i="2"/>
  <c r="I14" i="2"/>
  <c r="J509" i="2"/>
  <c r="H851" i="2"/>
  <c r="I695" i="2"/>
  <c r="H884" i="2"/>
  <c r="H887" i="2" s="1"/>
  <c r="H509" i="2"/>
  <c r="J851" i="2"/>
  <c r="I668" i="2"/>
  <c r="J884" i="2"/>
  <c r="J1423" i="2"/>
  <c r="J1424" i="2" s="1"/>
  <c r="H1424" i="2"/>
  <c r="J1275" i="2"/>
  <c r="J1277" i="2" s="1"/>
  <c r="H1277" i="2"/>
  <c r="J1311" i="2"/>
  <c r="J1313" i="2" s="1"/>
  <c r="H1313" i="2"/>
  <c r="H1316" i="2" s="1"/>
  <c r="J1302" i="2"/>
  <c r="J1304" i="2" s="1"/>
  <c r="H1304" i="2"/>
  <c r="H1307" i="2" s="1"/>
  <c r="J1081" i="2"/>
  <c r="J1082" i="2" s="1"/>
  <c r="H1082" i="2"/>
  <c r="J979" i="2"/>
  <c r="J980" i="2" s="1"/>
  <c r="H980" i="2"/>
  <c r="I1190" i="2"/>
  <c r="H1145" i="2"/>
  <c r="J1188" i="2"/>
  <c r="J1190" i="2" s="1"/>
  <c r="H1190" i="2"/>
  <c r="I893" i="2"/>
  <c r="J1145" i="2"/>
  <c r="H959" i="2"/>
  <c r="J957" i="2"/>
  <c r="J959" i="2" s="1"/>
  <c r="H1166" i="2"/>
  <c r="J994" i="2"/>
  <c r="J995" i="2" s="1"/>
  <c r="H995" i="2"/>
  <c r="H908" i="2"/>
  <c r="J906" i="2"/>
  <c r="J908" i="2" s="1"/>
  <c r="H893" i="2"/>
  <c r="J891" i="2"/>
  <c r="J893" i="2" s="1"/>
  <c r="H668" i="2"/>
  <c r="J666" i="2"/>
  <c r="J668" i="2" s="1"/>
  <c r="H653" i="2"/>
  <c r="J788" i="2"/>
  <c r="H788" i="2"/>
  <c r="H695" i="2"/>
  <c r="J693" i="2"/>
  <c r="J695" i="2" s="1"/>
  <c r="H821" i="2"/>
  <c r="H722" i="2"/>
  <c r="J720" i="2"/>
  <c r="J722" i="2" s="1"/>
  <c r="J653" i="2"/>
  <c r="J821" i="2"/>
  <c r="J421" i="2"/>
  <c r="J422" i="2" s="1"/>
  <c r="H422" i="2"/>
  <c r="J285" i="2"/>
  <c r="J287" i="2" s="1"/>
  <c r="H287" i="2"/>
  <c r="J330" i="2"/>
  <c r="J332" i="2" s="1"/>
  <c r="H332" i="2"/>
  <c r="H476" i="2"/>
  <c r="I332" i="2"/>
  <c r="J565" i="2"/>
  <c r="J566" i="2" s="1"/>
  <c r="H566" i="2"/>
  <c r="J476" i="2"/>
  <c r="J278" i="2"/>
  <c r="J151" i="2"/>
  <c r="J152" i="2" s="1"/>
  <c r="H152" i="2"/>
  <c r="H215" i="2"/>
  <c r="H197" i="2"/>
  <c r="J215" i="2"/>
  <c r="J197" i="2"/>
  <c r="H101" i="2"/>
  <c r="J101" i="2"/>
  <c r="J77" i="2"/>
  <c r="H77" i="2"/>
  <c r="K4780" i="1"/>
  <c r="J4782" i="1" s="1"/>
  <c r="K5122" i="1"/>
  <c r="J5124" i="1" s="1"/>
  <c r="J5082" i="1"/>
  <c r="J5006" i="1"/>
  <c r="J4892" i="1"/>
  <c r="J4968" i="1"/>
  <c r="J4854" i="1"/>
  <c r="J4740" i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902" i="2" l="1"/>
  <c r="H1160" i="2"/>
  <c r="H1433" i="2"/>
  <c r="J2768" i="1"/>
  <c r="K4404" i="1"/>
  <c r="H1418" i="2"/>
  <c r="H1323" i="2"/>
  <c r="J1403" i="2" s="1"/>
  <c r="H1403" i="2"/>
  <c r="H1175" i="2"/>
  <c r="H1298" i="2"/>
  <c r="H1271" i="2"/>
  <c r="H1139" i="2"/>
  <c r="H1076" i="2"/>
  <c r="H989" i="2"/>
  <c r="H974" i="2"/>
  <c r="H953" i="2"/>
  <c r="H852" i="2"/>
  <c r="J878" i="2" s="1"/>
  <c r="H878" i="2"/>
  <c r="H830" i="2"/>
  <c r="H815" i="2"/>
  <c r="H789" i="2"/>
  <c r="H723" i="2"/>
  <c r="H743" i="2"/>
  <c r="H696" i="2"/>
  <c r="J716" i="2" s="1"/>
  <c r="H716" i="2"/>
  <c r="H669" i="2"/>
  <c r="H689" i="2"/>
  <c r="H654" i="2"/>
  <c r="H662" i="2"/>
  <c r="H567" i="2"/>
  <c r="H647" i="2"/>
  <c r="H510" i="2"/>
  <c r="J560" i="2" s="1"/>
  <c r="H560" i="2"/>
  <c r="H503" i="2"/>
  <c r="H444" i="2"/>
  <c r="H470" i="2"/>
  <c r="H1410" i="2"/>
  <c r="J1418" i="2" s="1"/>
  <c r="H423" i="2"/>
  <c r="H437" i="2"/>
  <c r="H384" i="2"/>
  <c r="H416" i="2"/>
  <c r="H363" i="2"/>
  <c r="H377" i="2"/>
  <c r="H333" i="2"/>
  <c r="H341" i="2"/>
  <c r="H288" i="2"/>
  <c r="H326" i="2"/>
  <c r="H279" i="2"/>
  <c r="J281" i="2" s="1"/>
  <c r="H281" i="2"/>
  <c r="H216" i="2"/>
  <c r="H272" i="2"/>
  <c r="H207" i="2"/>
  <c r="J209" i="2" s="1"/>
  <c r="H209" i="2"/>
  <c r="H198" i="2"/>
  <c r="J200" i="2" s="1"/>
  <c r="H200" i="2"/>
  <c r="H153" i="2"/>
  <c r="H191" i="2"/>
  <c r="H102" i="2"/>
  <c r="J146" i="2" s="1"/>
  <c r="H146" i="2"/>
  <c r="H78" i="2"/>
  <c r="H86" i="2"/>
  <c r="G71" i="2"/>
  <c r="H1425" i="2"/>
  <c r="J1433" i="2" s="1"/>
  <c r="H1314" i="2"/>
  <c r="J1316" i="2" s="1"/>
  <c r="H1305" i="2"/>
  <c r="J1307" i="2" s="1"/>
  <c r="H1278" i="2"/>
  <c r="J1298" i="2" s="1"/>
  <c r="K4632" i="1"/>
  <c r="H1191" i="2"/>
  <c r="J1271" i="2" s="1"/>
  <c r="K5126" i="1"/>
  <c r="K4666" i="1"/>
  <c r="J4668" i="1" s="1"/>
  <c r="K4784" i="1"/>
  <c r="K5164" i="1"/>
  <c r="H1182" i="2"/>
  <c r="J1184" i="2" s="1"/>
  <c r="H1167" i="2"/>
  <c r="J1175" i="2" s="1"/>
  <c r="H1146" i="2"/>
  <c r="J1160" i="2" s="1"/>
  <c r="H1083" i="2"/>
  <c r="J1139" i="2" s="1"/>
  <c r="H996" i="2"/>
  <c r="J1076" i="2" s="1"/>
  <c r="I32" i="2"/>
  <c r="H981" i="2"/>
  <c r="J989" i="2" s="1"/>
  <c r="H960" i="2"/>
  <c r="J974" i="2" s="1"/>
  <c r="H909" i="2"/>
  <c r="J953" i="2" s="1"/>
  <c r="J3528" i="1"/>
  <c r="H894" i="2"/>
  <c r="J902" i="2" s="1"/>
  <c r="K4366" i="1"/>
  <c r="K4518" i="1"/>
  <c r="K3602" i="1"/>
  <c r="K3606" i="1" s="1"/>
  <c r="K3754" i="1"/>
  <c r="K3758" i="1" s="1"/>
  <c r="H885" i="2"/>
  <c r="J887" i="2" s="1"/>
  <c r="J3110" i="1"/>
  <c r="H837" i="2"/>
  <c r="J845" i="2" s="1"/>
  <c r="H822" i="2"/>
  <c r="J830" i="2" s="1"/>
  <c r="H795" i="2"/>
  <c r="H756" i="2"/>
  <c r="H729" i="2"/>
  <c r="H675" i="2"/>
  <c r="H660" i="2"/>
  <c r="J2730" i="1"/>
  <c r="K2846" i="1"/>
  <c r="K2614" i="1"/>
  <c r="K2618" i="1" s="1"/>
  <c r="J2654" i="1"/>
  <c r="K2804" i="1"/>
  <c r="J2806" i="1" s="1"/>
  <c r="K2956" i="1"/>
  <c r="J2958" i="1" s="1"/>
  <c r="K3146" i="1"/>
  <c r="J3148" i="1" s="1"/>
  <c r="K3150" i="1"/>
  <c r="K3264" i="1"/>
  <c r="H573" i="2"/>
  <c r="H477" i="2"/>
  <c r="J503" i="2" s="1"/>
  <c r="H450" i="2"/>
  <c r="H429" i="2"/>
  <c r="H390" i="2"/>
  <c r="H369" i="2"/>
  <c r="H354" i="2"/>
  <c r="H68" i="2"/>
  <c r="H69" i="2" s="1"/>
  <c r="H339" i="2"/>
  <c r="H294" i="2"/>
  <c r="H14" i="2"/>
  <c r="K1326" i="1"/>
  <c r="J1590" i="1"/>
  <c r="K1858" i="1"/>
  <c r="J1476" i="1"/>
  <c r="K2044" i="1"/>
  <c r="J2046" i="1" s="1"/>
  <c r="K2048" i="1"/>
  <c r="K1250" i="1"/>
  <c r="H222" i="2"/>
  <c r="H749" i="2"/>
  <c r="H92" i="2"/>
  <c r="H20" i="2"/>
  <c r="H21" i="2" s="1"/>
  <c r="H159" i="2"/>
  <c r="H84" i="2"/>
  <c r="I56" i="2"/>
  <c r="I62" i="2"/>
  <c r="H56" i="2"/>
  <c r="H57" i="2" s="1"/>
  <c r="J62" i="2"/>
  <c r="J56" i="2"/>
  <c r="H62" i="2"/>
  <c r="H63" i="2" s="1"/>
  <c r="I50" i="2"/>
  <c r="I44" i="2"/>
  <c r="J48" i="2"/>
  <c r="J50" i="2" s="1"/>
  <c r="H50" i="2"/>
  <c r="H51" i="2" s="1"/>
  <c r="J42" i="2"/>
  <c r="J44" i="2" s="1"/>
  <c r="H44" i="2"/>
  <c r="H45" i="2" s="1"/>
  <c r="H26" i="2"/>
  <c r="H27" i="2" s="1"/>
  <c r="I38" i="2"/>
  <c r="J36" i="2"/>
  <c r="J38" i="2" s="1"/>
  <c r="H38" i="2"/>
  <c r="H39" i="2" s="1"/>
  <c r="J30" i="2"/>
  <c r="J32" i="2" s="1"/>
  <c r="H32" i="2"/>
  <c r="H33" i="2" s="1"/>
  <c r="I26" i="2"/>
  <c r="J26" i="2"/>
  <c r="J346" i="2"/>
  <c r="J347" i="2" s="1"/>
  <c r="H347" i="2"/>
  <c r="K5198" i="1"/>
  <c r="K5202" i="1" s="1"/>
  <c r="K4742" i="1"/>
  <c r="J4744" i="1" s="1"/>
  <c r="J5238" i="1"/>
  <c r="K4970" i="1"/>
  <c r="J4972" i="1" s="1"/>
  <c r="K4894" i="1"/>
  <c r="J4896" i="1" s="1"/>
  <c r="K4856" i="1"/>
  <c r="J4858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K3644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290" i="1" l="1"/>
  <c r="K4062" i="1"/>
  <c r="J815" i="2"/>
  <c r="H750" i="2"/>
  <c r="J782" i="2" s="1"/>
  <c r="H782" i="2"/>
  <c r="J743" i="2"/>
  <c r="J689" i="2"/>
  <c r="J647" i="2"/>
  <c r="J662" i="2"/>
  <c r="J470" i="2"/>
  <c r="J437" i="2"/>
  <c r="J377" i="2"/>
  <c r="J416" i="2"/>
  <c r="J3642" i="1"/>
  <c r="H348" i="2"/>
  <c r="J356" i="2" s="1"/>
  <c r="H356" i="2"/>
  <c r="J341" i="2"/>
  <c r="J326" i="2"/>
  <c r="J272" i="2"/>
  <c r="J191" i="2"/>
  <c r="H93" i="2"/>
  <c r="J95" i="2" s="1"/>
  <c r="H95" i="2"/>
  <c r="J86" i="2"/>
  <c r="H15" i="2"/>
  <c r="J71" i="2" s="1"/>
  <c r="H71" i="2"/>
  <c r="K2960" i="1"/>
  <c r="J2616" i="1"/>
  <c r="K2504" i="1"/>
  <c r="K1554" i="1"/>
  <c r="K4974" i="1"/>
  <c r="K4860" i="1"/>
  <c r="K4670" i="1"/>
  <c r="K501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K4898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209" i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82" i="1" l="1"/>
  <c r="K286" i="1"/>
  <c r="E154" i="1"/>
  <c r="E192" i="1" s="1"/>
  <c r="K278" i="1"/>
  <c r="E230" i="1"/>
  <c r="B73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59" i="1" s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600" i="1" s="1"/>
  <c r="J602" i="1" s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344" i="1" l="1"/>
  <c r="B88" i="2" s="1"/>
  <c r="K946" i="1"/>
  <c r="J902" i="1"/>
  <c r="J1058" i="1"/>
  <c r="J750" i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7" i="2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E382" i="1" l="1"/>
  <c r="E420" i="1" s="1"/>
  <c r="K680" i="1"/>
  <c r="K414" i="1"/>
  <c r="J906" i="1"/>
  <c r="K1098" i="1"/>
  <c r="K300" i="1"/>
  <c r="E496" i="1"/>
  <c r="E534" i="1" s="1"/>
  <c r="E572" i="1"/>
  <c r="B14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9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202" i="2" s="1"/>
  <c r="E724" i="1"/>
  <c r="E762" i="1" s="1"/>
  <c r="J108" i="1"/>
  <c r="E914" i="1" l="1"/>
  <c r="B211" i="2" s="1"/>
  <c r="E838" i="1"/>
  <c r="E876" i="1" s="1"/>
  <c r="E952" i="1" l="1"/>
  <c r="E990" i="1" s="1"/>
  <c r="E1028" i="1"/>
  <c r="B274" i="2" l="1"/>
  <c r="E1142" i="1"/>
  <c r="E1066" i="1"/>
  <c r="E1104" i="1" s="1"/>
  <c r="B283" i="2" l="1"/>
  <c r="E1256" i="1"/>
  <c r="E1180" i="1"/>
  <c r="E1218" i="1" s="1"/>
  <c r="G3" i="2"/>
  <c r="H3" i="2" s="1"/>
  <c r="G4" i="2"/>
  <c r="H4" i="2" s="1"/>
  <c r="E1370" i="1" l="1"/>
  <c r="B328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343" i="2" l="1"/>
  <c r="E1484" i="1"/>
  <c r="E1408" i="1"/>
  <c r="E1446" i="1" s="1"/>
  <c r="I5" i="2"/>
  <c r="J28" i="1"/>
  <c r="K30" i="1" s="1"/>
  <c r="J5" i="2"/>
  <c r="H5" i="2"/>
  <c r="H8" i="2" s="1"/>
  <c r="B358" i="2" l="1"/>
  <c r="E1522" i="1"/>
  <c r="E1560" i="1" s="1"/>
  <c r="E1598" i="1"/>
  <c r="H6" i="2"/>
  <c r="J8" i="2" s="1"/>
  <c r="J32" i="1"/>
  <c r="K34" i="1"/>
  <c r="B379" i="2" l="1"/>
  <c r="E1636" i="1"/>
  <c r="E1674" i="1" s="1"/>
  <c r="E1712" i="1"/>
  <c r="B418" i="2" l="1"/>
  <c r="E1826" i="1"/>
  <c r="E1750" i="1"/>
  <c r="E1788" i="1" s="1"/>
  <c r="B439" i="2" l="1"/>
  <c r="E1864" i="1"/>
  <c r="E1902" i="1" s="1"/>
  <c r="E1940" i="1"/>
  <c r="B472" i="2" l="1"/>
  <c r="E1978" i="1"/>
  <c r="E2016" i="1" s="1"/>
  <c r="E2054" i="1"/>
  <c r="B505" i="2" l="1"/>
  <c r="E2168" i="1"/>
  <c r="E2092" i="1"/>
  <c r="E2130" i="1" s="1"/>
  <c r="E2206" i="1" l="1"/>
  <c r="E2244" i="1" s="1"/>
  <c r="B562" i="2"/>
  <c r="E2282" i="1"/>
  <c r="B649" i="2" l="1"/>
  <c r="E2320" i="1"/>
  <c r="E2358" i="1" s="1"/>
  <c r="E2396" i="1"/>
  <c r="E2434" i="1" l="1"/>
  <c r="E2472" i="1" s="1"/>
  <c r="B664" i="2"/>
  <c r="E2510" i="1"/>
  <c r="B691" i="2" l="1"/>
  <c r="E2624" i="1"/>
  <c r="E2548" i="1"/>
  <c r="E2586" i="1" s="1"/>
  <c r="B718" i="2" l="1"/>
  <c r="E2738" i="1"/>
  <c r="E2662" i="1"/>
  <c r="E2700" i="1" s="1"/>
  <c r="B745" i="2" l="1"/>
  <c r="E2776" i="1"/>
  <c r="E2814" i="1" s="1"/>
  <c r="E2852" i="1"/>
  <c r="B784" i="2" l="1"/>
  <c r="E2966" i="1"/>
  <c r="E2890" i="1"/>
  <c r="E2928" i="1" s="1"/>
  <c r="B817" i="2" l="1"/>
  <c r="E3004" i="1"/>
  <c r="E3042" i="1" s="1"/>
  <c r="E3080" i="1"/>
  <c r="B832" i="2" l="1"/>
  <c r="E3194" i="1"/>
  <c r="E3118" i="1"/>
  <c r="E3156" i="1" s="1"/>
  <c r="B847" i="2" l="1"/>
  <c r="E3232" i="1"/>
  <c r="E3270" i="1" s="1"/>
  <c r="E3308" i="1"/>
  <c r="E3346" i="1" l="1"/>
  <c r="E3384" i="1" s="1"/>
  <c r="B880" i="2"/>
  <c r="E3422" i="1"/>
  <c r="E3536" i="1" l="1"/>
  <c r="B889" i="2"/>
  <c r="E3460" i="1"/>
  <c r="E3498" i="1" s="1"/>
  <c r="E3650" i="1" l="1"/>
  <c r="B904" i="2"/>
  <c r="E3574" i="1"/>
  <c r="E3612" i="1" s="1"/>
  <c r="B955" i="2" l="1"/>
  <c r="E3764" i="1"/>
  <c r="E3688" i="1"/>
  <c r="E3726" i="1" s="1"/>
  <c r="E3802" i="1" l="1"/>
  <c r="E3840" i="1" s="1"/>
  <c r="B976" i="2"/>
  <c r="E3878" i="1"/>
  <c r="B991" i="2" l="1"/>
  <c r="E3916" i="1"/>
  <c r="E3954" i="1" s="1"/>
  <c r="E3992" i="1"/>
  <c r="B1078" i="2" l="1"/>
  <c r="E4030" i="1"/>
  <c r="E4068" i="1" s="1"/>
  <c r="E4106" i="1"/>
  <c r="B1141" i="2" l="1"/>
  <c r="E4144" i="1"/>
  <c r="E4182" i="1" s="1"/>
  <c r="E4220" i="1"/>
  <c r="B1162" i="2" l="1"/>
  <c r="E4334" i="1"/>
  <c r="E4258" i="1"/>
  <c r="E4296" i="1" s="1"/>
  <c r="B1177" i="2" l="1"/>
  <c r="E4448" i="1"/>
  <c r="E4372" i="1"/>
  <c r="E4410" i="1" s="1"/>
  <c r="E4486" i="1" l="1"/>
  <c r="E4524" i="1" s="1"/>
  <c r="B1186" i="2"/>
  <c r="E4562" i="1"/>
  <c r="E4600" i="1" l="1"/>
  <c r="E4638" i="1" s="1"/>
  <c r="B1273" i="2"/>
  <c r="E4676" i="1"/>
  <c r="B1300" i="2" l="1"/>
  <c r="E4790" i="1"/>
  <c r="E4714" i="1"/>
  <c r="E4752" i="1" s="1"/>
  <c r="B1309" i="2" l="1"/>
  <c r="E4828" i="1"/>
  <c r="E4866" i="1" s="1"/>
  <c r="E4904" i="1"/>
  <c r="B1318" i="2" l="1"/>
  <c r="E4942" i="1"/>
  <c r="E4980" i="1" s="1"/>
  <c r="E5018" i="1"/>
  <c r="B1405" i="2" l="1"/>
  <c r="E5056" i="1"/>
  <c r="E5094" i="1" s="1"/>
  <c r="B1420" i="2" l="1"/>
  <c r="E5170" i="1"/>
  <c r="E5208" i="1" s="1"/>
</calcChain>
</file>

<file path=xl/sharedStrings.xml><?xml version="1.0" encoding="utf-8"?>
<sst xmlns="http://schemas.openxmlformats.org/spreadsheetml/2006/main" count="5659" uniqueCount="286">
  <si>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</si>
  <si>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</si>
  <si>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</si>
  <si>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</si>
  <si>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</si>
  <si>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</si>
  <si>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</si>
  <si>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</si>
  <si>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</si>
  <si>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</si>
  <si>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</si>
  <si>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</si>
  <si>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</si>
  <si>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</si>
  <si>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</si>
  <si>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</si>
  <si>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</si>
  <si>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</si>
  <si>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</si>
  <si>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</si>
  <si>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</si>
  <si>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</si>
  <si>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</si>
  <si>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</si>
  <si>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</si>
  <si>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</si>
  <si>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</si>
  <si>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</si>
  <si>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</si>
  <si>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</si>
  <si>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GANESHA</t>
  </si>
  <si>
    <t/>
  </si>
  <si>
    <t>WONOSOBO</t>
  </si>
  <si>
    <t>KO 4447</t>
  </si>
  <si>
    <t>LSN</t>
  </si>
  <si>
    <t>CUTTER 9 MM KENKO A-300 (KECIL)</t>
  </si>
  <si>
    <t>NOVI / CONDRO</t>
  </si>
  <si>
    <t>KO 4368</t>
  </si>
  <si>
    <t>CV SINAR CAHAYA NIRMALA</t>
  </si>
  <si>
    <t>BREBES</t>
  </si>
  <si>
    <t>BOX</t>
  </si>
  <si>
    <t>ASAHAN JOYKO B-23 (isi 12 pc) TONG 1 LOBANG</t>
  </si>
  <si>
    <t>STAPLER KENKO HD-10MP (MINI PLASTIK)</t>
  </si>
  <si>
    <t>LS</t>
  </si>
  <si>
    <t>GEL PEN KENKO SAHARA HITAM</t>
  </si>
  <si>
    <t>PAK</t>
  </si>
  <si>
    <t>SET</t>
  </si>
  <si>
    <t>BALLPEN JOYKO BP-184 CULTURE</t>
  </si>
  <si>
    <t>DOUBLE FOAM POLAR BEAR SP-017</t>
  </si>
  <si>
    <t>BALLPEN JOYKO BP-349-12 VOKUS</t>
  </si>
  <si>
    <t>LOOSE LEAF JOYART B5-2670 (50S)</t>
  </si>
  <si>
    <t>STAPLER KENKO HD-10</t>
  </si>
  <si>
    <t>CRAYON / OIL PASTEL JOYKO OP-55S</t>
  </si>
  <si>
    <t>RISMA / YO</t>
  </si>
  <si>
    <t>MALANG</t>
  </si>
  <si>
    <t>KO 4274</t>
  </si>
  <si>
    <t>PCS</t>
  </si>
  <si>
    <t>MESIN LABEL HARGA KENKO MX-5500 (8 DIGITS, 1 LINE)</t>
  </si>
  <si>
    <t>STAPLER JOYKO HD-10CL</t>
  </si>
  <si>
    <t>KO 4564</t>
  </si>
  <si>
    <t>CRAYON / OIL PASTEL JOYKO OP-48S PP CASE SEA WORLD</t>
  </si>
  <si>
    <t>CV RAINBOW NUSANTARA</t>
  </si>
  <si>
    <t>SIDOARJO</t>
  </si>
  <si>
    <t>KO 4451</t>
  </si>
  <si>
    <t>STAND PEN SPIRAL KENKO STP-300SG</t>
  </si>
  <si>
    <t>HAND TALLY COUNTER KENKO HT-302</t>
  </si>
  <si>
    <t>MECHANICAL PENCIL 0.5 MM KENKO MP-01</t>
  </si>
  <si>
    <t>DESK SET KENKO K-8312 ORGANIZER</t>
  </si>
  <si>
    <t>PENSIL WARNA KENKO CP-12HALF CLASSIC (PENDEK)</t>
  </si>
  <si>
    <t>STAMP PLATE DATER KENKO S-68 (Cap Lunas)</t>
  </si>
  <si>
    <t>DATE STAMP KENKO D-3 (Cap Tanggal 5 Mm)</t>
  </si>
  <si>
    <t>DATE STAMP KENKO D-4 (Cap Tanggal 4 Mm)</t>
  </si>
  <si>
    <t>LILY JULIAWATI</t>
  </si>
  <si>
    <t>(REJO AGUNG)</t>
  </si>
  <si>
    <t>JOMBANG</t>
  </si>
  <si>
    <t>G 4372</t>
  </si>
  <si>
    <t>STIP / PENGHAPUS JOYKO 526-B20 PUTIH</t>
  </si>
  <si>
    <t>CUTTER 18 MM KENKO L-500 (BESAR)</t>
  </si>
  <si>
    <t>GEL PEN KENKO HI-TECH-H 0.28 MM HITAM</t>
  </si>
  <si>
    <t>CALCULATOR JOYKO CC-15A</t>
  </si>
  <si>
    <t>CALCULATOR JOYKO CC-8CO WARNA</t>
  </si>
  <si>
    <t>GEL PEN KENKO HI-TECH-H 0.28 MM BIRU</t>
  </si>
  <si>
    <t>CV TIARA</t>
  </si>
  <si>
    <t>SOLO</t>
  </si>
  <si>
    <t>N 4376</t>
  </si>
  <si>
    <t>GEL MINI COLOR + ISI G-212C</t>
  </si>
  <si>
    <t>HARNOYO</t>
  </si>
  <si>
    <t>(BENDAN)</t>
  </si>
  <si>
    <t>PEKALONGAN</t>
  </si>
  <si>
    <t>KO 4605</t>
  </si>
  <si>
    <t>GUNTING KENKO SC-828</t>
  </si>
  <si>
    <t>CV PELITA JAYA</t>
  </si>
  <si>
    <t>(ANUGERAH SEJAHTERA)</t>
  </si>
  <si>
    <t>PURWOKERTO</t>
  </si>
  <si>
    <t>GEL PEN KENKO EASY GEL</t>
  </si>
  <si>
    <t>GEL PEN KENKO KE-303 T-GEL TRIANGULAR HITAM</t>
  </si>
  <si>
    <t>CORRECTION FLUID KENKO KE-01</t>
  </si>
  <si>
    <t>ISI CUTTER 18 MM KENKO L-150 (BESAR)</t>
  </si>
  <si>
    <t>LEM STICK KENKO 8 GR (KECIL) isi 30 pc</t>
  </si>
  <si>
    <t>LEM STICK KENKO 15 GR (TANGGUNG) isi 20 pc</t>
  </si>
  <si>
    <t>GEL PEN KENKO K-1 HITAM</t>
  </si>
  <si>
    <t>LEM CAIR 50 ML KENKO LG-50</t>
  </si>
  <si>
    <t>KO 4384</t>
  </si>
  <si>
    <t>G 4385</t>
  </si>
  <si>
    <t>CV TRINITY CENTRAAL</t>
  </si>
  <si>
    <t>KO 4610</t>
  </si>
  <si>
    <t>KARTU STOCK FOLIO PUTIH</t>
  </si>
  <si>
    <t>KARTU STOCK KWARTO PUTIH</t>
  </si>
  <si>
    <t>STAMP PAD JOYKO NO. 0</t>
  </si>
  <si>
    <t>ISI STAPLER (STAPLES) SDI 1210 (23/10)</t>
  </si>
  <si>
    <t>ISI STAPLER (STAPLES) SDI 1213 (23/13)</t>
  </si>
  <si>
    <t>ISI STAPLER (STAPLES) SDI 1215 (23/15)</t>
  </si>
  <si>
    <t>RISMA / CONDRO</t>
  </si>
  <si>
    <t>CV LANCAR JAYA SENTOSA</t>
  </si>
  <si>
    <t>YO</t>
  </si>
  <si>
    <t>CRAYON / OIL PASTEL PUTAR JOYKO TWCR-12MINI (PENDEK)</t>
  </si>
  <si>
    <t>CRAYON / OIL PASTEL PUTAR JOYKO TWCR-12S (PANJANG)</t>
  </si>
  <si>
    <t>G 4569</t>
  </si>
  <si>
    <t>KO 4570</t>
  </si>
  <si>
    <t>LEM CAIR 35 ML KENKO LG-35</t>
  </si>
  <si>
    <t>CV UTAMA PUTRA</t>
  </si>
  <si>
    <t>TULUNG AGUNG</t>
  </si>
  <si>
    <t>CORRECTION TAPE KENKO CT-2001 (20M X 5MM)</t>
  </si>
  <si>
    <t>CORRECTION TAPE KENKO CT-608FC (6M x 5MM)</t>
  </si>
  <si>
    <t>CORRECTION TAPE KENKO CT-902 (12M x 5MM)</t>
  </si>
  <si>
    <t>G 4621</t>
  </si>
  <si>
    <t>SINAR BHAKTI</t>
  </si>
  <si>
    <t>YOGYAKARTA</t>
  </si>
  <si>
    <t>G 4620</t>
  </si>
  <si>
    <t>CALCULATOR JOYKO CC-37</t>
  </si>
  <si>
    <t>CALCULATOR JOYKO CC-38</t>
  </si>
  <si>
    <t>CALCULATOR JOYKO PKC-0711HC</t>
  </si>
  <si>
    <t>PENCIL CASE / TEMPAT PENSIL MAGNET B-35138-21</t>
  </si>
  <si>
    <t>PENCIL CASE / TEMPAT PENSIL MAGNET OGGY O-022</t>
  </si>
  <si>
    <t>PENCIL CASE / TEMPAT PENSIL MAGNET B-35165</t>
  </si>
  <si>
    <t>CONDRO</t>
  </si>
  <si>
    <t>ISI STAPLER (STAPLES) GREATWALL GW-NO. 10 (KECIL)</t>
  </si>
  <si>
    <t>GRS</t>
  </si>
  <si>
    <t>ISI PENSIL 2B 0.5 MM JOYKO PL-05</t>
  </si>
  <si>
    <t>GUNAWAN HARTONO KUSUMA</t>
  </si>
  <si>
    <t>G 4631</t>
  </si>
  <si>
    <t>LEM STICK KENKO 25 GR (BESAR) isi 12 pc</t>
  </si>
  <si>
    <t>PAPER TRIGONAL CLIP JOYKO NO. 3</t>
  </si>
  <si>
    <t>ISI CUTTER 18 MM JOYKO A-100 AM (KECIL)</t>
  </si>
  <si>
    <t>G 4574</t>
  </si>
  <si>
    <t>CALCULATOR JOYKO CC-8A</t>
  </si>
  <si>
    <t>CALCULATOR JOYKO CC-810CH</t>
  </si>
  <si>
    <t>CALCULATOR JOYKO DTC-1313CH</t>
  </si>
  <si>
    <t>KO 4288</t>
  </si>
  <si>
    <t>KO 4656</t>
  </si>
  <si>
    <t>PUNCH KENKO NO. 30XL</t>
  </si>
  <si>
    <t>PUNCH KENKO NO. 40XL</t>
  </si>
  <si>
    <t>CORRECTION FLUID KENKO KE-823M</t>
  </si>
  <si>
    <t>STIP / PENGHAPUS KENKO ERW-20SQ PUTIH</t>
  </si>
  <si>
    <t>STIP / PENGHAPUS KENKO ERB-20SQ HITAM</t>
  </si>
  <si>
    <t>MESIN LABEL HARGA KENKO MX-6600N (10 Dgt, 2 Line, A/N-N)</t>
  </si>
  <si>
    <t>STIP / PENGHAPUS KENKO ERW-40SQ PUTIH</t>
  </si>
  <si>
    <t>G 4575</t>
  </si>
  <si>
    <t>PC</t>
  </si>
  <si>
    <t>STIP / PENGHAPUS JOYKO 526-B40P PUTIH</t>
  </si>
  <si>
    <t>STIP / PENGHAPUS JOYKO 526-B40BL HITAM</t>
  </si>
  <si>
    <t>STIP / PENGHAPUS JOYKO ER-B20BL HITAM</t>
  </si>
  <si>
    <t>CORRECTION FLUID JOYKO CF-S221</t>
  </si>
  <si>
    <t>CORRECTION FLUID JOYKO CF-S224</t>
  </si>
  <si>
    <t>CORRECTION FLUID JOYKO CF-S225</t>
  </si>
  <si>
    <t>TAPE CUTTER JOYKO TD-103</t>
  </si>
  <si>
    <t>TAPE CUTTER JOYKO TD-102</t>
  </si>
  <si>
    <t>PENSIL JOYKO 2B P-88</t>
  </si>
  <si>
    <t>KUAS SET JOYKO BR-1</t>
  </si>
  <si>
    <t>PENSIL WARNA JOYKO CP-12PB (PANJANG)</t>
  </si>
  <si>
    <t>PENSIL WARNA JOYKO CP-24PB (PANJANG)</t>
  </si>
  <si>
    <t>PENSIL WARNA JOYKO CP-S12 MINI (PENDEK)</t>
  </si>
  <si>
    <t>LENA / YO</t>
  </si>
  <si>
    <t>G 4576</t>
  </si>
  <si>
    <t>STAPLER GUNTACKER JOYKO GT-700</t>
  </si>
  <si>
    <t>STAPLER GUNTACKER JOYKO GT-701</t>
  </si>
  <si>
    <t>KO 4577</t>
  </si>
  <si>
    <t>SANTOSO BUDIONO</t>
  </si>
  <si>
    <t>(  ARMADA  )</t>
  </si>
  <si>
    <t>TAPE CUTTER 2" JOYKO TD-2 PLASTIK</t>
  </si>
  <si>
    <t>TAPE CUTTER JOYKO TD-101</t>
  </si>
  <si>
    <t>TAPE CUTTER 2" JOYKO TD-2S BESI</t>
  </si>
  <si>
    <t>LEM STICK JOYKO 25 GR GS-25 isi 12 pc</t>
  </si>
  <si>
    <t>KO 4580</t>
  </si>
  <si>
    <t>N 4581</t>
  </si>
  <si>
    <t>MECHANICAL PENCIL 0,5 MM TIZO G-9003 A</t>
  </si>
  <si>
    <t>MECHANICAL PENCIL 2,0 MM TIZO TM-030 F</t>
  </si>
  <si>
    <t>GEL PEN TIZO TG-313</t>
  </si>
  <si>
    <t>GEL PEN DEBOZZ 0.7 MM DB-G07</t>
  </si>
  <si>
    <t>KO 4296</t>
  </si>
  <si>
    <t>GUNTING JOYKO SC-828</t>
  </si>
  <si>
    <t>BINDER NOTE JOYKO A5 (FANCY)</t>
  </si>
  <si>
    <t>PUNCH JOYKO 30XL</t>
  </si>
  <si>
    <t>G 4665</t>
  </si>
  <si>
    <t>CRAYON / OIL PASTEL PUTAR JOYKO TWCR-24MINI (PENDEK)</t>
  </si>
  <si>
    <t>CRAYON / OIL PASTEL PUTAR JOYKO TWCR-24S (PANJANG)</t>
  </si>
  <si>
    <t>ISI CUTTER 18 MM JOYKO L-150 MH (BESAR)</t>
  </si>
  <si>
    <t>G 4667</t>
  </si>
  <si>
    <t>PUNCH JOYKO 40XL</t>
  </si>
  <si>
    <t>PUNCH JOYKO 85</t>
  </si>
  <si>
    <t>KO 4669</t>
  </si>
  <si>
    <t>PAPER FASTENER (ACCO) KENKO PF-508 ISI 50 PC WARNA</t>
  </si>
  <si>
    <t>PAPER FASTENER (ACCO) KENKO PF-508 ISI 50 PC PUTIH</t>
  </si>
  <si>
    <t>CORRECTION FLUID JOYKO CF-S233</t>
  </si>
  <si>
    <t>CORRECTION FLUID JOYKO CF-S232</t>
  </si>
  <si>
    <t>CORRECTION FLUID JOYKO CF-P231</t>
  </si>
  <si>
    <t>CORRECTION FLUID JOYKO CF-P211</t>
  </si>
  <si>
    <t>G 4594</t>
  </si>
  <si>
    <t>HIGHLIGHTER / STABILO KENKO OVALINER</t>
  </si>
  <si>
    <t>KO 4572</t>
  </si>
  <si>
    <t>KO 4593</t>
  </si>
  <si>
    <t>LENA / CONDRO</t>
  </si>
  <si>
    <t>KO 4768</t>
  </si>
  <si>
    <t>CV DWI JAYA</t>
  </si>
  <si>
    <t>CORRECTION TAPE KENKO CT-909</t>
  </si>
  <si>
    <t>GEL PEN KENKO K-1</t>
  </si>
  <si>
    <t>BINDER CLIP JOYKO 260</t>
  </si>
  <si>
    <t>BINDER CLIP KENKO NO. 105</t>
  </si>
  <si>
    <t>BINDER CLIP KENKO NO. 107</t>
  </si>
  <si>
    <t>PAPER JUMBO CLIP JOYKO NO. 5</t>
  </si>
  <si>
    <t>NOVI / YO</t>
  </si>
  <si>
    <t>KO 4674</t>
  </si>
  <si>
    <t>CRAYON / OIL PASTEL TITI TI-P-12S</t>
  </si>
  <si>
    <t>CRAYON / OIL PASTEL TITI TI-P-18S</t>
  </si>
  <si>
    <t>CRAYON / OIL PASTEL TITI TI-P-24S</t>
  </si>
  <si>
    <t>( SINAR BHAKTI )</t>
  </si>
  <si>
    <t>G 4774</t>
  </si>
  <si>
    <t>PENCIL CASE / TEMPAT PENSIL MAGNET B-35145</t>
  </si>
  <si>
    <t>MUHAMMAD AGUS MUNADI</t>
  </si>
  <si>
    <t>( NIKI SAE )</t>
  </si>
  <si>
    <t>G 4685</t>
  </si>
  <si>
    <t>CRAYON / OIL PASTEL JOYKO OP-12S PP CASE SEA WORLD</t>
  </si>
  <si>
    <t>CRAYON / OIL PASTEL JOYKO OP-12CR ROUND (MINI)</t>
  </si>
  <si>
    <t>CUTTER 18 MM JOYKO L-500 + ISI (BESAR)</t>
  </si>
  <si>
    <t>LEM LIQUID (CAIR) JOYKO GL-R35 (35 ML)</t>
  </si>
  <si>
    <t>LEM LIQUID (CAIR) JOYKO GL-R50 (50 ML)</t>
  </si>
  <si>
    <t>LEM JOYKO GL-30</t>
  </si>
  <si>
    <t>LEM JOYKO GL-50</t>
  </si>
  <si>
    <t>STAPLER JOYKO HD-10D</t>
  </si>
  <si>
    <t>ISI PENSIL 2B 2.0 MM JOYKO PL-17</t>
  </si>
  <si>
    <t>PENSIL WARNA JOYKO CP-103 (12W)</t>
  </si>
  <si>
    <t>PENSIL WARNA JOYKO CP-104 (24W)</t>
  </si>
  <si>
    <t>PENSIL WARNA JOYKO CP-S24 MINI (PENDEK)</t>
  </si>
  <si>
    <t>TAPE CUTTER JOYKO TC-110</t>
  </si>
  <si>
    <t>TAPE CUTTER JOYKO TC-107</t>
  </si>
  <si>
    <t>G 4686</t>
  </si>
  <si>
    <t>LABEL HARGA JOYKO LB-P2LN (2 LINE PUTIH)</t>
  </si>
  <si>
    <t>GUNTING JOYKO SC-848</t>
  </si>
  <si>
    <t>GUNTING JOYKO SC-838</t>
  </si>
  <si>
    <t>KO 4806</t>
  </si>
  <si>
    <t>CRAYON / OIL PASTEL JOYKO OP-18S PP CASE SEA WORLD</t>
  </si>
  <si>
    <t>CRAYON / OIL PASTEL JOYKO OP-24S PP CASE SEA WORLD</t>
  </si>
  <si>
    <t>KO 4688</t>
  </si>
  <si>
    <t>KO 4691</t>
  </si>
  <si>
    <t>GUNTING KENKO SC-848N</t>
  </si>
  <si>
    <t>KO 4783</t>
  </si>
  <si>
    <t>PENSIL WARNA KENKO CP-12F CLASSIC (PANJANG)</t>
  </si>
  <si>
    <t>CORRECTION FLUID KENKO KE-301</t>
  </si>
  <si>
    <t>BALLPEN JOYKO BP-349-12 VOKUS TRANS HITAM (BONUS)</t>
  </si>
  <si>
    <t>PENSIL ZHONG HUA 6925-2B</t>
  </si>
  <si>
    <t>SPIDOL PERMANEN KENKO PM-100 HITAM</t>
  </si>
  <si>
    <t>SPIDOL PERMANEN KENKO KE-10 (KECIL)</t>
  </si>
  <si>
    <t>GEL PEN TIZO TG31762-E</t>
  </si>
  <si>
    <t>GEL PEN TIZO TG31037-E</t>
  </si>
  <si>
    <t>PENSIL WARNA KAYAGI KY-CP1224 TWIN</t>
  </si>
  <si>
    <t>CRAYON / OIL PASTEL JOYKO OP-12CHC COMPACT</t>
  </si>
  <si>
    <t>G 4852</t>
  </si>
  <si>
    <t>KO 4787</t>
  </si>
  <si>
    <t>PENCIL CASE 22 x 7.5 MAGNET FX-2275 (METALIK) CO</t>
  </si>
  <si>
    <t>PENCIL CASE 22 x 7.5 MAGNET FX-2275 (METALIK) CE</t>
  </si>
  <si>
    <t>G 4795</t>
  </si>
  <si>
    <t>G 4854</t>
  </si>
  <si>
    <t>STIP / PENGHAPUS JOYKO ER-107 ANIMAL (isi 30 pc)</t>
  </si>
  <si>
    <t>STIP / PENGHAPUS JOYKO ER-117</t>
  </si>
  <si>
    <t>STIP / PENGHAPUS JOYKO ER-118</t>
  </si>
  <si>
    <t>CORRECTION FLUID JOYKO CF-S209</t>
  </si>
  <si>
    <t>CORRECTION FLUID JOYKO CF-S209A</t>
  </si>
  <si>
    <t>CORRECTION FLUID JOYKO CF-S210</t>
  </si>
  <si>
    <t>CORRECTION FLUID JOYKO JK-101</t>
  </si>
  <si>
    <t>CORRECTION FLUID JOYKO JK-101A (BESI)</t>
  </si>
  <si>
    <t>LABEL HARGA JOYKO LB-2RL (1 LINE PUTIH)</t>
  </si>
  <si>
    <t>G 4718</t>
  </si>
  <si>
    <t>CORRECTION TAPE JOYKO CT-508</t>
  </si>
  <si>
    <t>MESIN LABEL HARGA JOYKO MX-5500M (8 DIGITS, 1 LINE)</t>
  </si>
  <si>
    <t>KO 1287</t>
  </si>
  <si>
    <t>G 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</si>
</sst>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AC8C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9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0" xfId="0" applyFont="1" applyBorder="1"/>
    <xf numFmtId="0" fontId="6" fillId="0" borderId="7" xfId="0" applyFont="1" applyFill="1" applyBorder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18" fillId="0" borderId="0" xfId="0" applyFont="1" applyFill="1" applyBorder="1"/>
    <xf numFmtId="0" fontId="6" fillId="0" borderId="0" xfId="2" applyFont="1" applyFill="1" applyBorder="1"/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0" applyFont="1" applyBorder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AC8C8"/>
      <color rgb="FFFFFF64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370" name="Rounded Rectangle 369"/>
        <xdr:cNvSpPr/>
      </xdr:nvSpPr>
      <xdr:spPr>
        <a:xfrm>
          <a:off x="2476499" y="784774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371" name="Rectangle 370"/>
        <xdr:cNvSpPr/>
      </xdr:nvSpPr>
      <xdr:spPr>
        <a:xfrm>
          <a:off x="171451" y="784755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372" name="Rounded Rectangle 371"/>
        <xdr:cNvSpPr/>
      </xdr:nvSpPr>
      <xdr:spPr>
        <a:xfrm>
          <a:off x="2476499" y="790555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373" name="Rectangle 372"/>
        <xdr:cNvSpPr/>
      </xdr:nvSpPr>
      <xdr:spPr>
        <a:xfrm>
          <a:off x="171451" y="790536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374" name="TextBox 373"/>
        <xdr:cNvSpPr txBox="1"/>
      </xdr:nvSpPr>
      <xdr:spPr>
        <a:xfrm>
          <a:off x="1781175" y="786374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375" name="Rounded Rectangle 374"/>
        <xdr:cNvSpPr/>
      </xdr:nvSpPr>
      <xdr:spPr>
        <a:xfrm>
          <a:off x="2476499" y="79633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376" name="Rectangle 375"/>
        <xdr:cNvSpPr/>
      </xdr:nvSpPr>
      <xdr:spPr>
        <a:xfrm>
          <a:off x="171451" y="79631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377" name="TextBox 376"/>
        <xdr:cNvSpPr txBox="1"/>
      </xdr:nvSpPr>
      <xdr:spPr>
        <a:xfrm>
          <a:off x="1781175" y="792156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442"/>
  <sheetViews>
    <sheetView topLeftCell="A1419" zoomScaleNormal="100" workbookViewId="0">
      <selection activeCell="J1443" sqref="J1443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23060001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3</v>
      </c>
      <c r="C3" s="88" t="str">
        <f>Invoice!E10</f>
        <v>CUTTER 9 MM KENKO A-300 (KECIL)</v>
      </c>
      <c r="D3" s="89">
        <f>Invoice!H10</f>
        <v>57000</v>
      </c>
      <c r="E3" s="81">
        <f>D3*B3</f>
        <v>171000</v>
      </c>
      <c r="F3" s="81"/>
      <c r="G3" s="82">
        <f>E3/1.11</f>
        <v>154054.05405405405</v>
      </c>
      <c r="H3" s="83">
        <f>G3*11%</f>
        <v>16945.945945945947</v>
      </c>
      <c r="I3" s="83">
        <f>G3/B3</f>
        <v>51351.351351351354</v>
      </c>
      <c r="J3" s="103">
        <f>H3/B3</f>
        <v>5648.6486486486492</v>
      </c>
    </row>
    <row r="4" spans="1:10" ht="12.75" customHeight="1" x14ac:dyDescent="0.25">
      <c r="A4" s="101"/>
      <c r="D4" s="81"/>
      <c r="E4" s="81">
        <f>(E3*Invoice!I10)+((E3-(E3*Invoice!I10))*Invoice!J10)</f>
        <v>17100</v>
      </c>
      <c r="F4" s="81"/>
      <c r="G4" s="90">
        <f>E4/1.11</f>
        <v>15405.405405405403</v>
      </c>
      <c r="H4" s="91">
        <f>G4*11%</f>
        <v>1694.5945945945944</v>
      </c>
      <c r="I4" s="91">
        <f>G4/B3</f>
        <v>5135.1351351351341</v>
      </c>
      <c r="J4" s="104">
        <f>H4/B3</f>
        <v>564.86486486486478</v>
      </c>
    </row>
    <row r="5" spans="1:10" ht="12.75" customHeight="1" x14ac:dyDescent="0.25">
      <c r="A5" s="101"/>
      <c r="D5" s="81" t="s">
        <v>23</v>
      </c>
      <c r="E5" s="81">
        <f>E3-E4</f>
        <v>153900</v>
      </c>
      <c r="F5" s="81"/>
      <c r="G5" s="82">
        <f>G3-G4</f>
        <v>138648.64864864864</v>
      </c>
      <c r="H5" s="82">
        <f>H3-H4</f>
        <v>15251.351351351352</v>
      </c>
      <c r="I5" s="82">
        <f>I3-I4</f>
        <v>46216.21621621622</v>
      </c>
      <c r="J5" s="105">
        <f>J3-J4</f>
        <v>5083.7837837837842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153900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138648.64864864864</v>
      </c>
      <c r="H8" s="108">
        <f>H5</f>
        <v>15251.351351351352</v>
      </c>
      <c r="I8" s="107"/>
      <c r="J8" s="109">
        <f>H6</f>
        <v>153900</v>
      </c>
    </row>
    <row r="10" spans="1:10" ht="12.75" customHeight="1" x14ac:dyDescent="0.25">
      <c r="A10" s="94" t="s">
        <v>1</v>
      </c>
      <c r="B10" s="95">
        <f>Invoice!E116</f>
        <v>23060002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2</v>
      </c>
      <c r="C12" s="88" t="str">
        <f>Invoice!E124</f>
        <v>ASAHAN JOYKO B-23 (isi 12 pc) TONG 1 LOBANG</v>
      </c>
      <c r="D12" s="89">
        <f>Invoice!H124</f>
        <v>22200</v>
      </c>
      <c r="E12" s="81">
        <f>D12*B12</f>
        <v>44400</v>
      </c>
      <c r="F12" s="81"/>
      <c r="G12" s="82">
        <f>E12/1.11</f>
        <v>40000</v>
      </c>
      <c r="H12" s="83">
        <f>G12*11%</f>
        <v>4400</v>
      </c>
      <c r="I12" s="83">
        <f>G12/B12</f>
        <v>20000</v>
      </c>
      <c r="J12" s="103">
        <f>H12/B12</f>
        <v>2200</v>
      </c>
    </row>
    <row r="13" spans="1:10" ht="12.75" customHeight="1" x14ac:dyDescent="0.25">
      <c r="A13" s="101"/>
      <c r="D13" s="81"/>
      <c r="E13" s="81">
        <f>(E12*Invoice!I124)+((E12-(E12*Invoice!I124))*Invoice!J124)</f>
        <v>4440</v>
      </c>
      <c r="F13" s="81"/>
      <c r="G13" s="90">
        <f>E13/1.11</f>
        <v>3999.9999999999995</v>
      </c>
      <c r="H13" s="91">
        <f>G13*11%</f>
        <v>439.99999999999994</v>
      </c>
      <c r="I13" s="91">
        <f>G13/B12</f>
        <v>1999.9999999999998</v>
      </c>
      <c r="J13" s="104">
        <f>H13/B12</f>
        <v>219.99999999999997</v>
      </c>
    </row>
    <row r="14" spans="1:10" ht="12.75" customHeight="1" x14ac:dyDescent="0.25">
      <c r="A14" s="101"/>
      <c r="D14" s="81" t="s">
        <v>23</v>
      </c>
      <c r="E14" s="81">
        <f>E12-E13</f>
        <v>39960</v>
      </c>
      <c r="F14" s="81"/>
      <c r="G14" s="82">
        <f>G12-G13</f>
        <v>36000</v>
      </c>
      <c r="H14" s="82">
        <f>H12-H13</f>
        <v>3960</v>
      </c>
      <c r="I14" s="82">
        <f>I12-I13</f>
        <v>18000</v>
      </c>
      <c r="J14" s="105">
        <f>J12-J13</f>
        <v>1980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39960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1</v>
      </c>
      <c r="C18" s="88" t="str">
        <f>Invoice!E125</f>
        <v>STAPLER KENKO HD-10MP (MINI PLASTIK)</v>
      </c>
      <c r="D18" s="89">
        <f>Invoice!H125</f>
        <v>67200</v>
      </c>
      <c r="E18" s="81">
        <f t="shared" ref="E18:E66" si="0">D18*B18</f>
        <v>67200</v>
      </c>
      <c r="F18" s="81"/>
      <c r="G18" s="82">
        <f t="shared" ref="G18:G66" si="1">E18/1.11</f>
        <v>60540.540540540533</v>
      </c>
      <c r="H18" s="83">
        <f t="shared" ref="H18:H66" si="2">G18*11%</f>
        <v>6659.4594594594582</v>
      </c>
      <c r="I18" s="83">
        <f t="shared" ref="I18:I66" si="3">G18/B18</f>
        <v>60540.540540540533</v>
      </c>
      <c r="J18" s="103">
        <f t="shared" ref="J18:J66" si="4">H18/B18</f>
        <v>6659.4594594594582</v>
      </c>
    </row>
    <row r="19" spans="1:10" ht="12.75" customHeight="1" x14ac:dyDescent="0.25">
      <c r="A19" s="101"/>
      <c r="D19" s="81"/>
      <c r="E19" s="81">
        <f>(E18*Invoice!I125)+((E18-(E18*Invoice!I125))*Invoice!J125)</f>
        <v>6720</v>
      </c>
      <c r="F19" s="81"/>
      <c r="G19" s="90">
        <f>E19/1.11</f>
        <v>6054.0540540540533</v>
      </c>
      <c r="H19" s="91">
        <f>G19*11%</f>
        <v>665.94594594594582</v>
      </c>
      <c r="I19" s="91">
        <f>G19/B18</f>
        <v>6054.0540540540533</v>
      </c>
      <c r="J19" s="104">
        <f>H19/B18</f>
        <v>665.94594594594582</v>
      </c>
    </row>
    <row r="20" spans="1:10" ht="12.75" customHeight="1" x14ac:dyDescent="0.25">
      <c r="A20" s="101"/>
      <c r="D20" s="81" t="s">
        <v>23</v>
      </c>
      <c r="E20" s="81">
        <f>E18-E19</f>
        <v>60480</v>
      </c>
      <c r="F20" s="81"/>
      <c r="G20" s="82">
        <f>G18-G19</f>
        <v>54486.486486486479</v>
      </c>
      <c r="H20" s="82">
        <f>H18-H19</f>
        <v>5993.5135135135124</v>
      </c>
      <c r="I20" s="82">
        <f>I18-I19</f>
        <v>54486.486486486479</v>
      </c>
      <c r="J20" s="105">
        <f>J18-J19</f>
        <v>5993.5135135135124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60479.999999999993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3</v>
      </c>
      <c r="C24" s="88" t="str">
        <f>Invoice!E126</f>
        <v>GEL PEN KENKO SAHARA HITAM</v>
      </c>
      <c r="D24" s="89">
        <f>Invoice!H126</f>
        <v>36600</v>
      </c>
      <c r="E24" s="81">
        <f t="shared" si="0"/>
        <v>109800</v>
      </c>
      <c r="F24" s="81"/>
      <c r="G24" s="82">
        <f t="shared" si="1"/>
        <v>98918.918918918906</v>
      </c>
      <c r="H24" s="83">
        <f t="shared" si="2"/>
        <v>10881.08108108108</v>
      </c>
      <c r="I24" s="83">
        <f t="shared" si="3"/>
        <v>32972.972972972966</v>
      </c>
      <c r="J24" s="103">
        <f t="shared" si="4"/>
        <v>3627.0270270270266</v>
      </c>
    </row>
    <row r="25" spans="1:10" ht="12.75" customHeight="1" x14ac:dyDescent="0.25">
      <c r="A25" s="101"/>
      <c r="D25" s="81"/>
      <c r="E25" s="81">
        <f>(E24*Invoice!I126)+((E24-(E24*Invoice!I126))*Invoice!J126)</f>
        <v>10980</v>
      </c>
      <c r="F25" s="81"/>
      <c r="G25" s="90">
        <f>E25/1.11</f>
        <v>9891.8918918918916</v>
      </c>
      <c r="H25" s="91">
        <f>G25*11%</f>
        <v>1088.1081081081081</v>
      </c>
      <c r="I25" s="91">
        <f>G25/B24</f>
        <v>3297.2972972972971</v>
      </c>
      <c r="J25" s="104">
        <f>H25/B24</f>
        <v>362.70270270270271</v>
      </c>
    </row>
    <row r="26" spans="1:10" ht="12.75" customHeight="1" x14ac:dyDescent="0.25">
      <c r="A26" s="101"/>
      <c r="D26" s="81" t="s">
        <v>23</v>
      </c>
      <c r="E26" s="81">
        <f>E24-E25</f>
        <v>98820</v>
      </c>
      <c r="F26" s="81"/>
      <c r="G26" s="82">
        <f>G24-G25</f>
        <v>89027.027027027012</v>
      </c>
      <c r="H26" s="82">
        <f>H24-H25</f>
        <v>9792.9729729729715</v>
      </c>
      <c r="I26" s="82">
        <f>I24-I25</f>
        <v>29675.675675675669</v>
      </c>
      <c r="J26" s="105">
        <f>J24-J25</f>
        <v>3264.3243243243242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98819.999999999985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3</v>
      </c>
      <c r="C30" s="88" t="str">
        <f>Invoice!E127</f>
        <v>BALLPEN JOYKO BP-184 CULTURE</v>
      </c>
      <c r="D30" s="89">
        <f>Invoice!H127</f>
        <v>28200</v>
      </c>
      <c r="E30" s="81">
        <f t="shared" si="0"/>
        <v>84600</v>
      </c>
      <c r="F30" s="81"/>
      <c r="G30" s="82">
        <f t="shared" si="1"/>
        <v>76216.216216216213</v>
      </c>
      <c r="H30" s="83">
        <f t="shared" si="2"/>
        <v>8383.7837837837833</v>
      </c>
      <c r="I30" s="83">
        <f t="shared" si="3"/>
        <v>25405.405405405403</v>
      </c>
      <c r="J30" s="103">
        <f t="shared" si="4"/>
        <v>2794.5945945945946</v>
      </c>
    </row>
    <row r="31" spans="1:10" ht="12.75" customHeight="1" x14ac:dyDescent="0.25">
      <c r="A31" s="101"/>
      <c r="D31" s="81"/>
      <c r="E31" s="81">
        <f>(E30*Invoice!I127)+((E30-(E30*Invoice!I127))*Invoice!J127)</f>
        <v>8460</v>
      </c>
      <c r="F31" s="81"/>
      <c r="G31" s="90">
        <f>E31/1.11</f>
        <v>7621.6216216216208</v>
      </c>
      <c r="H31" s="91">
        <f>G31*11%</f>
        <v>838.37837837837833</v>
      </c>
      <c r="I31" s="91">
        <f>G31/B30</f>
        <v>2540.5405405405404</v>
      </c>
      <c r="J31" s="104">
        <f>H31/B30</f>
        <v>279.45945945945942</v>
      </c>
    </row>
    <row r="32" spans="1:10" ht="12.75" customHeight="1" x14ac:dyDescent="0.25">
      <c r="A32" s="101"/>
      <c r="D32" s="81" t="s">
        <v>23</v>
      </c>
      <c r="E32" s="81">
        <f>E30-E31</f>
        <v>76140</v>
      </c>
      <c r="F32" s="81"/>
      <c r="G32" s="82">
        <f>G30-G31</f>
        <v>68594.594594594586</v>
      </c>
      <c r="H32" s="82">
        <f>H30-H31</f>
        <v>7545.405405405405</v>
      </c>
      <c r="I32" s="82">
        <f>I30-I31</f>
        <v>22864.864864864863</v>
      </c>
      <c r="J32" s="105">
        <f>J30-J31</f>
        <v>2515.135135135135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76139.999999999985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1">
        <v>5</v>
      </c>
      <c r="B35" s="84" t="s">
        <v>20</v>
      </c>
      <c r="C35" s="84" t="s">
        <v>21</v>
      </c>
      <c r="D35" s="85" t="s">
        <v>22</v>
      </c>
      <c r="E35" s="85" t="s">
        <v>23</v>
      </c>
      <c r="F35" s="85"/>
      <c r="G35" s="86" t="s">
        <v>24</v>
      </c>
      <c r="H35" s="87" t="s">
        <v>25</v>
      </c>
      <c r="I35" s="87" t="s">
        <v>26</v>
      </c>
      <c r="J35" s="102"/>
    </row>
    <row r="36" spans="1:10" ht="12.75" customHeight="1" x14ac:dyDescent="0.25">
      <c r="A36" s="101"/>
      <c r="B36" s="80">
        <f>Invoice!B128</f>
        <v>0.5</v>
      </c>
      <c r="C36" s="88" t="str">
        <f>Invoice!E128</f>
        <v>DOUBLE FOAM POLAR BEAR SP-017</v>
      </c>
      <c r="D36" s="89">
        <f>Invoice!H128</f>
        <v>85000</v>
      </c>
      <c r="E36" s="81">
        <f t="shared" si="0"/>
        <v>42500</v>
      </c>
      <c r="F36" s="81"/>
      <c r="G36" s="82">
        <f t="shared" si="1"/>
        <v>38288.288288288284</v>
      </c>
      <c r="H36" s="83">
        <f t="shared" si="2"/>
        <v>4211.7117117117114</v>
      </c>
      <c r="I36" s="83">
        <f t="shared" si="3"/>
        <v>76576.576576576568</v>
      </c>
      <c r="J36" s="103">
        <f t="shared" si="4"/>
        <v>8423.4234234234227</v>
      </c>
    </row>
    <row r="37" spans="1:10" ht="12.75" customHeight="1" x14ac:dyDescent="0.25">
      <c r="A37" s="101"/>
      <c r="D37" s="81"/>
      <c r="E37" s="81">
        <f>(E36*Invoice!I128)+((E36-(E36*Invoice!I128))*Invoice!J128)</f>
        <v>0</v>
      </c>
      <c r="F37" s="81"/>
      <c r="G37" s="90">
        <f>E37/1.11</f>
        <v>0</v>
      </c>
      <c r="H37" s="91">
        <f>G37*11%</f>
        <v>0</v>
      </c>
      <c r="I37" s="91">
        <f>G37/B36</f>
        <v>0</v>
      </c>
      <c r="J37" s="104">
        <f>H37/B36</f>
        <v>0</v>
      </c>
    </row>
    <row r="38" spans="1:10" ht="12.75" customHeight="1" x14ac:dyDescent="0.25">
      <c r="A38" s="101"/>
      <c r="D38" s="81" t="s">
        <v>23</v>
      </c>
      <c r="E38" s="81">
        <f>E36-E37</f>
        <v>42500</v>
      </c>
      <c r="F38" s="81"/>
      <c r="G38" s="82">
        <f>G36-G37</f>
        <v>38288.288288288284</v>
      </c>
      <c r="H38" s="82">
        <f>H36-H37</f>
        <v>4211.7117117117114</v>
      </c>
      <c r="I38" s="82">
        <f>I36-I37</f>
        <v>76576.576576576568</v>
      </c>
      <c r="J38" s="105">
        <f>J36-J37</f>
        <v>8423.4234234234227</v>
      </c>
    </row>
    <row r="39" spans="1:10" ht="12.75" customHeight="1" x14ac:dyDescent="0.25">
      <c r="A39" s="101"/>
      <c r="D39" s="81"/>
      <c r="E39" s="81"/>
      <c r="F39" s="81"/>
      <c r="G39" s="82"/>
      <c r="H39" s="83">
        <f>G38+H38</f>
        <v>42499.999999999993</v>
      </c>
      <c r="I39" s="83"/>
      <c r="J39" s="103"/>
    </row>
    <row r="40" spans="1:10" ht="12.75" customHeight="1" x14ac:dyDescent="0.25">
      <c r="A40" s="101"/>
      <c r="B40" s="79"/>
      <c r="D40" s="81"/>
      <c r="E40" s="81"/>
      <c r="F40" s="81"/>
      <c r="G40" s="82"/>
      <c r="H40" s="83"/>
      <c r="I40" s="83"/>
      <c r="J40" s="103"/>
    </row>
    <row r="41" spans="1:10" ht="12.75" customHeight="1" x14ac:dyDescent="0.25">
      <c r="A41" s="101">
        <v>6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Invoice!B129</f>
        <v>3</v>
      </c>
      <c r="C42" s="88" t="str">
        <f>Invoice!E129</f>
        <v>BALLPEN JOYKO BP-349-12 VOKUS</v>
      </c>
      <c r="D42" s="89">
        <f>Invoice!H129</f>
        <v>13200</v>
      </c>
      <c r="E42" s="81">
        <f t="shared" si="0"/>
        <v>39600</v>
      </c>
      <c r="F42" s="81"/>
      <c r="G42" s="82">
        <f t="shared" si="1"/>
        <v>35675.675675675673</v>
      </c>
      <c r="H42" s="83">
        <f t="shared" si="2"/>
        <v>3924.3243243243242</v>
      </c>
      <c r="I42" s="83">
        <f t="shared" si="3"/>
        <v>11891.891891891892</v>
      </c>
      <c r="J42" s="103">
        <f t="shared" si="4"/>
        <v>1308.1081081081081</v>
      </c>
    </row>
    <row r="43" spans="1:10" ht="12.75" customHeight="1" x14ac:dyDescent="0.25">
      <c r="A43" s="101"/>
      <c r="D43" s="81"/>
      <c r="E43" s="81">
        <f>(E42*Invoice!I129)+((E42-(E42*Invoice!I129))*Invoice!J129)</f>
        <v>3960</v>
      </c>
      <c r="F43" s="81"/>
      <c r="G43" s="90">
        <f>E43/1.11</f>
        <v>3567.567567567567</v>
      </c>
      <c r="H43" s="91">
        <f>G43*11%</f>
        <v>392.43243243243239</v>
      </c>
      <c r="I43" s="91">
        <f>G43/B42</f>
        <v>1189.1891891891889</v>
      </c>
      <c r="J43" s="104">
        <f>H43/B42</f>
        <v>130.81081081081081</v>
      </c>
    </row>
    <row r="44" spans="1:10" ht="12.75" customHeight="1" x14ac:dyDescent="0.25">
      <c r="A44" s="101"/>
      <c r="D44" s="81" t="s">
        <v>23</v>
      </c>
      <c r="E44" s="81">
        <f>E42-E43</f>
        <v>35640</v>
      </c>
      <c r="F44" s="81"/>
      <c r="G44" s="82">
        <f>G42-G43</f>
        <v>32108.108108108107</v>
      </c>
      <c r="H44" s="82">
        <f>H42-H43</f>
        <v>3531.8918918918916</v>
      </c>
      <c r="I44" s="82">
        <f>I42-I43</f>
        <v>10702.702702702703</v>
      </c>
      <c r="J44" s="105">
        <f>J42-J43</f>
        <v>1177.2972972972973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35640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7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Invoice!B130</f>
        <v>25</v>
      </c>
      <c r="C48" s="88" t="str">
        <f>Invoice!E130</f>
        <v>LOOSE LEAF JOYART B5-2670 (50S)</v>
      </c>
      <c r="D48" s="89">
        <f>Invoice!H130</f>
        <v>5700</v>
      </c>
      <c r="E48" s="81">
        <f t="shared" si="0"/>
        <v>142500</v>
      </c>
      <c r="F48" s="81"/>
      <c r="G48" s="82">
        <f t="shared" si="1"/>
        <v>128378.37837837837</v>
      </c>
      <c r="H48" s="83">
        <f t="shared" si="2"/>
        <v>14121.621621621622</v>
      </c>
      <c r="I48" s="83">
        <f t="shared" si="3"/>
        <v>5135.135135135135</v>
      </c>
      <c r="J48" s="103">
        <f t="shared" si="4"/>
        <v>564.8648648648649</v>
      </c>
    </row>
    <row r="49" spans="1:10" ht="12.75" customHeight="1" x14ac:dyDescent="0.25">
      <c r="A49" s="101"/>
      <c r="D49" s="81"/>
      <c r="E49" s="81">
        <f>(E48*Invoice!I130)+((E48-(E48*Invoice!I130))*Invoice!J130)</f>
        <v>14250</v>
      </c>
      <c r="F49" s="81"/>
      <c r="G49" s="90">
        <f>E49/1.11</f>
        <v>12837.837837837837</v>
      </c>
      <c r="H49" s="91">
        <f>G49*11%</f>
        <v>1412.1621621621621</v>
      </c>
      <c r="I49" s="91">
        <f>G49/B48</f>
        <v>513.51351351351343</v>
      </c>
      <c r="J49" s="104">
        <f>H49/B48</f>
        <v>56.486486486486484</v>
      </c>
    </row>
    <row r="50" spans="1:10" ht="12.75" customHeight="1" x14ac:dyDescent="0.25">
      <c r="A50" s="101"/>
      <c r="D50" s="81" t="s">
        <v>23</v>
      </c>
      <c r="E50" s="81">
        <f>E48-E49</f>
        <v>128250</v>
      </c>
      <c r="F50" s="81"/>
      <c r="G50" s="82">
        <f>G48-G49</f>
        <v>115540.54054054053</v>
      </c>
      <c r="H50" s="82">
        <f>H48-H49</f>
        <v>12709.45945945946</v>
      </c>
      <c r="I50" s="82">
        <f>I48-I49</f>
        <v>4621.6216216216217</v>
      </c>
      <c r="J50" s="105">
        <f>J48-J49</f>
        <v>508.37837837837844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128250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1">
        <v>8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Invoice!B131</f>
        <v>1</v>
      </c>
      <c r="C54" s="88" t="str">
        <f>Invoice!E131</f>
        <v>STAPLER KENKO HD-10</v>
      </c>
      <c r="D54" s="89">
        <f>Invoice!H131</f>
        <v>93000</v>
      </c>
      <c r="E54" s="81">
        <f t="shared" si="0"/>
        <v>93000</v>
      </c>
      <c r="F54" s="81"/>
      <c r="G54" s="82">
        <f t="shared" si="1"/>
        <v>83783.783783783772</v>
      </c>
      <c r="H54" s="83">
        <f t="shared" si="2"/>
        <v>9216.2162162162149</v>
      </c>
      <c r="I54" s="83">
        <f t="shared" si="3"/>
        <v>83783.783783783772</v>
      </c>
      <c r="J54" s="103">
        <f t="shared" si="4"/>
        <v>9216.2162162162149</v>
      </c>
    </row>
    <row r="55" spans="1:10" ht="12.75" customHeight="1" x14ac:dyDescent="0.25">
      <c r="A55" s="101"/>
      <c r="D55" s="81"/>
      <c r="E55" s="81">
        <f>(E54*Invoice!I131)+((E54-(E54*Invoice!I131))*Invoice!J131)</f>
        <v>9300</v>
      </c>
      <c r="F55" s="81"/>
      <c r="G55" s="90">
        <f>E55/1.11</f>
        <v>8378.3783783783783</v>
      </c>
      <c r="H55" s="91">
        <f>G55*11%</f>
        <v>921.62162162162167</v>
      </c>
      <c r="I55" s="91">
        <f>G55/B54</f>
        <v>8378.3783783783783</v>
      </c>
      <c r="J55" s="104">
        <f>H55/B54</f>
        <v>921.62162162162167</v>
      </c>
    </row>
    <row r="56" spans="1:10" ht="12.75" customHeight="1" x14ac:dyDescent="0.25">
      <c r="A56" s="101"/>
      <c r="D56" s="81" t="s">
        <v>23</v>
      </c>
      <c r="E56" s="81">
        <f>E54-E55</f>
        <v>83700</v>
      </c>
      <c r="F56" s="81"/>
      <c r="G56" s="82">
        <f>G54-G55</f>
        <v>75405.4054054054</v>
      </c>
      <c r="H56" s="82">
        <f>H54-H55</f>
        <v>8294.5945945945932</v>
      </c>
      <c r="I56" s="82">
        <f>I54-I55</f>
        <v>75405.4054054054</v>
      </c>
      <c r="J56" s="105">
        <f>J54-J55</f>
        <v>8294.5945945945932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83700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9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Invoice!B132</f>
        <v>1</v>
      </c>
      <c r="C60" s="88" t="str">
        <f>Invoice!E132</f>
        <v>CUTTER 9 MM KENKO A-300 (KECIL)</v>
      </c>
      <c r="D60" s="89">
        <f>Invoice!H132</f>
        <v>57000</v>
      </c>
      <c r="E60" s="81">
        <f t="shared" si="0"/>
        <v>57000</v>
      </c>
      <c r="F60" s="81"/>
      <c r="G60" s="82">
        <f t="shared" si="1"/>
        <v>51351.351351351346</v>
      </c>
      <c r="H60" s="83">
        <f t="shared" si="2"/>
        <v>5648.6486486486483</v>
      </c>
      <c r="I60" s="83">
        <f t="shared" si="3"/>
        <v>51351.351351351346</v>
      </c>
      <c r="J60" s="103">
        <f t="shared" si="4"/>
        <v>5648.6486486486483</v>
      </c>
    </row>
    <row r="61" spans="1:10" ht="12.75" customHeight="1" x14ac:dyDescent="0.25">
      <c r="A61" s="101"/>
      <c r="D61" s="81"/>
      <c r="E61" s="81">
        <f>(E60*Invoice!I132)+((E60-(E60*Invoice!I132))*Invoice!J132)</f>
        <v>5700</v>
      </c>
      <c r="F61" s="81"/>
      <c r="G61" s="90">
        <f>E61/1.11</f>
        <v>5135.135135135135</v>
      </c>
      <c r="H61" s="91">
        <f>G61*11%</f>
        <v>564.8648648648649</v>
      </c>
      <c r="I61" s="91">
        <f>G61/B60</f>
        <v>5135.135135135135</v>
      </c>
      <c r="J61" s="104">
        <f>H61/B60</f>
        <v>564.8648648648649</v>
      </c>
    </row>
    <row r="62" spans="1:10" ht="12.75" customHeight="1" x14ac:dyDescent="0.25">
      <c r="A62" s="101"/>
      <c r="D62" s="81" t="s">
        <v>23</v>
      </c>
      <c r="E62" s="81">
        <f>E60-E61</f>
        <v>51300</v>
      </c>
      <c r="F62" s="81"/>
      <c r="G62" s="82">
        <f>G60-G61</f>
        <v>46216.216216216213</v>
      </c>
      <c r="H62" s="82">
        <f>H60-H61</f>
        <v>5083.7837837837833</v>
      </c>
      <c r="I62" s="82">
        <f>I60-I61</f>
        <v>46216.216216216213</v>
      </c>
      <c r="J62" s="105">
        <f>J60-J61</f>
        <v>5083.7837837837833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51300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10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Invoice!B133</f>
        <v>24</v>
      </c>
      <c r="C66" s="88" t="str">
        <f>Invoice!E133</f>
        <v>CRAYON / OIL PASTEL JOYKO OP-55S</v>
      </c>
      <c r="D66" s="89">
        <f>Invoice!H133</f>
        <v>66900</v>
      </c>
      <c r="E66" s="81">
        <f t="shared" si="0"/>
        <v>1605600</v>
      </c>
      <c r="F66" s="81"/>
      <c r="G66" s="82">
        <f t="shared" si="1"/>
        <v>1446486.4864864864</v>
      </c>
      <c r="H66" s="83">
        <f t="shared" si="2"/>
        <v>159113.51351351349</v>
      </c>
      <c r="I66" s="83">
        <f t="shared" si="3"/>
        <v>60270.270270270266</v>
      </c>
      <c r="J66" s="103">
        <f t="shared" si="4"/>
        <v>6629.7297297297291</v>
      </c>
    </row>
    <row r="67" spans="1:10" ht="12.75" customHeight="1" x14ac:dyDescent="0.25">
      <c r="A67" s="101"/>
      <c r="D67" s="81"/>
      <c r="E67" s="81">
        <f>(E66*Invoice!I133)+((E66-(E66*Invoice!I133))*Invoice!J133)</f>
        <v>160560</v>
      </c>
      <c r="F67" s="81"/>
      <c r="G67" s="90">
        <f>E67/1.11</f>
        <v>144648.64864864864</v>
      </c>
      <c r="H67" s="91">
        <f>G67*11%</f>
        <v>15911.35135135135</v>
      </c>
      <c r="I67" s="91">
        <f>G67/B66</f>
        <v>6027.0270270270266</v>
      </c>
      <c r="J67" s="104">
        <f>H67/B66</f>
        <v>662.97297297297291</v>
      </c>
    </row>
    <row r="68" spans="1:10" ht="12.75" customHeight="1" x14ac:dyDescent="0.25">
      <c r="A68" s="101"/>
      <c r="D68" s="81" t="s">
        <v>23</v>
      </c>
      <c r="E68" s="81">
        <f>E66-E67</f>
        <v>1445040</v>
      </c>
      <c r="F68" s="81"/>
      <c r="G68" s="82">
        <f>G66-G67</f>
        <v>1301837.8378378376</v>
      </c>
      <c r="H68" s="82">
        <f>H66-H67</f>
        <v>143202.16216216213</v>
      </c>
      <c r="I68" s="82">
        <f>I66-I67</f>
        <v>54243.24324324324</v>
      </c>
      <c r="J68" s="105">
        <f>J66-J67</f>
        <v>5966.7567567567567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1445039.9999999998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G14+G20+G26+G32+G38+G44+G50+G56+G62+G68</f>
        <v>1857504.5045045041</v>
      </c>
      <c r="H71" s="108">
        <f>H14+H20+H26+H32+H38+H44+H50+H56+H62+H68</f>
        <v>204325.49549549544</v>
      </c>
      <c r="I71" s="107"/>
      <c r="J71" s="109">
        <f>H15+H21+H27+H33+H39+H45+H51+H57+H63+H69</f>
        <v>2061829.9999999998</v>
      </c>
    </row>
    <row r="73" spans="1:10" ht="12.75" customHeight="1" x14ac:dyDescent="0.25">
      <c r="A73" s="94" t="s">
        <v>1</v>
      </c>
      <c r="B73" s="95">
        <f>Invoice!E230</f>
        <v>23060003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Invoice!B238</f>
        <v>40</v>
      </c>
      <c r="C75" s="88" t="str">
        <f>Invoice!E238</f>
        <v>MESIN LABEL HARGA KENKO MX-5500 (8 DIGITS, 1 LINE)</v>
      </c>
      <c r="D75" s="89">
        <f>Invoice!H238</f>
        <v>40500</v>
      </c>
      <c r="E75" s="81">
        <f>D75*B75</f>
        <v>1620000</v>
      </c>
      <c r="F75" s="81"/>
      <c r="G75" s="82">
        <f>E75/1.11</f>
        <v>1459459.4594594594</v>
      </c>
      <c r="H75" s="83">
        <f>G75*11%</f>
        <v>160540.54054054053</v>
      </c>
      <c r="I75" s="83">
        <f>G75/B75</f>
        <v>36486.486486486487</v>
      </c>
      <c r="J75" s="103">
        <f>H75/B75</f>
        <v>4013.5135135135133</v>
      </c>
    </row>
    <row r="76" spans="1:10" ht="12.75" customHeight="1" x14ac:dyDescent="0.25">
      <c r="A76" s="101"/>
      <c r="D76" s="81"/>
      <c r="E76" s="81">
        <f>(E75*Invoice!I238)+((E75-(E75*Invoice!I238))*Invoice!J238)</f>
        <v>202500</v>
      </c>
      <c r="F76" s="81"/>
      <c r="G76" s="90">
        <f>E76/1.11</f>
        <v>182432.43243243243</v>
      </c>
      <c r="H76" s="91">
        <f>G76*11%</f>
        <v>20067.567567567567</v>
      </c>
      <c r="I76" s="91">
        <f>G76/B75</f>
        <v>4560.8108108108108</v>
      </c>
      <c r="J76" s="104">
        <f>H76/B75</f>
        <v>501.68918918918916</v>
      </c>
    </row>
    <row r="77" spans="1:10" ht="12.75" customHeight="1" x14ac:dyDescent="0.25">
      <c r="A77" s="101"/>
      <c r="D77" s="81" t="s">
        <v>23</v>
      </c>
      <c r="E77" s="81">
        <f>E75-E76</f>
        <v>1417500</v>
      </c>
      <c r="F77" s="81"/>
      <c r="G77" s="82">
        <f>G75-G76</f>
        <v>1277027.027027027</v>
      </c>
      <c r="H77" s="82">
        <f>H75-H76</f>
        <v>140472.97297297296</v>
      </c>
      <c r="I77" s="82">
        <f>I75-I76</f>
        <v>31925.675675675677</v>
      </c>
      <c r="J77" s="105">
        <f>J75-J76</f>
        <v>3511.8243243243242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1417500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2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Invoice!B239</f>
        <v>1200</v>
      </c>
      <c r="C81" s="88" t="str">
        <f>Invoice!E239</f>
        <v>STAPLER JOYKO HD-10CL</v>
      </c>
      <c r="D81" s="89">
        <f>Invoice!H239</f>
        <v>7000</v>
      </c>
      <c r="E81" s="81">
        <f t="shared" ref="E81" si="5">D81*B81</f>
        <v>8400000</v>
      </c>
      <c r="F81" s="81"/>
      <c r="G81" s="82">
        <f t="shared" ref="G81" si="6">E81/1.11</f>
        <v>7567567.5675675673</v>
      </c>
      <c r="H81" s="83">
        <f t="shared" ref="H81" si="7">G81*11%</f>
        <v>832432.43243243243</v>
      </c>
      <c r="I81" s="83">
        <f t="shared" ref="I81" si="8">G81/B81</f>
        <v>6306.3063063063064</v>
      </c>
      <c r="J81" s="103">
        <f t="shared" ref="J81" si="9">H81/B81</f>
        <v>693.69369369369372</v>
      </c>
    </row>
    <row r="82" spans="1:10" ht="12.75" customHeight="1" x14ac:dyDescent="0.25">
      <c r="A82" s="101"/>
      <c r="D82" s="81"/>
      <c r="E82" s="81">
        <f>(E81*Invoice!I239)+((E81-(E81*Invoice!I239))*Invoice!J239)</f>
        <v>1050000</v>
      </c>
      <c r="F82" s="81"/>
      <c r="G82" s="90">
        <f>E82/1.11</f>
        <v>945945.94594594592</v>
      </c>
      <c r="H82" s="91">
        <f>G82*11%</f>
        <v>104054.05405405405</v>
      </c>
      <c r="I82" s="91">
        <f>G82/B81</f>
        <v>788.2882882882883</v>
      </c>
      <c r="J82" s="104">
        <f>H82/B81</f>
        <v>86.711711711711715</v>
      </c>
    </row>
    <row r="83" spans="1:10" ht="12.75" customHeight="1" x14ac:dyDescent="0.25">
      <c r="A83" s="101"/>
      <c r="D83" s="81" t="s">
        <v>23</v>
      </c>
      <c r="E83" s="81">
        <f>E81-E82</f>
        <v>7350000</v>
      </c>
      <c r="F83" s="81"/>
      <c r="G83" s="82">
        <f>G81-G82</f>
        <v>6621621.6216216218</v>
      </c>
      <c r="H83" s="82">
        <f>H81-H82</f>
        <v>728378.37837837834</v>
      </c>
      <c r="I83" s="82">
        <f>I81-I82</f>
        <v>5518.0180180180178</v>
      </c>
      <c r="J83" s="105">
        <f>J81-J82</f>
        <v>606.98198198198202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7350000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6"/>
      <c r="B86" s="107"/>
      <c r="C86" s="107"/>
      <c r="D86" s="107"/>
      <c r="E86" s="107"/>
      <c r="F86" s="107"/>
      <c r="G86" s="108">
        <f>G77+G83</f>
        <v>7898648.6486486485</v>
      </c>
      <c r="H86" s="108">
        <f>H77+H83</f>
        <v>868851.35135135124</v>
      </c>
      <c r="I86" s="107"/>
      <c r="J86" s="109">
        <f>H78+H84</f>
        <v>8767500</v>
      </c>
    </row>
    <row r="88" spans="1:10" ht="12.75" customHeight="1" x14ac:dyDescent="0.25">
      <c r="A88" s="94" t="s">
        <v>1</v>
      </c>
      <c r="B88" s="95">
        <f>Invoice!E344</f>
        <v>23060004</v>
      </c>
      <c r="C88" s="96"/>
      <c r="D88" s="97"/>
      <c r="E88" s="97"/>
      <c r="F88" s="97"/>
      <c r="G88" s="98"/>
      <c r="H88" s="99"/>
      <c r="I88" s="99"/>
      <c r="J88" s="100"/>
    </row>
    <row r="89" spans="1:10" ht="12.75" customHeight="1" x14ac:dyDescent="0.25">
      <c r="A89" s="101">
        <v>1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2"/>
    </row>
    <row r="90" spans="1:10" ht="12.75" customHeight="1" x14ac:dyDescent="0.25">
      <c r="A90" s="101"/>
      <c r="B90" s="80">
        <f>Invoice!B352</f>
        <v>24</v>
      </c>
      <c r="C90" s="88" t="str">
        <f>Invoice!E352</f>
        <v>CRAYON / OIL PASTEL JOYKO OP-48S PP CASE SEA WORLD</v>
      </c>
      <c r="D90" s="89">
        <f>Invoice!H352</f>
        <v>58900</v>
      </c>
      <c r="E90" s="81">
        <f>D90*B90</f>
        <v>1413600</v>
      </c>
      <c r="F90" s="81"/>
      <c r="G90" s="82">
        <f>E90/1.11</f>
        <v>1273513.5135135134</v>
      </c>
      <c r="H90" s="83">
        <f>G90*11%</f>
        <v>140086.48648648648</v>
      </c>
      <c r="I90" s="83">
        <f>G90/B90</f>
        <v>53063.063063063055</v>
      </c>
      <c r="J90" s="103">
        <f>H90/B90</f>
        <v>5836.9369369369369</v>
      </c>
    </row>
    <row r="91" spans="1:10" ht="12.75" customHeight="1" x14ac:dyDescent="0.25">
      <c r="A91" s="101"/>
      <c r="D91" s="81"/>
      <c r="E91" s="81">
        <f>(E90*Invoice!I352)+((E90-(E90*Invoice!I352))*Invoice!J352)</f>
        <v>141360</v>
      </c>
      <c r="F91" s="81"/>
      <c r="G91" s="90">
        <f>E91/1.11</f>
        <v>127351.35135135135</v>
      </c>
      <c r="H91" s="91">
        <f>G91*11%</f>
        <v>14008.648648648648</v>
      </c>
      <c r="I91" s="91">
        <f>G91/B90</f>
        <v>5306.3063063063064</v>
      </c>
      <c r="J91" s="104">
        <f>H91/B90</f>
        <v>583.69369369369372</v>
      </c>
    </row>
    <row r="92" spans="1:10" ht="12.75" customHeight="1" x14ac:dyDescent="0.25">
      <c r="A92" s="101"/>
      <c r="D92" s="81" t="s">
        <v>23</v>
      </c>
      <c r="E92" s="81">
        <f>E90-E91</f>
        <v>1272240</v>
      </c>
      <c r="F92" s="81"/>
      <c r="G92" s="82">
        <f>G90-G91</f>
        <v>1146162.1621621621</v>
      </c>
      <c r="H92" s="82">
        <f>H90-H91</f>
        <v>126077.83783783783</v>
      </c>
      <c r="I92" s="82">
        <f>I90-I91</f>
        <v>47756.756756756746</v>
      </c>
      <c r="J92" s="105">
        <f>J90-J91</f>
        <v>5253.2432432432433</v>
      </c>
    </row>
    <row r="93" spans="1:10" ht="12.75" customHeight="1" x14ac:dyDescent="0.25">
      <c r="A93" s="101"/>
      <c r="D93" s="81"/>
      <c r="E93" s="81"/>
      <c r="F93" s="81"/>
      <c r="G93" s="82"/>
      <c r="H93" s="83">
        <f>G92+H92</f>
        <v>1272240</v>
      </c>
      <c r="I93" s="83"/>
      <c r="J93" s="103"/>
    </row>
    <row r="94" spans="1:10" ht="12.75" customHeight="1" x14ac:dyDescent="0.25">
      <c r="A94" s="101"/>
      <c r="B94" s="79"/>
      <c r="D94" s="81"/>
      <c r="E94" s="81"/>
      <c r="F94" s="81"/>
      <c r="G94" s="82"/>
      <c r="H94" s="83"/>
      <c r="I94" s="83"/>
      <c r="J94" s="103"/>
    </row>
    <row r="95" spans="1:10" ht="12.75" customHeight="1" x14ac:dyDescent="0.25">
      <c r="A95" s="106"/>
      <c r="B95" s="107"/>
      <c r="C95" s="107"/>
      <c r="D95" s="107"/>
      <c r="E95" s="107"/>
      <c r="F95" s="107"/>
      <c r="G95" s="108">
        <f>G92</f>
        <v>1146162.1621621621</v>
      </c>
      <c r="H95" s="108">
        <f>H92</f>
        <v>126077.83783783783</v>
      </c>
      <c r="I95" s="107"/>
      <c r="J95" s="109">
        <f>H93</f>
        <v>1272240</v>
      </c>
    </row>
    <row r="97" spans="1:10" ht="12.75" customHeight="1" x14ac:dyDescent="0.25">
      <c r="A97" s="94" t="s">
        <v>1</v>
      </c>
      <c r="B97" s="95">
        <f>Invoice!E458</f>
        <v>23060005</v>
      </c>
      <c r="C97" s="96"/>
      <c r="D97" s="97"/>
      <c r="E97" s="97"/>
      <c r="F97" s="97"/>
      <c r="G97" s="98"/>
      <c r="H97" s="99"/>
      <c r="I97" s="99"/>
      <c r="J97" s="100"/>
    </row>
    <row r="98" spans="1:10" ht="12.75" customHeight="1" x14ac:dyDescent="0.25">
      <c r="A98" s="101">
        <v>1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Invoice!B466</f>
        <v>10</v>
      </c>
      <c r="C99" s="88" t="str">
        <f>Invoice!E466</f>
        <v>STAND PEN SPIRAL KENKO STP-300SG</v>
      </c>
      <c r="D99" s="89">
        <f>Invoice!H466</f>
        <v>54000</v>
      </c>
      <c r="E99" s="81">
        <f>D99*B99</f>
        <v>540000</v>
      </c>
      <c r="F99" s="81"/>
      <c r="G99" s="82">
        <f>E99/1.11</f>
        <v>486486.48648648645</v>
      </c>
      <c r="H99" s="83">
        <f>G99*11%</f>
        <v>53513.513513513513</v>
      </c>
      <c r="I99" s="83">
        <f>G99/B99</f>
        <v>48648.648648648646</v>
      </c>
      <c r="J99" s="103">
        <f>H99/B99</f>
        <v>5351.3513513513517</v>
      </c>
    </row>
    <row r="100" spans="1:10" ht="12.75" customHeight="1" x14ac:dyDescent="0.25">
      <c r="A100" s="101"/>
      <c r="D100" s="81"/>
      <c r="E100" s="81">
        <f>(E99*Invoice!I466)+((E99-(E99*Invoice!I466))*Invoice!J466)</f>
        <v>78300</v>
      </c>
      <c r="F100" s="81"/>
      <c r="G100" s="90">
        <f>E100/1.11</f>
        <v>70540.540540540533</v>
      </c>
      <c r="H100" s="91">
        <f>G100*11%</f>
        <v>7759.4594594594582</v>
      </c>
      <c r="I100" s="91">
        <f>G100/B99</f>
        <v>7054.0540540540533</v>
      </c>
      <c r="J100" s="104">
        <f>H100/B99</f>
        <v>775.94594594594582</v>
      </c>
    </row>
    <row r="101" spans="1:10" ht="12.75" customHeight="1" x14ac:dyDescent="0.25">
      <c r="A101" s="101"/>
      <c r="D101" s="81" t="s">
        <v>23</v>
      </c>
      <c r="E101" s="81">
        <f>E99-E100</f>
        <v>461700</v>
      </c>
      <c r="F101" s="81"/>
      <c r="G101" s="82">
        <f>G99-G100</f>
        <v>415945.94594594592</v>
      </c>
      <c r="H101" s="82">
        <f>H99-H100</f>
        <v>45754.054054054053</v>
      </c>
      <c r="I101" s="82">
        <f>I99-I100</f>
        <v>41594.594594594593</v>
      </c>
      <c r="J101" s="105">
        <f>J99-J100</f>
        <v>4575.4054054054059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461700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2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Invoice!B467</f>
        <v>12</v>
      </c>
      <c r="C105" s="88" t="str">
        <f>Invoice!E467</f>
        <v>HAND TALLY COUNTER KENKO HT-302</v>
      </c>
      <c r="D105" s="89">
        <f>Invoice!H467</f>
        <v>19000</v>
      </c>
      <c r="E105" s="81">
        <f t="shared" ref="E105:E141" si="10">D105*B105</f>
        <v>228000</v>
      </c>
      <c r="F105" s="81"/>
      <c r="G105" s="82">
        <f t="shared" ref="G105:G141" si="11">E105/1.11</f>
        <v>205405.40540540538</v>
      </c>
      <c r="H105" s="83">
        <f t="shared" ref="H105:H141" si="12">G105*11%</f>
        <v>22594.594594594593</v>
      </c>
      <c r="I105" s="83">
        <f t="shared" ref="I105:I141" si="13">G105/B105</f>
        <v>17117.117117117115</v>
      </c>
      <c r="J105" s="103">
        <f t="shared" ref="J105:J141" si="14">H105/B105</f>
        <v>1882.8828828828828</v>
      </c>
    </row>
    <row r="106" spans="1:10" ht="12.75" customHeight="1" x14ac:dyDescent="0.25">
      <c r="A106" s="101"/>
      <c r="D106" s="81"/>
      <c r="E106" s="81">
        <f>(E105*Invoice!I467)+((E105-(E105*Invoice!I467))*Invoice!J467)</f>
        <v>33060</v>
      </c>
      <c r="F106" s="81"/>
      <c r="G106" s="90">
        <f>E106/1.11</f>
        <v>29783.78378378378</v>
      </c>
      <c r="H106" s="91">
        <f>G106*11%</f>
        <v>3276.2162162162158</v>
      </c>
      <c r="I106" s="91">
        <f>G106/B105</f>
        <v>2481.9819819819818</v>
      </c>
      <c r="J106" s="104">
        <f>H106/B105</f>
        <v>273.01801801801798</v>
      </c>
    </row>
    <row r="107" spans="1:10" ht="12.75" customHeight="1" x14ac:dyDescent="0.25">
      <c r="A107" s="101"/>
      <c r="D107" s="81" t="s">
        <v>23</v>
      </c>
      <c r="E107" s="81">
        <f>E105-E106</f>
        <v>194940</v>
      </c>
      <c r="F107" s="81"/>
      <c r="G107" s="82">
        <f>G105-G106</f>
        <v>175621.6216216216</v>
      </c>
      <c r="H107" s="82">
        <f>H105-H106</f>
        <v>19318.378378378377</v>
      </c>
      <c r="I107" s="82">
        <f>I105-I106</f>
        <v>14635.135135135133</v>
      </c>
      <c r="J107" s="105">
        <f>J105-J106</f>
        <v>1609.8648648648648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194939.99999999997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3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Invoice!B468</f>
        <v>30</v>
      </c>
      <c r="C111" s="88" t="str">
        <f>Invoice!E468</f>
        <v>MECHANICAL PENCIL 0.5 MM KENKO MP-01</v>
      </c>
      <c r="D111" s="89">
        <f>Invoice!H468</f>
        <v>46800</v>
      </c>
      <c r="E111" s="81">
        <f t="shared" si="10"/>
        <v>1404000</v>
      </c>
      <c r="F111" s="81"/>
      <c r="G111" s="82">
        <f t="shared" si="11"/>
        <v>1264864.8648648649</v>
      </c>
      <c r="H111" s="83">
        <f t="shared" si="12"/>
        <v>139135.13513513515</v>
      </c>
      <c r="I111" s="83">
        <f t="shared" si="13"/>
        <v>42162.16216216216</v>
      </c>
      <c r="J111" s="103">
        <f t="shared" si="14"/>
        <v>4637.8378378378384</v>
      </c>
    </row>
    <row r="112" spans="1:10" ht="12.75" customHeight="1" x14ac:dyDescent="0.25">
      <c r="A112" s="101"/>
      <c r="D112" s="81"/>
      <c r="E112" s="81">
        <f>(E111*Invoice!I468)+((E111-(E111*Invoice!I468))*Invoice!J468)</f>
        <v>203580</v>
      </c>
      <c r="F112" s="81"/>
      <c r="G112" s="90">
        <f>E112/1.11</f>
        <v>183405.40540540538</v>
      </c>
      <c r="H112" s="91">
        <f>G112*11%</f>
        <v>20174.594594594593</v>
      </c>
      <c r="I112" s="91">
        <f>G112/B111</f>
        <v>6113.5135135135124</v>
      </c>
      <c r="J112" s="104">
        <f>H112/B111</f>
        <v>672.48648648648646</v>
      </c>
    </row>
    <row r="113" spans="1:10" ht="12.75" customHeight="1" x14ac:dyDescent="0.25">
      <c r="A113" s="101"/>
      <c r="D113" s="81" t="s">
        <v>23</v>
      </c>
      <c r="E113" s="81">
        <f>E111-E112</f>
        <v>1200420</v>
      </c>
      <c r="F113" s="81"/>
      <c r="G113" s="82">
        <f>G111-G112</f>
        <v>1081459.4594594594</v>
      </c>
      <c r="H113" s="82">
        <f>H111-H112</f>
        <v>118960.54054054056</v>
      </c>
      <c r="I113" s="82">
        <f>I111-I112</f>
        <v>36048.648648648646</v>
      </c>
      <c r="J113" s="105">
        <f>J111-J112</f>
        <v>3965.3513513513517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1200420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1">
        <v>4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2"/>
    </row>
    <row r="117" spans="1:10" ht="12.75" customHeight="1" x14ac:dyDescent="0.25">
      <c r="A117" s="101"/>
      <c r="B117" s="80">
        <f>Invoice!B469</f>
        <v>20</v>
      </c>
      <c r="C117" s="88" t="str">
        <f>Invoice!E469</f>
        <v>DESK SET KENKO K-8312 ORGANIZER</v>
      </c>
      <c r="D117" s="89">
        <f>Invoice!H469</f>
        <v>29000</v>
      </c>
      <c r="E117" s="81">
        <f t="shared" si="10"/>
        <v>580000</v>
      </c>
      <c r="F117" s="81"/>
      <c r="G117" s="82">
        <f t="shared" si="11"/>
        <v>522522.52252252249</v>
      </c>
      <c r="H117" s="83">
        <f t="shared" si="12"/>
        <v>57477.477477477471</v>
      </c>
      <c r="I117" s="83">
        <f t="shared" si="13"/>
        <v>26126.126126126124</v>
      </c>
      <c r="J117" s="103">
        <f t="shared" si="14"/>
        <v>2873.8738738738734</v>
      </c>
    </row>
    <row r="118" spans="1:10" ht="12.75" customHeight="1" x14ac:dyDescent="0.25">
      <c r="A118" s="101"/>
      <c r="D118" s="81"/>
      <c r="E118" s="81">
        <f>(E117*Invoice!I469)+((E117-(E117*Invoice!I469))*Invoice!J469)</f>
        <v>84100</v>
      </c>
      <c r="F118" s="81"/>
      <c r="G118" s="90">
        <f>E118/1.11</f>
        <v>75765.765765765755</v>
      </c>
      <c r="H118" s="91">
        <f>G118*11%</f>
        <v>8334.2342342342326</v>
      </c>
      <c r="I118" s="91">
        <f>G118/B117</f>
        <v>3788.2882882882877</v>
      </c>
      <c r="J118" s="104">
        <f>H118/B117</f>
        <v>416.71171171171164</v>
      </c>
    </row>
    <row r="119" spans="1:10" ht="12.75" customHeight="1" x14ac:dyDescent="0.25">
      <c r="A119" s="101"/>
      <c r="D119" s="81" t="s">
        <v>23</v>
      </c>
      <c r="E119" s="81">
        <f>E117-E118</f>
        <v>495900</v>
      </c>
      <c r="F119" s="81"/>
      <c r="G119" s="82">
        <f>G117-G118</f>
        <v>446756.75675675675</v>
      </c>
      <c r="H119" s="82">
        <f>H117-H118</f>
        <v>49143.24324324324</v>
      </c>
      <c r="I119" s="82">
        <f>I117-I118</f>
        <v>22337.837837837837</v>
      </c>
      <c r="J119" s="105">
        <f>J117-J118</f>
        <v>2457.1621621621616</v>
      </c>
    </row>
    <row r="120" spans="1:10" ht="12.75" customHeight="1" x14ac:dyDescent="0.25">
      <c r="A120" s="101"/>
      <c r="D120" s="81"/>
      <c r="E120" s="81"/>
      <c r="F120" s="81"/>
      <c r="G120" s="82"/>
      <c r="H120" s="83">
        <f>G119+H119</f>
        <v>495900</v>
      </c>
      <c r="I120" s="83"/>
      <c r="J120" s="103"/>
    </row>
    <row r="121" spans="1:10" ht="12.75" customHeight="1" x14ac:dyDescent="0.25">
      <c r="A121" s="101"/>
      <c r="B121" s="79"/>
      <c r="D121" s="81"/>
      <c r="E121" s="81"/>
      <c r="F121" s="81"/>
      <c r="G121" s="82"/>
      <c r="H121" s="83"/>
      <c r="I121" s="83"/>
      <c r="J121" s="103"/>
    </row>
    <row r="122" spans="1:10" ht="12.75" customHeight="1" x14ac:dyDescent="0.25">
      <c r="A122" s="101">
        <v>5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Invoice!B470</f>
        <v>4</v>
      </c>
      <c r="C123" s="88" t="str">
        <f>Invoice!E470</f>
        <v>PENSIL WARNA KENKO CP-12HALF CLASSIC (PENDEK)</v>
      </c>
      <c r="D123" s="89">
        <f>Invoice!H470</f>
        <v>79200</v>
      </c>
      <c r="E123" s="81">
        <f t="shared" si="10"/>
        <v>316800</v>
      </c>
      <c r="F123" s="81"/>
      <c r="G123" s="82">
        <f t="shared" si="11"/>
        <v>285405.40540540538</v>
      </c>
      <c r="H123" s="83">
        <f t="shared" si="12"/>
        <v>31394.594594594593</v>
      </c>
      <c r="I123" s="83">
        <f t="shared" si="13"/>
        <v>71351.351351351346</v>
      </c>
      <c r="J123" s="103">
        <f t="shared" si="14"/>
        <v>7848.6486486486483</v>
      </c>
    </row>
    <row r="124" spans="1:10" ht="12.75" customHeight="1" x14ac:dyDescent="0.25">
      <c r="A124" s="101"/>
      <c r="D124" s="81"/>
      <c r="E124" s="81">
        <f>(E123*Invoice!I470)+((E123-(E123*Invoice!I470))*Invoice!J470)</f>
        <v>45936</v>
      </c>
      <c r="F124" s="81"/>
      <c r="G124" s="90">
        <f>E124/1.11</f>
        <v>41383.78378378378</v>
      </c>
      <c r="H124" s="91">
        <f>G124*11%</f>
        <v>4552.2162162162158</v>
      </c>
      <c r="I124" s="91">
        <f>G124/B123</f>
        <v>10345.945945945945</v>
      </c>
      <c r="J124" s="104">
        <f>H124/B123</f>
        <v>1138.0540540540539</v>
      </c>
    </row>
    <row r="125" spans="1:10" ht="12.75" customHeight="1" x14ac:dyDescent="0.25">
      <c r="A125" s="101"/>
      <c r="D125" s="81" t="s">
        <v>23</v>
      </c>
      <c r="E125" s="81">
        <f>E123-E124</f>
        <v>270864</v>
      </c>
      <c r="F125" s="81"/>
      <c r="G125" s="82">
        <f>G123-G124</f>
        <v>244021.6216216216</v>
      </c>
      <c r="H125" s="82">
        <f>H123-H124</f>
        <v>26842.378378378377</v>
      </c>
      <c r="I125" s="82">
        <f>I123-I124</f>
        <v>61005.4054054054</v>
      </c>
      <c r="J125" s="105">
        <f>J123-J124</f>
        <v>6710.5945945945941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270864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6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Invoice!B471</f>
        <v>6</v>
      </c>
      <c r="C129" s="88" t="str">
        <f>Invoice!E471</f>
        <v>STAMP PLATE DATER KENKO S-68 (Cap Lunas)</v>
      </c>
      <c r="D129" s="89">
        <f>Invoice!H471</f>
        <v>99600</v>
      </c>
      <c r="E129" s="81">
        <f t="shared" si="10"/>
        <v>597600</v>
      </c>
      <c r="F129" s="81"/>
      <c r="G129" s="82">
        <f t="shared" si="11"/>
        <v>538378.37837837834</v>
      </c>
      <c r="H129" s="83">
        <f t="shared" si="12"/>
        <v>59221.62162162162</v>
      </c>
      <c r="I129" s="83">
        <f t="shared" si="13"/>
        <v>89729.729729729719</v>
      </c>
      <c r="J129" s="103">
        <f t="shared" si="14"/>
        <v>9870.27027027027</v>
      </c>
    </row>
    <row r="130" spans="1:10" ht="12.75" customHeight="1" x14ac:dyDescent="0.25">
      <c r="A130" s="101"/>
      <c r="D130" s="81"/>
      <c r="E130" s="81">
        <f>(E129*Invoice!I471)+((E129-(E129*Invoice!I471))*Invoice!J471)</f>
        <v>86652</v>
      </c>
      <c r="F130" s="81"/>
      <c r="G130" s="90">
        <f>E130/1.11</f>
        <v>78064.864864864852</v>
      </c>
      <c r="H130" s="91">
        <f>G130*11%</f>
        <v>8587.1351351351332</v>
      </c>
      <c r="I130" s="91">
        <f>G130/B129</f>
        <v>13010.810810810808</v>
      </c>
      <c r="J130" s="104">
        <f>H130/B129</f>
        <v>1431.1891891891889</v>
      </c>
    </row>
    <row r="131" spans="1:10" ht="12.75" customHeight="1" x14ac:dyDescent="0.25">
      <c r="A131" s="101"/>
      <c r="D131" s="81" t="s">
        <v>23</v>
      </c>
      <c r="E131" s="81">
        <f>E129-E130</f>
        <v>510948</v>
      </c>
      <c r="F131" s="81"/>
      <c r="G131" s="82">
        <f>G129-G130</f>
        <v>460313.51351351349</v>
      </c>
      <c r="H131" s="82">
        <f>H129-H130</f>
        <v>50634.486486486487</v>
      </c>
      <c r="I131" s="82">
        <f>I129-I130</f>
        <v>76718.918918918906</v>
      </c>
      <c r="J131" s="105">
        <f>J129-J130</f>
        <v>8439.0810810810817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510948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7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Invoice!B472</f>
        <v>5</v>
      </c>
      <c r="C135" s="88" t="str">
        <f>Invoice!E472</f>
        <v>DATE STAMP KENKO D-3 (Cap Tanggal 5 Mm)</v>
      </c>
      <c r="D135" s="89">
        <f>Invoice!H472</f>
        <v>77400</v>
      </c>
      <c r="E135" s="81">
        <f t="shared" si="10"/>
        <v>387000</v>
      </c>
      <c r="F135" s="81"/>
      <c r="G135" s="82">
        <f t="shared" si="11"/>
        <v>348648.64864864864</v>
      </c>
      <c r="H135" s="83">
        <f t="shared" si="12"/>
        <v>38351.351351351354</v>
      </c>
      <c r="I135" s="83">
        <f t="shared" si="13"/>
        <v>69729.729729729734</v>
      </c>
      <c r="J135" s="103">
        <f t="shared" si="14"/>
        <v>7670.2702702702709</v>
      </c>
    </row>
    <row r="136" spans="1:10" ht="12.75" customHeight="1" x14ac:dyDescent="0.25">
      <c r="A136" s="101"/>
      <c r="D136" s="81"/>
      <c r="E136" s="81">
        <f>(E135*Invoice!I472)+((E135-(E135*Invoice!I472))*Invoice!J472)</f>
        <v>56114.999999999993</v>
      </c>
      <c r="F136" s="81"/>
      <c r="G136" s="90">
        <f>E136/1.11</f>
        <v>50554.054054054046</v>
      </c>
      <c r="H136" s="91">
        <f>G136*11%</f>
        <v>5560.9459459459449</v>
      </c>
      <c r="I136" s="91">
        <f>G136/B135</f>
        <v>10110.81081081081</v>
      </c>
      <c r="J136" s="104">
        <f>H136/B135</f>
        <v>1112.1891891891889</v>
      </c>
    </row>
    <row r="137" spans="1:10" ht="12.75" customHeight="1" x14ac:dyDescent="0.25">
      <c r="A137" s="101"/>
      <c r="D137" s="81" t="s">
        <v>23</v>
      </c>
      <c r="E137" s="81">
        <f>E135-E136</f>
        <v>330885</v>
      </c>
      <c r="F137" s="81"/>
      <c r="G137" s="82">
        <f>G135-G136</f>
        <v>298094.59459459462</v>
      </c>
      <c r="H137" s="82">
        <f>H135-H136</f>
        <v>32790.405405405407</v>
      </c>
      <c r="I137" s="82">
        <f>I135-I136</f>
        <v>59618.91891891892</v>
      </c>
      <c r="J137" s="105">
        <f>J135-J136</f>
        <v>6558.0810810810817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330885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8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Invoice!B473</f>
        <v>5</v>
      </c>
      <c r="C141" s="88" t="str">
        <f>Invoice!E473</f>
        <v>DATE STAMP KENKO D-4 (Cap Tanggal 4 Mm)</v>
      </c>
      <c r="D141" s="89">
        <f>Invoice!H473</f>
        <v>74400</v>
      </c>
      <c r="E141" s="81">
        <f t="shared" si="10"/>
        <v>372000</v>
      </c>
      <c r="F141" s="81"/>
      <c r="G141" s="82">
        <f t="shared" si="11"/>
        <v>335135.13513513509</v>
      </c>
      <c r="H141" s="83">
        <f t="shared" si="12"/>
        <v>36864.86486486486</v>
      </c>
      <c r="I141" s="83">
        <f t="shared" si="13"/>
        <v>67027.027027027012</v>
      </c>
      <c r="J141" s="103">
        <f t="shared" si="14"/>
        <v>7372.9729729729715</v>
      </c>
    </row>
    <row r="142" spans="1:10" ht="12.75" customHeight="1" x14ac:dyDescent="0.25">
      <c r="A142" s="101"/>
      <c r="D142" s="81"/>
      <c r="E142" s="81">
        <f>(E141*Invoice!I473)+((E141-(E141*Invoice!I473))*Invoice!J473)</f>
        <v>53939.999999999993</v>
      </c>
      <c r="F142" s="81"/>
      <c r="G142" s="90">
        <f>E142/1.11</f>
        <v>48594.594594594586</v>
      </c>
      <c r="H142" s="91">
        <f>G142*11%</f>
        <v>5345.4054054054041</v>
      </c>
      <c r="I142" s="91">
        <f>G142/B141</f>
        <v>9718.9189189189165</v>
      </c>
      <c r="J142" s="104">
        <f>H142/B141</f>
        <v>1069.0810810810808</v>
      </c>
    </row>
    <row r="143" spans="1:10" ht="12.75" customHeight="1" x14ac:dyDescent="0.25">
      <c r="A143" s="101"/>
      <c r="D143" s="81" t="s">
        <v>23</v>
      </c>
      <c r="E143" s="81">
        <f>E141-E142</f>
        <v>318060</v>
      </c>
      <c r="F143" s="81"/>
      <c r="G143" s="82">
        <f>G141-G142</f>
        <v>286540.54054054047</v>
      </c>
      <c r="H143" s="82">
        <f>H141-H142</f>
        <v>31519.459459459456</v>
      </c>
      <c r="I143" s="82">
        <f>I141-I142</f>
        <v>57308.108108108092</v>
      </c>
      <c r="J143" s="105">
        <f>J141-J142</f>
        <v>6303.8918918918907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318059.99999999994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G101+G107+G113+G119+G125+G131+G137+G143</f>
        <v>3408754.054054054</v>
      </c>
      <c r="H146" s="108">
        <f>H101+H107+H113+H119+H125+H131+H137+H143</f>
        <v>374962.94594594592</v>
      </c>
      <c r="I146" s="107"/>
      <c r="J146" s="109">
        <f>H102+H108+H114+H120+H126+H132+H138+H144</f>
        <v>3783717</v>
      </c>
    </row>
    <row r="148" spans="1:10" ht="12.75" customHeight="1" x14ac:dyDescent="0.25">
      <c r="A148" s="94" t="s">
        <v>1</v>
      </c>
      <c r="B148" s="95">
        <f>Invoice!E572</f>
        <v>23060006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Invoice!B580</f>
        <v>100</v>
      </c>
      <c r="C150" s="88" t="str">
        <f>Invoice!E580</f>
        <v>STIP / PENGHAPUS JOYKO 526-B20 PUTIH</v>
      </c>
      <c r="D150" s="89">
        <f>Invoice!H580</f>
        <v>34100</v>
      </c>
      <c r="E150" s="81">
        <f>D150*B150</f>
        <v>3410000</v>
      </c>
      <c r="F150" s="81"/>
      <c r="G150" s="82">
        <f>E150/1.11</f>
        <v>3072072.072072072</v>
      </c>
      <c r="H150" s="83">
        <f>G150*11%</f>
        <v>337927.92792792793</v>
      </c>
      <c r="I150" s="83">
        <f>G150/B150</f>
        <v>30720.720720720721</v>
      </c>
      <c r="J150" s="103">
        <f>H150/B150</f>
        <v>3379.2792792792793</v>
      </c>
    </row>
    <row r="151" spans="1:10" ht="12.75" customHeight="1" x14ac:dyDescent="0.25">
      <c r="A151" s="101"/>
      <c r="D151" s="81"/>
      <c r="E151" s="81">
        <f>(E150*Invoice!I580)+((E150-(E150*Invoice!I580))*Invoice!J580)</f>
        <v>426250</v>
      </c>
      <c r="F151" s="81"/>
      <c r="G151" s="90">
        <f>E151/1.11</f>
        <v>384009.00900900899</v>
      </c>
      <c r="H151" s="91">
        <f>G151*11%</f>
        <v>42240.990990990991</v>
      </c>
      <c r="I151" s="91">
        <f>G151/B150</f>
        <v>3840.0900900900901</v>
      </c>
      <c r="J151" s="104">
        <f>H151/B150</f>
        <v>422.40990990990991</v>
      </c>
    </row>
    <row r="152" spans="1:10" ht="12.75" customHeight="1" x14ac:dyDescent="0.25">
      <c r="A152" s="101"/>
      <c r="D152" s="81" t="s">
        <v>23</v>
      </c>
      <c r="E152" s="81">
        <f>E150-E151</f>
        <v>2983750</v>
      </c>
      <c r="F152" s="81"/>
      <c r="G152" s="82">
        <f>G150-G151</f>
        <v>2688063.0630630627</v>
      </c>
      <c r="H152" s="82">
        <f>H150-H151</f>
        <v>295686.93693693692</v>
      </c>
      <c r="I152" s="82">
        <f>I150-I151</f>
        <v>26880.630630630632</v>
      </c>
      <c r="J152" s="105">
        <f>J150-J151</f>
        <v>2956.8693693693695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2983749.9999999995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Invoice!B581</f>
        <v>20</v>
      </c>
      <c r="C156" s="88" t="str">
        <f>Invoice!E581</f>
        <v>CUTTER 18 MM KENKO L-500 (BESAR)</v>
      </c>
      <c r="D156" s="89">
        <f>Invoice!H581</f>
        <v>147600</v>
      </c>
      <c r="E156" s="81">
        <f t="shared" ref="E156:E186" si="15">D156*B156</f>
        <v>2952000</v>
      </c>
      <c r="F156" s="81"/>
      <c r="G156" s="82">
        <f t="shared" ref="G156:G186" si="16">E156/1.11</f>
        <v>2659459.4594594594</v>
      </c>
      <c r="H156" s="83">
        <f t="shared" ref="H156:H186" si="17">G156*11%</f>
        <v>292540.54054054053</v>
      </c>
      <c r="I156" s="83">
        <f t="shared" ref="I156:I186" si="18">G156/B156</f>
        <v>132972.97297297296</v>
      </c>
      <c r="J156" s="103">
        <f t="shared" ref="J156:J186" si="19">H156/B156</f>
        <v>14627.027027027027</v>
      </c>
    </row>
    <row r="157" spans="1:10" ht="12.75" customHeight="1" x14ac:dyDescent="0.25">
      <c r="A157" s="101"/>
      <c r="D157" s="81"/>
      <c r="E157" s="81">
        <f>(E156*Invoice!I581)+((E156-(E156*Invoice!I581))*Invoice!J581)</f>
        <v>369000</v>
      </c>
      <c r="F157" s="81"/>
      <c r="G157" s="90">
        <f>E157/1.11</f>
        <v>332432.43243243243</v>
      </c>
      <c r="H157" s="91">
        <f>G157*11%</f>
        <v>36567.567567567567</v>
      </c>
      <c r="I157" s="91">
        <f>G157/B156</f>
        <v>16621.62162162162</v>
      </c>
      <c r="J157" s="104">
        <f>H157/B156</f>
        <v>1828.3783783783783</v>
      </c>
    </row>
    <row r="158" spans="1:10" ht="12.75" customHeight="1" x14ac:dyDescent="0.25">
      <c r="A158" s="101"/>
      <c r="D158" s="81" t="s">
        <v>23</v>
      </c>
      <c r="E158" s="81">
        <f>E156-E157</f>
        <v>2583000</v>
      </c>
      <c r="F158" s="81"/>
      <c r="G158" s="82">
        <f>G156-G157</f>
        <v>2327027.0270270268</v>
      </c>
      <c r="H158" s="82">
        <f>H156-H157</f>
        <v>255972.97297297296</v>
      </c>
      <c r="I158" s="82">
        <f>I156-I157</f>
        <v>116351.35135135133</v>
      </c>
      <c r="J158" s="105">
        <f>J156-J157</f>
        <v>12798.648648648648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2582999.9999999995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3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Invoice!B582</f>
        <v>60</v>
      </c>
      <c r="C162" s="88" t="str">
        <f>Invoice!E582</f>
        <v>CUTTER 9 MM KENKO A-300 (KECIL)</v>
      </c>
      <c r="D162" s="89">
        <f>Invoice!H582</f>
        <v>57000</v>
      </c>
      <c r="E162" s="81">
        <f t="shared" si="15"/>
        <v>3420000</v>
      </c>
      <c r="F162" s="81"/>
      <c r="G162" s="82">
        <f t="shared" si="16"/>
        <v>3081081.0810810807</v>
      </c>
      <c r="H162" s="83">
        <f t="shared" si="17"/>
        <v>338918.91891891888</v>
      </c>
      <c r="I162" s="83">
        <f t="shared" si="18"/>
        <v>51351.351351351346</v>
      </c>
      <c r="J162" s="103">
        <f t="shared" si="19"/>
        <v>5648.6486486486483</v>
      </c>
    </row>
    <row r="163" spans="1:10" ht="12.75" customHeight="1" x14ac:dyDescent="0.25">
      <c r="A163" s="101"/>
      <c r="D163" s="81"/>
      <c r="E163" s="81">
        <f>(E162*Invoice!I582)+((E162-(E162*Invoice!I582))*Invoice!J582)</f>
        <v>427500</v>
      </c>
      <c r="F163" s="81"/>
      <c r="G163" s="90">
        <f>E163/1.11</f>
        <v>385135.13513513509</v>
      </c>
      <c r="H163" s="91">
        <f>G163*11%</f>
        <v>42364.86486486486</v>
      </c>
      <c r="I163" s="91">
        <f>G163/B162</f>
        <v>6418.9189189189183</v>
      </c>
      <c r="J163" s="104">
        <f>H163/B162</f>
        <v>706.08108108108104</v>
      </c>
    </row>
    <row r="164" spans="1:10" ht="12.75" customHeight="1" x14ac:dyDescent="0.25">
      <c r="A164" s="101"/>
      <c r="D164" s="81" t="s">
        <v>23</v>
      </c>
      <c r="E164" s="81">
        <f>E162-E163</f>
        <v>2992500</v>
      </c>
      <c r="F164" s="81"/>
      <c r="G164" s="82">
        <f>G162-G163</f>
        <v>2695945.9459459456</v>
      </c>
      <c r="H164" s="82">
        <f>H162-H163</f>
        <v>296554.05405405402</v>
      </c>
      <c r="I164" s="82">
        <f>I162-I163</f>
        <v>44932.432432432426</v>
      </c>
      <c r="J164" s="105">
        <f>J162-J163</f>
        <v>4942.5675675675675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2992499.9999999995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4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Invoice!B583</f>
        <v>432</v>
      </c>
      <c r="C168" s="88" t="str">
        <f>Invoice!E583</f>
        <v>GEL PEN KENKO HI-TECH-H 0.28 MM HITAM</v>
      </c>
      <c r="D168" s="89">
        <f>Invoice!H583</f>
        <v>39000</v>
      </c>
      <c r="E168" s="81">
        <f t="shared" si="15"/>
        <v>16848000</v>
      </c>
      <c r="F168" s="81"/>
      <c r="G168" s="82">
        <f t="shared" si="16"/>
        <v>15178378.378378376</v>
      </c>
      <c r="H168" s="83">
        <f t="shared" si="17"/>
        <v>1669621.6216216213</v>
      </c>
      <c r="I168" s="83">
        <f t="shared" si="18"/>
        <v>35135.135135135133</v>
      </c>
      <c r="J168" s="103">
        <f t="shared" si="19"/>
        <v>3864.8648648648641</v>
      </c>
    </row>
    <row r="169" spans="1:10" ht="12.75" customHeight="1" x14ac:dyDescent="0.25">
      <c r="A169" s="101"/>
      <c r="D169" s="81"/>
      <c r="E169" s="81">
        <f>(E168*Invoice!I583)+((E168-(E168*Invoice!I583))*Invoice!J583)</f>
        <v>2106000</v>
      </c>
      <c r="F169" s="81"/>
      <c r="G169" s="90">
        <f>E169/1.11</f>
        <v>1897297.297297297</v>
      </c>
      <c r="H169" s="91">
        <f>G169*11%</f>
        <v>208702.70270270266</v>
      </c>
      <c r="I169" s="91">
        <f>G169/B168</f>
        <v>4391.8918918918916</v>
      </c>
      <c r="J169" s="104">
        <f>H169/B168</f>
        <v>483.10810810810801</v>
      </c>
    </row>
    <row r="170" spans="1:10" ht="12.75" customHeight="1" x14ac:dyDescent="0.25">
      <c r="A170" s="101"/>
      <c r="D170" s="81" t="s">
        <v>23</v>
      </c>
      <c r="E170" s="81">
        <f>E168-E169</f>
        <v>14742000</v>
      </c>
      <c r="F170" s="81"/>
      <c r="G170" s="82">
        <f>G168-G169</f>
        <v>13281081.081081079</v>
      </c>
      <c r="H170" s="82">
        <f>H168-H169</f>
        <v>1460918.9189189186</v>
      </c>
      <c r="I170" s="82">
        <f>I168-I169</f>
        <v>30743.24324324324</v>
      </c>
      <c r="J170" s="105">
        <f>J168-J169</f>
        <v>3381.7567567567562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14741999.999999998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5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Invoice!B584</f>
        <v>120</v>
      </c>
      <c r="C174" s="88" t="str">
        <f>Invoice!E584</f>
        <v>CALCULATOR JOYKO CC-15A</v>
      </c>
      <c r="D174" s="89">
        <f>Invoice!H584</f>
        <v>47000</v>
      </c>
      <c r="E174" s="81">
        <f t="shared" si="15"/>
        <v>5640000</v>
      </c>
      <c r="F174" s="81"/>
      <c r="G174" s="82">
        <f t="shared" si="16"/>
        <v>5081081.0810810803</v>
      </c>
      <c r="H174" s="83">
        <f t="shared" si="17"/>
        <v>558918.91891891882</v>
      </c>
      <c r="I174" s="83">
        <f t="shared" si="18"/>
        <v>42342.342342342337</v>
      </c>
      <c r="J174" s="103">
        <f t="shared" si="19"/>
        <v>4657.6576576576572</v>
      </c>
    </row>
    <row r="175" spans="1:10" ht="12.75" customHeight="1" x14ac:dyDescent="0.25">
      <c r="A175" s="101"/>
      <c r="D175" s="81"/>
      <c r="E175" s="81">
        <f>(E174*Invoice!I584)+((E174-(E174*Invoice!I584))*Invoice!J584)</f>
        <v>705000</v>
      </c>
      <c r="F175" s="81"/>
      <c r="G175" s="90">
        <f>E175/1.11</f>
        <v>635135.13513513503</v>
      </c>
      <c r="H175" s="91">
        <f>G175*11%</f>
        <v>69864.864864864852</v>
      </c>
      <c r="I175" s="91">
        <f>G175/B174</f>
        <v>5292.7927927927922</v>
      </c>
      <c r="J175" s="104">
        <f>H175/B174</f>
        <v>582.20720720720715</v>
      </c>
    </row>
    <row r="176" spans="1:10" ht="12.75" customHeight="1" x14ac:dyDescent="0.25">
      <c r="A176" s="101"/>
      <c r="D176" s="81" t="s">
        <v>23</v>
      </c>
      <c r="E176" s="81">
        <f>E174-E175</f>
        <v>4935000</v>
      </c>
      <c r="F176" s="81"/>
      <c r="G176" s="82">
        <f>G174-G175</f>
        <v>4445945.9459459456</v>
      </c>
      <c r="H176" s="82">
        <f>H174-H175</f>
        <v>489054.05405405397</v>
      </c>
      <c r="I176" s="82">
        <f>I174-I175</f>
        <v>37049.549549549542</v>
      </c>
      <c r="J176" s="105">
        <f>J174-J175</f>
        <v>4075.4504504504503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4935000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6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Invoice!B585</f>
        <v>120</v>
      </c>
      <c r="C180" s="88" t="str">
        <f>Invoice!E585</f>
        <v>CALCULATOR JOYKO CC-8CO WARNA</v>
      </c>
      <c r="D180" s="89">
        <f>Invoice!H585</f>
        <v>47000</v>
      </c>
      <c r="E180" s="81">
        <f t="shared" si="15"/>
        <v>5640000</v>
      </c>
      <c r="F180" s="81"/>
      <c r="G180" s="82">
        <f t="shared" si="16"/>
        <v>5081081.0810810803</v>
      </c>
      <c r="H180" s="83">
        <f t="shared" si="17"/>
        <v>558918.91891891882</v>
      </c>
      <c r="I180" s="83">
        <f t="shared" si="18"/>
        <v>42342.342342342337</v>
      </c>
      <c r="J180" s="103">
        <f t="shared" si="19"/>
        <v>4657.6576576576572</v>
      </c>
    </row>
    <row r="181" spans="1:10" ht="12.75" customHeight="1" x14ac:dyDescent="0.25">
      <c r="A181" s="101"/>
      <c r="D181" s="81"/>
      <c r="E181" s="81">
        <f>(E180*Invoice!I585)+((E180-(E180*Invoice!I585))*Invoice!J585)</f>
        <v>705000</v>
      </c>
      <c r="F181" s="81"/>
      <c r="G181" s="90">
        <f>E181/1.11</f>
        <v>635135.13513513503</v>
      </c>
      <c r="H181" s="91">
        <f>G181*11%</f>
        <v>69864.864864864852</v>
      </c>
      <c r="I181" s="91">
        <f>G181/B180</f>
        <v>5292.7927927927922</v>
      </c>
      <c r="J181" s="104">
        <f>H181/B180</f>
        <v>582.20720720720715</v>
      </c>
    </row>
    <row r="182" spans="1:10" ht="12.75" customHeight="1" x14ac:dyDescent="0.25">
      <c r="A182" s="101"/>
      <c r="D182" s="81" t="s">
        <v>23</v>
      </c>
      <c r="E182" s="81">
        <f>E180-E181</f>
        <v>4935000</v>
      </c>
      <c r="F182" s="81"/>
      <c r="G182" s="82">
        <f>G180-G181</f>
        <v>4445945.9459459456</v>
      </c>
      <c r="H182" s="82">
        <f>H180-H181</f>
        <v>489054.05405405397</v>
      </c>
      <c r="I182" s="82">
        <f>I180-I181</f>
        <v>37049.549549549542</v>
      </c>
      <c r="J182" s="105">
        <f>J180-J181</f>
        <v>4075.4504504504503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4935000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7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Invoice!B586</f>
        <v>144</v>
      </c>
      <c r="C186" s="88" t="str">
        <f>Invoice!E586</f>
        <v>GEL PEN KENKO HI-TECH-H 0.28 MM BIRU</v>
      </c>
      <c r="D186" s="89">
        <f>Invoice!H586</f>
        <v>39000</v>
      </c>
      <c r="E186" s="81">
        <f t="shared" si="15"/>
        <v>5616000</v>
      </c>
      <c r="F186" s="81"/>
      <c r="G186" s="82">
        <f t="shared" si="16"/>
        <v>5059459.4594594594</v>
      </c>
      <c r="H186" s="83">
        <f t="shared" si="17"/>
        <v>556540.54054054059</v>
      </c>
      <c r="I186" s="83">
        <f t="shared" si="18"/>
        <v>35135.135135135133</v>
      </c>
      <c r="J186" s="103">
        <f t="shared" si="19"/>
        <v>3864.864864864865</v>
      </c>
    </row>
    <row r="187" spans="1:10" ht="12.75" customHeight="1" x14ac:dyDescent="0.25">
      <c r="A187" s="101"/>
      <c r="D187" s="81"/>
      <c r="E187" s="81">
        <f>(E186*Invoice!I586)+((E186-(E186*Invoice!I586))*Invoice!J586)</f>
        <v>702000</v>
      </c>
      <c r="F187" s="81"/>
      <c r="G187" s="90">
        <f>E187/1.11</f>
        <v>632432.43243243243</v>
      </c>
      <c r="H187" s="91">
        <f>G187*11%</f>
        <v>69567.567567567574</v>
      </c>
      <c r="I187" s="91">
        <f>G187/B186</f>
        <v>4391.8918918918916</v>
      </c>
      <c r="J187" s="104">
        <f>H187/B186</f>
        <v>483.10810810810813</v>
      </c>
    </row>
    <row r="188" spans="1:10" ht="12.75" customHeight="1" x14ac:dyDescent="0.25">
      <c r="A188" s="101"/>
      <c r="D188" s="81" t="s">
        <v>23</v>
      </c>
      <c r="E188" s="81">
        <f>E186-E187</f>
        <v>4914000</v>
      </c>
      <c r="F188" s="81"/>
      <c r="G188" s="82">
        <f>G186-G187</f>
        <v>4427027.0270270268</v>
      </c>
      <c r="H188" s="82">
        <f>H186-H187</f>
        <v>486972.97297297302</v>
      </c>
      <c r="I188" s="82">
        <f>I186-I187</f>
        <v>30743.24324324324</v>
      </c>
      <c r="J188" s="105">
        <f>J186-J187</f>
        <v>3381.7567567567567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4914000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G152+G158+G164+G170+G176+G182+G188</f>
        <v>34311036.036036029</v>
      </c>
      <c r="H191" s="108">
        <f>H152+H158+H164+H170+H176+H182+H188</f>
        <v>3774213.9639639631</v>
      </c>
      <c r="I191" s="107"/>
      <c r="J191" s="109">
        <f>H153+H159+H165+H171+H177+H183+H189</f>
        <v>38085250</v>
      </c>
    </row>
    <row r="193" spans="1:10" ht="12.75" customHeight="1" x14ac:dyDescent="0.25">
      <c r="A193" s="94" t="s">
        <v>1</v>
      </c>
      <c r="B193" s="95">
        <f>Invoice!E686</f>
        <v>23060007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Invoice!B694</f>
        <v>120</v>
      </c>
      <c r="C195" s="88" t="str">
        <f>Invoice!E694</f>
        <v>GEL MINI COLOR + ISI G-212C</v>
      </c>
      <c r="D195" s="89">
        <f>Invoice!H694</f>
        <v>17500</v>
      </c>
      <c r="E195" s="81">
        <f>D195*B195</f>
        <v>2100000</v>
      </c>
      <c r="F195" s="81"/>
      <c r="G195" s="82">
        <f>E195/1.11</f>
        <v>1891891.8918918918</v>
      </c>
      <c r="H195" s="83">
        <f>G195*11%</f>
        <v>208108.10810810811</v>
      </c>
      <c r="I195" s="83">
        <f>G195/B195</f>
        <v>15765.765765765766</v>
      </c>
      <c r="J195" s="103">
        <f>H195/B195</f>
        <v>1734.2342342342342</v>
      </c>
    </row>
    <row r="196" spans="1:10" ht="12.75" customHeight="1" x14ac:dyDescent="0.25">
      <c r="A196" s="101"/>
      <c r="D196" s="81"/>
      <c r="E196" s="81">
        <f>(E195*Invoice!I694)+((E195-(E195*Invoice!I694))*Invoice!J694)</f>
        <v>0</v>
      </c>
      <c r="F196" s="81"/>
      <c r="G196" s="90">
        <f>E196/1.11</f>
        <v>0</v>
      </c>
      <c r="H196" s="91">
        <f>G196*11%</f>
        <v>0</v>
      </c>
      <c r="I196" s="91">
        <f>G196/B195</f>
        <v>0</v>
      </c>
      <c r="J196" s="104">
        <f>H196/B195</f>
        <v>0</v>
      </c>
    </row>
    <row r="197" spans="1:10" ht="12.75" customHeight="1" x14ac:dyDescent="0.25">
      <c r="A197" s="101"/>
      <c r="D197" s="81" t="s">
        <v>23</v>
      </c>
      <c r="E197" s="81">
        <f>E195-E196</f>
        <v>2100000</v>
      </c>
      <c r="F197" s="81"/>
      <c r="G197" s="82">
        <f>G195-G196</f>
        <v>1891891.8918918918</v>
      </c>
      <c r="H197" s="82">
        <f>H195-H196</f>
        <v>208108.10810810811</v>
      </c>
      <c r="I197" s="82">
        <f>I195-I196</f>
        <v>15765.765765765766</v>
      </c>
      <c r="J197" s="105">
        <f>J195-J196</f>
        <v>1734.2342342342342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2100000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1891891.8918918918</v>
      </c>
      <c r="H200" s="108">
        <f>H197</f>
        <v>208108.10810810811</v>
      </c>
      <c r="I200" s="107"/>
      <c r="J200" s="109">
        <f>H198</f>
        <v>2100000</v>
      </c>
    </row>
    <row r="202" spans="1:10" ht="12.75" customHeight="1" x14ac:dyDescent="0.25">
      <c r="A202" s="94" t="s">
        <v>1</v>
      </c>
      <c r="B202" s="95">
        <f>Invoice!E800</f>
        <v>23060008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Invoice!B808</f>
        <v>132</v>
      </c>
      <c r="C204" s="88" t="str">
        <f>Invoice!E808</f>
        <v>GUNTING KENKO SC-828</v>
      </c>
      <c r="D204" s="89">
        <f>Invoice!H808</f>
        <v>4700</v>
      </c>
      <c r="E204" s="81">
        <f>D204*B204</f>
        <v>620400</v>
      </c>
      <c r="F204" s="81"/>
      <c r="G204" s="82">
        <f>E204/1.11</f>
        <v>558918.91891891882</v>
      </c>
      <c r="H204" s="83">
        <f>G204*11%</f>
        <v>61481.081081081073</v>
      </c>
      <c r="I204" s="83">
        <f>G204/B204</f>
        <v>4234.2342342342336</v>
      </c>
      <c r="J204" s="103">
        <f>H204/B204</f>
        <v>465.76576576576571</v>
      </c>
    </row>
    <row r="205" spans="1:10" ht="12.75" customHeight="1" x14ac:dyDescent="0.25">
      <c r="A205" s="101"/>
      <c r="D205" s="81"/>
      <c r="E205" s="81">
        <f>(E204*Invoice!I808)+((E204-(E204*Invoice!I808))*Invoice!J808)</f>
        <v>86856.000000000015</v>
      </c>
      <c r="F205" s="81"/>
      <c r="G205" s="90">
        <f>E205/1.11</f>
        <v>78248.648648648654</v>
      </c>
      <c r="H205" s="91">
        <f>G205*11%</f>
        <v>8607.3513513513517</v>
      </c>
      <c r="I205" s="91">
        <f>G205/B204</f>
        <v>592.79279279279285</v>
      </c>
      <c r="J205" s="104">
        <f>H205/B204</f>
        <v>65.207207207207205</v>
      </c>
    </row>
    <row r="206" spans="1:10" ht="12.75" customHeight="1" x14ac:dyDescent="0.25">
      <c r="A206" s="101"/>
      <c r="D206" s="81" t="s">
        <v>23</v>
      </c>
      <c r="E206" s="81">
        <f>E204-E205</f>
        <v>533544</v>
      </c>
      <c r="F206" s="81"/>
      <c r="G206" s="82">
        <f>G204-G205</f>
        <v>480670.27027027018</v>
      </c>
      <c r="H206" s="82">
        <f>H204-H205</f>
        <v>52873.729729729719</v>
      </c>
      <c r="I206" s="82">
        <f>I204-I205</f>
        <v>3641.4414414414405</v>
      </c>
      <c r="J206" s="105">
        <f>J204-J205</f>
        <v>400.5585585585585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533543.99999999988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6"/>
      <c r="B209" s="107"/>
      <c r="C209" s="107"/>
      <c r="D209" s="107"/>
      <c r="E209" s="107"/>
      <c r="F209" s="107"/>
      <c r="G209" s="108">
        <f>G206</f>
        <v>480670.27027027018</v>
      </c>
      <c r="H209" s="108">
        <f>H206</f>
        <v>52873.729729729719</v>
      </c>
      <c r="I209" s="107"/>
      <c r="J209" s="109">
        <f>H207</f>
        <v>533543.99999999988</v>
      </c>
    </row>
    <row r="211" spans="1:10" ht="12.75" customHeight="1" x14ac:dyDescent="0.25">
      <c r="A211" s="94" t="s">
        <v>1</v>
      </c>
      <c r="B211" s="95">
        <f>Invoice!E914</f>
        <v>23060009</v>
      </c>
      <c r="C211" s="96"/>
      <c r="D211" s="97"/>
      <c r="E211" s="97"/>
      <c r="F211" s="97"/>
      <c r="G211" s="98"/>
      <c r="H211" s="99"/>
      <c r="I211" s="99"/>
      <c r="J211" s="100"/>
    </row>
    <row r="212" spans="1:10" ht="12.75" customHeight="1" x14ac:dyDescent="0.25">
      <c r="A212" s="101">
        <v>1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Invoice!B922</f>
        <v>432</v>
      </c>
      <c r="C213" s="88" t="str">
        <f>Invoice!E922</f>
        <v>GEL PEN KENKO EASY GEL</v>
      </c>
      <c r="D213" s="89">
        <f>Invoice!H922</f>
        <v>26100</v>
      </c>
      <c r="E213" s="81">
        <f>D213*B213</f>
        <v>11275200</v>
      </c>
      <c r="F213" s="81"/>
      <c r="G213" s="82">
        <f>E213/1.11</f>
        <v>10157837.837837838</v>
      </c>
      <c r="H213" s="83">
        <f>G213*11%</f>
        <v>1117362.1621621621</v>
      </c>
      <c r="I213" s="83">
        <f>G213/B213</f>
        <v>23513.513513513513</v>
      </c>
      <c r="J213" s="103">
        <f>H213/B213</f>
        <v>2586.4864864864862</v>
      </c>
    </row>
    <row r="214" spans="1:10" ht="12.75" customHeight="1" x14ac:dyDescent="0.25">
      <c r="A214" s="101"/>
      <c r="D214" s="81"/>
      <c r="E214" s="81">
        <f>(E213*Invoice!I922)+((E213-(E213*Invoice!I922))*Invoice!J922)</f>
        <v>1522152</v>
      </c>
      <c r="F214" s="81"/>
      <c r="G214" s="90">
        <f>E214/1.11</f>
        <v>1371308.1081081079</v>
      </c>
      <c r="H214" s="91">
        <f>G214*11%</f>
        <v>150843.89189189186</v>
      </c>
      <c r="I214" s="91">
        <f>G214/B213</f>
        <v>3174.3243243243237</v>
      </c>
      <c r="J214" s="104">
        <f>H214/B213</f>
        <v>349.17567567567562</v>
      </c>
    </row>
    <row r="215" spans="1:10" ht="12.75" customHeight="1" x14ac:dyDescent="0.25">
      <c r="A215" s="101"/>
      <c r="D215" s="81" t="s">
        <v>23</v>
      </c>
      <c r="E215" s="81">
        <f>E213-E214</f>
        <v>9753048</v>
      </c>
      <c r="F215" s="81"/>
      <c r="G215" s="82">
        <f>G213-G214</f>
        <v>8786529.7297297306</v>
      </c>
      <c r="H215" s="82">
        <f>H213-H214</f>
        <v>966518.2702702703</v>
      </c>
      <c r="I215" s="82">
        <f>I213-I214</f>
        <v>20339.18918918919</v>
      </c>
      <c r="J215" s="105">
        <f>J213-J214</f>
        <v>2237.3108108108108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9753048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2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Invoice!B923</f>
        <v>144</v>
      </c>
      <c r="C219" s="88" t="str">
        <f>Invoice!E923</f>
        <v>GEL PEN KENKO KE-303 T-GEL TRIANGULAR HITAM</v>
      </c>
      <c r="D219" s="89">
        <f>Invoice!H923</f>
        <v>21600</v>
      </c>
      <c r="E219" s="81">
        <f t="shared" ref="E219:E267" si="20">D219*B219</f>
        <v>3110400</v>
      </c>
      <c r="F219" s="81"/>
      <c r="G219" s="82">
        <f t="shared" ref="G219:G267" si="21">E219/1.11</f>
        <v>2802162.1621621619</v>
      </c>
      <c r="H219" s="83">
        <f t="shared" ref="H219:H267" si="22">G219*11%</f>
        <v>308237.83783783781</v>
      </c>
      <c r="I219" s="83">
        <f t="shared" ref="I219:I267" si="23">G219/B219</f>
        <v>19459.459459459456</v>
      </c>
      <c r="J219" s="103">
        <f t="shared" ref="J219:J267" si="24">H219/B219</f>
        <v>2140.5405405405404</v>
      </c>
    </row>
    <row r="220" spans="1:10" ht="12.75" customHeight="1" x14ac:dyDescent="0.25">
      <c r="A220" s="101"/>
      <c r="D220" s="81"/>
      <c r="E220" s="81">
        <f>(E219*Invoice!I923)+((E219-(E219*Invoice!I923))*Invoice!J923)</f>
        <v>419904</v>
      </c>
      <c r="F220" s="81"/>
      <c r="G220" s="90">
        <f>E220/1.11</f>
        <v>378291.89189189184</v>
      </c>
      <c r="H220" s="91">
        <f>G220*11%</f>
        <v>41612.108108108099</v>
      </c>
      <c r="I220" s="91">
        <f>G220/B219</f>
        <v>2627.0270270270266</v>
      </c>
      <c r="J220" s="104">
        <f>H220/B219</f>
        <v>288.97297297297291</v>
      </c>
    </row>
    <row r="221" spans="1:10" ht="12.75" customHeight="1" x14ac:dyDescent="0.25">
      <c r="A221" s="101"/>
      <c r="D221" s="81" t="s">
        <v>23</v>
      </c>
      <c r="E221" s="81">
        <f>E219-E220</f>
        <v>2690496</v>
      </c>
      <c r="F221" s="81"/>
      <c r="G221" s="82">
        <f>G219-G220</f>
        <v>2423870.2702702703</v>
      </c>
      <c r="H221" s="82">
        <f>H219-H220</f>
        <v>266625.7297297297</v>
      </c>
      <c r="I221" s="82">
        <f>I219-I220</f>
        <v>16832.43243243243</v>
      </c>
      <c r="J221" s="105">
        <f>J219-J220</f>
        <v>1851.5675675675675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2690496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3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Invoice!B924</f>
        <v>288</v>
      </c>
      <c r="C225" s="88" t="str">
        <f>Invoice!E924</f>
        <v>CORRECTION FLUID KENKO KE-01</v>
      </c>
      <c r="D225" s="89">
        <f>Invoice!H924</f>
        <v>54300</v>
      </c>
      <c r="E225" s="81">
        <f t="shared" si="20"/>
        <v>15638400</v>
      </c>
      <c r="F225" s="81"/>
      <c r="G225" s="82">
        <f t="shared" si="21"/>
        <v>14088648.648648648</v>
      </c>
      <c r="H225" s="83">
        <f t="shared" si="22"/>
        <v>1549751.3513513512</v>
      </c>
      <c r="I225" s="83">
        <f t="shared" si="23"/>
        <v>48918.918918918913</v>
      </c>
      <c r="J225" s="103">
        <f t="shared" si="24"/>
        <v>5381.0810810810808</v>
      </c>
    </row>
    <row r="226" spans="1:10" ht="12.75" customHeight="1" x14ac:dyDescent="0.25">
      <c r="A226" s="101"/>
      <c r="D226" s="81"/>
      <c r="E226" s="81">
        <f>(E225*Invoice!I924)+((E225-(E225*Invoice!I924))*Invoice!J924)</f>
        <v>2111184</v>
      </c>
      <c r="F226" s="81"/>
      <c r="G226" s="90">
        <f>E226/1.11</f>
        <v>1901967.5675675673</v>
      </c>
      <c r="H226" s="91">
        <f>G226*11%</f>
        <v>209216.4324324324</v>
      </c>
      <c r="I226" s="91">
        <f>G226/B225</f>
        <v>6604.0540540540533</v>
      </c>
      <c r="J226" s="104">
        <f>H226/B225</f>
        <v>726.44594594594582</v>
      </c>
    </row>
    <row r="227" spans="1:10" ht="12.75" customHeight="1" x14ac:dyDescent="0.25">
      <c r="A227" s="101"/>
      <c r="D227" s="81" t="s">
        <v>23</v>
      </c>
      <c r="E227" s="81">
        <f>E225-E226</f>
        <v>13527216</v>
      </c>
      <c r="F227" s="81"/>
      <c r="G227" s="82">
        <f>G225-G226</f>
        <v>12186681.081081081</v>
      </c>
      <c r="H227" s="82">
        <f>H225-H226</f>
        <v>1340534.9189189188</v>
      </c>
      <c r="I227" s="82">
        <f>I225-I226</f>
        <v>42314.86486486486</v>
      </c>
      <c r="J227" s="105">
        <f>J225-J226</f>
        <v>4654.635135135135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13527216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4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Invoice!B925</f>
        <v>120</v>
      </c>
      <c r="C231" s="88" t="str">
        <f>Invoice!E925</f>
        <v>ISI CUTTER 18 MM KENKO L-150 (BESAR)</v>
      </c>
      <c r="D231" s="89">
        <f>Invoice!H925</f>
        <v>64800</v>
      </c>
      <c r="E231" s="81">
        <f t="shared" si="20"/>
        <v>7776000</v>
      </c>
      <c r="F231" s="81"/>
      <c r="G231" s="82">
        <f t="shared" si="21"/>
        <v>7005405.405405405</v>
      </c>
      <c r="H231" s="83">
        <f t="shared" si="22"/>
        <v>770594.59459459456</v>
      </c>
      <c r="I231" s="83">
        <f t="shared" si="23"/>
        <v>58378.378378378373</v>
      </c>
      <c r="J231" s="103">
        <f t="shared" si="24"/>
        <v>6421.6216216216217</v>
      </c>
    </row>
    <row r="232" spans="1:10" ht="12.75" customHeight="1" x14ac:dyDescent="0.25">
      <c r="A232" s="101"/>
      <c r="D232" s="81"/>
      <c r="E232" s="81">
        <f>(E231*Invoice!I925)+((E231-(E231*Invoice!I925))*Invoice!J925)</f>
        <v>1049760</v>
      </c>
      <c r="F232" s="81"/>
      <c r="G232" s="90">
        <f>E232/1.11</f>
        <v>945729.7297297297</v>
      </c>
      <c r="H232" s="91">
        <f>G232*11%</f>
        <v>104030.27027027027</v>
      </c>
      <c r="I232" s="91">
        <f>G232/B231</f>
        <v>7881.0810810810808</v>
      </c>
      <c r="J232" s="104">
        <f>H232/B231</f>
        <v>866.91891891891885</v>
      </c>
    </row>
    <row r="233" spans="1:10" ht="12.75" customHeight="1" x14ac:dyDescent="0.25">
      <c r="A233" s="101"/>
      <c r="D233" s="81" t="s">
        <v>23</v>
      </c>
      <c r="E233" s="81">
        <f>E231-E232</f>
        <v>6726240</v>
      </c>
      <c r="F233" s="81"/>
      <c r="G233" s="82">
        <f>G231-G232</f>
        <v>6059675.6756756753</v>
      </c>
      <c r="H233" s="82">
        <f>H231-H232</f>
        <v>666564.32432432426</v>
      </c>
      <c r="I233" s="82">
        <f>I231-I232</f>
        <v>50497.297297297293</v>
      </c>
      <c r="J233" s="105">
        <f>J231-J232</f>
        <v>5554.7027027027025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6726240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5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Invoice!B926</f>
        <v>60</v>
      </c>
      <c r="C237" s="88" t="str">
        <f>Invoice!E926</f>
        <v>CUTTER 9 MM KENKO A-300 (KECIL)</v>
      </c>
      <c r="D237" s="89">
        <f>Invoice!H926</f>
        <v>57000</v>
      </c>
      <c r="E237" s="81">
        <f t="shared" si="20"/>
        <v>3420000</v>
      </c>
      <c r="F237" s="81"/>
      <c r="G237" s="82">
        <f t="shared" si="21"/>
        <v>3081081.0810810807</v>
      </c>
      <c r="H237" s="83">
        <f t="shared" si="22"/>
        <v>338918.91891891888</v>
      </c>
      <c r="I237" s="83">
        <f t="shared" si="23"/>
        <v>51351.351351351346</v>
      </c>
      <c r="J237" s="103">
        <f t="shared" si="24"/>
        <v>5648.6486486486483</v>
      </c>
    </row>
    <row r="238" spans="1:10" ht="12.75" customHeight="1" x14ac:dyDescent="0.25">
      <c r="A238" s="101"/>
      <c r="D238" s="81"/>
      <c r="E238" s="81">
        <f>(E237*Invoice!I926)+((E237-(E237*Invoice!I926))*Invoice!J926)</f>
        <v>461700.00000000006</v>
      </c>
      <c r="F238" s="81"/>
      <c r="G238" s="90">
        <f>E238/1.11</f>
        <v>415945.94594594598</v>
      </c>
      <c r="H238" s="91">
        <f>G238*11%</f>
        <v>45754.054054054061</v>
      </c>
      <c r="I238" s="91">
        <f>G238/B237</f>
        <v>6932.4324324324325</v>
      </c>
      <c r="J238" s="104">
        <f>H238/B237</f>
        <v>762.56756756756772</v>
      </c>
    </row>
    <row r="239" spans="1:10" ht="12.75" customHeight="1" x14ac:dyDescent="0.25">
      <c r="A239" s="101"/>
      <c r="D239" s="81" t="s">
        <v>23</v>
      </c>
      <c r="E239" s="81">
        <f>E237-E238</f>
        <v>2958300</v>
      </c>
      <c r="F239" s="81"/>
      <c r="G239" s="82">
        <f>G237-G238</f>
        <v>2665135.1351351347</v>
      </c>
      <c r="H239" s="82">
        <f>H237-H238</f>
        <v>293164.86486486479</v>
      </c>
      <c r="I239" s="82">
        <f>I237-I238</f>
        <v>44418.918918918913</v>
      </c>
      <c r="J239" s="105">
        <f>J237-J238</f>
        <v>4886.0810810810808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2958299.9999999995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6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Invoice!B927</f>
        <v>36</v>
      </c>
      <c r="C243" s="88" t="str">
        <f>Invoice!E927</f>
        <v>LEM STICK KENKO 8 GR (KECIL) isi 30 pc</v>
      </c>
      <c r="D243" s="89">
        <f>Invoice!H927</f>
        <v>66000</v>
      </c>
      <c r="E243" s="81">
        <f t="shared" si="20"/>
        <v>2376000</v>
      </c>
      <c r="F243" s="81"/>
      <c r="G243" s="82">
        <f t="shared" si="21"/>
        <v>2140540.5405405401</v>
      </c>
      <c r="H243" s="83">
        <f t="shared" si="22"/>
        <v>235459.45945945941</v>
      </c>
      <c r="I243" s="83">
        <f t="shared" si="23"/>
        <v>59459.459459459445</v>
      </c>
      <c r="J243" s="103">
        <f t="shared" si="24"/>
        <v>6540.540540540539</v>
      </c>
    </row>
    <row r="244" spans="1:10" ht="12.75" customHeight="1" x14ac:dyDescent="0.25">
      <c r="A244" s="101"/>
      <c r="D244" s="81"/>
      <c r="E244" s="81">
        <f>(E243*Invoice!I927)+((E243-(E243*Invoice!I927))*Invoice!J927)</f>
        <v>320760</v>
      </c>
      <c r="F244" s="81"/>
      <c r="G244" s="90">
        <f>E244/1.11</f>
        <v>288972.97297297296</v>
      </c>
      <c r="H244" s="91">
        <f>G244*11%</f>
        <v>31787.027027027027</v>
      </c>
      <c r="I244" s="91">
        <f>G244/B243</f>
        <v>8027.0270270270266</v>
      </c>
      <c r="J244" s="104">
        <f>H244/B243</f>
        <v>882.97297297297291</v>
      </c>
    </row>
    <row r="245" spans="1:10" ht="12.75" customHeight="1" x14ac:dyDescent="0.25">
      <c r="A245" s="101"/>
      <c r="D245" s="81" t="s">
        <v>23</v>
      </c>
      <c r="E245" s="81">
        <f>E243-E244</f>
        <v>2055240</v>
      </c>
      <c r="F245" s="81"/>
      <c r="G245" s="82">
        <f>G243-G244</f>
        <v>1851567.5675675671</v>
      </c>
      <c r="H245" s="82">
        <f>H243-H244</f>
        <v>203672.43243243237</v>
      </c>
      <c r="I245" s="82">
        <f>I243-I244</f>
        <v>51432.432432432419</v>
      </c>
      <c r="J245" s="105">
        <f>J243-J244</f>
        <v>5657.5675675675666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2055239.9999999995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7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Invoice!B928</f>
        <v>36</v>
      </c>
      <c r="C249" s="88" t="str">
        <f>Invoice!E928</f>
        <v>LEM STICK KENKO 15 GR (TANGGUNG) isi 20 pc</v>
      </c>
      <c r="D249" s="89">
        <f>Invoice!H928</f>
        <v>72000</v>
      </c>
      <c r="E249" s="81">
        <f t="shared" si="20"/>
        <v>2592000</v>
      </c>
      <c r="F249" s="81"/>
      <c r="G249" s="82">
        <f t="shared" si="21"/>
        <v>2335135.1351351351</v>
      </c>
      <c r="H249" s="83">
        <f t="shared" si="22"/>
        <v>256864.86486486488</v>
      </c>
      <c r="I249" s="83">
        <f t="shared" si="23"/>
        <v>64864.864864864867</v>
      </c>
      <c r="J249" s="103">
        <f t="shared" si="24"/>
        <v>7135.1351351351359</v>
      </c>
    </row>
    <row r="250" spans="1:10" ht="12.75" customHeight="1" x14ac:dyDescent="0.25">
      <c r="A250" s="101"/>
      <c r="D250" s="81"/>
      <c r="E250" s="81">
        <f>(E249*Invoice!I928)+((E249-(E249*Invoice!I928))*Invoice!J928)</f>
        <v>349920</v>
      </c>
      <c r="F250" s="81"/>
      <c r="G250" s="90">
        <f>E250/1.11</f>
        <v>315243.2432432432</v>
      </c>
      <c r="H250" s="91">
        <f>G250*11%</f>
        <v>34676.756756756753</v>
      </c>
      <c r="I250" s="91">
        <f>G250/B249</f>
        <v>8756.7567567567548</v>
      </c>
      <c r="J250" s="104">
        <f>H250/B249</f>
        <v>963.24324324324311</v>
      </c>
    </row>
    <row r="251" spans="1:10" ht="12.75" customHeight="1" x14ac:dyDescent="0.25">
      <c r="A251" s="101"/>
      <c r="D251" s="81" t="s">
        <v>23</v>
      </c>
      <c r="E251" s="81">
        <f>E249-E250</f>
        <v>2242080</v>
      </c>
      <c r="F251" s="81"/>
      <c r="G251" s="82">
        <f>G249-G250</f>
        <v>2019891.8918918921</v>
      </c>
      <c r="H251" s="82">
        <f>H249-H250</f>
        <v>222188.10810810814</v>
      </c>
      <c r="I251" s="82">
        <f>I249-I250</f>
        <v>56108.108108108114</v>
      </c>
      <c r="J251" s="105">
        <f>J249-J250</f>
        <v>6171.8918918918926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2242080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8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Invoice!B929</f>
        <v>144</v>
      </c>
      <c r="C255" s="88" t="str">
        <f>Invoice!E929</f>
        <v>GEL PEN KENKO K-1 HITAM</v>
      </c>
      <c r="D255" s="89">
        <f>Invoice!H929</f>
        <v>39600</v>
      </c>
      <c r="E255" s="81">
        <f t="shared" si="20"/>
        <v>5702400</v>
      </c>
      <c r="F255" s="81"/>
      <c r="G255" s="82">
        <f t="shared" si="21"/>
        <v>5137297.297297297</v>
      </c>
      <c r="H255" s="83">
        <f t="shared" si="22"/>
        <v>565102.70270270272</v>
      </c>
      <c r="I255" s="83">
        <f t="shared" si="23"/>
        <v>35675.675675675673</v>
      </c>
      <c r="J255" s="103">
        <f t="shared" si="24"/>
        <v>3924.3243243243246</v>
      </c>
    </row>
    <row r="256" spans="1:10" ht="12.75" customHeight="1" x14ac:dyDescent="0.25">
      <c r="A256" s="101"/>
      <c r="D256" s="81"/>
      <c r="E256" s="81">
        <f>(E255*Invoice!I929)+((E255-(E255*Invoice!I929))*Invoice!J929)</f>
        <v>769824</v>
      </c>
      <c r="F256" s="81"/>
      <c r="G256" s="90">
        <f>E256/1.11</f>
        <v>693535.13513513503</v>
      </c>
      <c r="H256" s="91">
        <f>G256*11%</f>
        <v>76288.864864864852</v>
      </c>
      <c r="I256" s="91">
        <f>G256/B255</f>
        <v>4816.2162162162158</v>
      </c>
      <c r="J256" s="104">
        <f>H256/B255</f>
        <v>529.78378378378375</v>
      </c>
    </row>
    <row r="257" spans="1:10" ht="12.75" customHeight="1" x14ac:dyDescent="0.25">
      <c r="A257" s="101"/>
      <c r="D257" s="81" t="s">
        <v>23</v>
      </c>
      <c r="E257" s="81">
        <f>E255-E256</f>
        <v>4932576</v>
      </c>
      <c r="F257" s="81"/>
      <c r="G257" s="82">
        <f>G255-G256</f>
        <v>4443762.1621621624</v>
      </c>
      <c r="H257" s="82">
        <f>H255-H256</f>
        <v>488813.83783783787</v>
      </c>
      <c r="I257" s="82">
        <f>I255-I256</f>
        <v>30859.459459459456</v>
      </c>
      <c r="J257" s="105">
        <f>J255-J256</f>
        <v>3394.5405405405409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4932576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9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Invoice!B930</f>
        <v>40</v>
      </c>
      <c r="C261" s="88" t="str">
        <f>Invoice!E930</f>
        <v>LEM CAIR 50 ML KENKO LG-50</v>
      </c>
      <c r="D261" s="89">
        <f>Invoice!H930</f>
        <v>25200</v>
      </c>
      <c r="E261" s="81">
        <f t="shared" si="20"/>
        <v>1008000</v>
      </c>
      <c r="F261" s="81"/>
      <c r="G261" s="82">
        <f t="shared" si="21"/>
        <v>908108.10810810805</v>
      </c>
      <c r="H261" s="83">
        <f t="shared" si="22"/>
        <v>99891.891891891879</v>
      </c>
      <c r="I261" s="83">
        <f t="shared" si="23"/>
        <v>22702.7027027027</v>
      </c>
      <c r="J261" s="103">
        <f t="shared" si="24"/>
        <v>2497.2972972972971</v>
      </c>
    </row>
    <row r="262" spans="1:10" ht="12.75" customHeight="1" x14ac:dyDescent="0.25">
      <c r="A262" s="101"/>
      <c r="D262" s="81"/>
      <c r="E262" s="81">
        <f>(E261*Invoice!I930)+((E261-(E261*Invoice!I930))*Invoice!J930)</f>
        <v>136080</v>
      </c>
      <c r="F262" s="81"/>
      <c r="G262" s="90">
        <f>E262/1.11</f>
        <v>122594.59459459459</v>
      </c>
      <c r="H262" s="91">
        <f>G262*11%</f>
        <v>13485.405405405405</v>
      </c>
      <c r="I262" s="91">
        <f>G262/B261</f>
        <v>3064.8648648648646</v>
      </c>
      <c r="J262" s="104">
        <f>H262/B261</f>
        <v>337.1351351351351</v>
      </c>
    </row>
    <row r="263" spans="1:10" ht="12.75" customHeight="1" x14ac:dyDescent="0.25">
      <c r="A263" s="101"/>
      <c r="D263" s="81" t="s">
        <v>23</v>
      </c>
      <c r="E263" s="81">
        <f>E261-E262</f>
        <v>871920</v>
      </c>
      <c r="F263" s="81"/>
      <c r="G263" s="82">
        <f>G261-G262</f>
        <v>785513.51351351349</v>
      </c>
      <c r="H263" s="82">
        <f>H261-H262</f>
        <v>86406.486486486479</v>
      </c>
      <c r="I263" s="82">
        <f>I261-I262</f>
        <v>19637.837837837837</v>
      </c>
      <c r="J263" s="105">
        <f>J261-J262</f>
        <v>2160.1621621621621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871920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10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Invoice!B931</f>
        <v>17</v>
      </c>
      <c r="C267" s="88" t="str">
        <f>Invoice!E931</f>
        <v>DATE STAMP KENKO D-3 (Cap Tanggal 5 Mm)</v>
      </c>
      <c r="D267" s="89">
        <f>Invoice!H931</f>
        <v>77400</v>
      </c>
      <c r="E267" s="81">
        <f t="shared" si="20"/>
        <v>1315800</v>
      </c>
      <c r="F267" s="81"/>
      <c r="G267" s="82">
        <f t="shared" si="21"/>
        <v>1185405.4054054052</v>
      </c>
      <c r="H267" s="83">
        <f t="shared" si="22"/>
        <v>130394.59459459457</v>
      </c>
      <c r="I267" s="83">
        <f t="shared" si="23"/>
        <v>69729.729729729719</v>
      </c>
      <c r="J267" s="103">
        <f t="shared" si="24"/>
        <v>7670.2702702702691</v>
      </c>
    </row>
    <row r="268" spans="1:10" ht="12.75" customHeight="1" x14ac:dyDescent="0.25">
      <c r="A268" s="101"/>
      <c r="D268" s="81"/>
      <c r="E268" s="81">
        <f>(E267*Invoice!I931)+((E267-(E267*Invoice!I931))*Invoice!J931)</f>
        <v>177633</v>
      </c>
      <c r="F268" s="81"/>
      <c r="G268" s="90">
        <f>E268/1.11</f>
        <v>160029.7297297297</v>
      </c>
      <c r="H268" s="91">
        <f>G268*11%</f>
        <v>17603.270270270266</v>
      </c>
      <c r="I268" s="91">
        <f>G268/B267</f>
        <v>9413.5135135135115</v>
      </c>
      <c r="J268" s="104">
        <f>H268/B267</f>
        <v>1035.4864864864862</v>
      </c>
    </row>
    <row r="269" spans="1:10" ht="12.75" customHeight="1" x14ac:dyDescent="0.25">
      <c r="A269" s="101"/>
      <c r="D269" s="81" t="s">
        <v>23</v>
      </c>
      <c r="E269" s="81">
        <f>E267-E268</f>
        <v>1138167</v>
      </c>
      <c r="F269" s="81"/>
      <c r="G269" s="82">
        <f>G267-G268</f>
        <v>1025375.6756756755</v>
      </c>
      <c r="H269" s="82">
        <f>H267-H268</f>
        <v>112791.32432432431</v>
      </c>
      <c r="I269" s="82">
        <f>I267-I268</f>
        <v>60316.216216216206</v>
      </c>
      <c r="J269" s="105">
        <f>J267-J268</f>
        <v>6634.7837837837833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1138166.9999999998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6"/>
      <c r="B272" s="107"/>
      <c r="C272" s="107"/>
      <c r="D272" s="107"/>
      <c r="E272" s="107"/>
      <c r="F272" s="107"/>
      <c r="G272" s="108">
        <f>G215+G221+G227+G233+G239+G245+G251+G257+G263+G269</f>
        <v>42248002.702702694</v>
      </c>
      <c r="H272" s="108">
        <f>H215+H221+H227+H233+H239+H245+H251+H257+H263+H269</f>
        <v>4647280.297297297</v>
      </c>
      <c r="I272" s="107"/>
      <c r="J272" s="109">
        <f>H216+H222+H228+H234+H240+H246+H252+H258+H264+H270</f>
        <v>46895283</v>
      </c>
    </row>
    <row r="274" spans="1:10" ht="12.75" customHeight="1" x14ac:dyDescent="0.25">
      <c r="A274" s="94" t="s">
        <v>1</v>
      </c>
      <c r="B274" s="95">
        <f>Invoice!E1028</f>
        <v>23060010</v>
      </c>
      <c r="C274" s="96"/>
      <c r="D274" s="97"/>
      <c r="E274" s="97"/>
      <c r="F274" s="97"/>
      <c r="G274" s="98"/>
      <c r="H274" s="99"/>
      <c r="I274" s="99"/>
      <c r="J274" s="100"/>
    </row>
    <row r="275" spans="1:10" ht="12.75" customHeight="1" x14ac:dyDescent="0.25">
      <c r="A275" s="101">
        <v>1</v>
      </c>
      <c r="B275" s="84" t="s">
        <v>20</v>
      </c>
      <c r="C275" s="84" t="s">
        <v>21</v>
      </c>
      <c r="D275" s="85" t="s">
        <v>22</v>
      </c>
      <c r="E275" s="85" t="s">
        <v>23</v>
      </c>
      <c r="F275" s="85"/>
      <c r="G275" s="86" t="s">
        <v>24</v>
      </c>
      <c r="H275" s="87" t="s">
        <v>25</v>
      </c>
      <c r="I275" s="87" t="s">
        <v>26</v>
      </c>
      <c r="J275" s="102"/>
    </row>
    <row r="276" spans="1:10" ht="12.75" customHeight="1" x14ac:dyDescent="0.25">
      <c r="A276" s="101"/>
      <c r="B276" s="80">
        <f>Invoice!B1036</f>
        <v>40</v>
      </c>
      <c r="C276" s="88" t="str">
        <f>Invoice!E1036</f>
        <v>CUTTER 18 MM KENKO L-500 (BESAR)</v>
      </c>
      <c r="D276" s="89">
        <f>Invoice!H1036</f>
        <v>147600</v>
      </c>
      <c r="E276" s="81">
        <f>D276*B276</f>
        <v>5904000</v>
      </c>
      <c r="F276" s="81"/>
      <c r="G276" s="82">
        <f>E276/1.11</f>
        <v>5318918.9189189188</v>
      </c>
      <c r="H276" s="83">
        <f>G276*11%</f>
        <v>585081.08108108107</v>
      </c>
      <c r="I276" s="83">
        <f>G276/B276</f>
        <v>132972.97297297296</v>
      </c>
      <c r="J276" s="103">
        <f>H276/B276</f>
        <v>14627.027027027027</v>
      </c>
    </row>
    <row r="277" spans="1:10" ht="12.75" customHeight="1" x14ac:dyDescent="0.25">
      <c r="A277" s="101"/>
      <c r="D277" s="81"/>
      <c r="E277" s="81">
        <f>(E276*Invoice!I1036)+((E276-(E276*Invoice!I1036))*Invoice!J1036)</f>
        <v>738000</v>
      </c>
      <c r="F277" s="81"/>
      <c r="G277" s="90">
        <f>E277/1.11</f>
        <v>664864.86486486485</v>
      </c>
      <c r="H277" s="91">
        <f>G277*11%</f>
        <v>73135.135135135133</v>
      </c>
      <c r="I277" s="91">
        <f>G277/B276</f>
        <v>16621.62162162162</v>
      </c>
      <c r="J277" s="104">
        <f>H277/B276</f>
        <v>1828.3783783783783</v>
      </c>
    </row>
    <row r="278" spans="1:10" ht="12.75" customHeight="1" x14ac:dyDescent="0.25">
      <c r="A278" s="101"/>
      <c r="D278" s="81" t="s">
        <v>23</v>
      </c>
      <c r="E278" s="81">
        <f>E276-E277</f>
        <v>5166000</v>
      </c>
      <c r="F278" s="81"/>
      <c r="G278" s="82">
        <f>G276-G277</f>
        <v>4654054.0540540535</v>
      </c>
      <c r="H278" s="82">
        <f>H276-H277</f>
        <v>511945.94594594592</v>
      </c>
      <c r="I278" s="82">
        <f>I276-I277</f>
        <v>116351.35135135133</v>
      </c>
      <c r="J278" s="105">
        <f>J276-J277</f>
        <v>12798.648648648648</v>
      </c>
    </row>
    <row r="279" spans="1:10" ht="12.75" customHeight="1" x14ac:dyDescent="0.25">
      <c r="A279" s="101"/>
      <c r="D279" s="81"/>
      <c r="E279" s="81"/>
      <c r="F279" s="81"/>
      <c r="G279" s="82"/>
      <c r="H279" s="83">
        <f>G278+H278</f>
        <v>5165999.9999999991</v>
      </c>
      <c r="I279" s="83"/>
      <c r="J279" s="103"/>
    </row>
    <row r="280" spans="1:10" ht="12.75" customHeight="1" x14ac:dyDescent="0.25">
      <c r="A280" s="101"/>
      <c r="B280" s="79"/>
      <c r="D280" s="81"/>
      <c r="E280" s="81"/>
      <c r="F280" s="81"/>
      <c r="G280" s="82"/>
      <c r="H280" s="83"/>
      <c r="I280" s="83"/>
      <c r="J280" s="103"/>
    </row>
    <row r="281" spans="1:10" ht="12.75" customHeight="1" x14ac:dyDescent="0.25">
      <c r="A281" s="106"/>
      <c r="B281" s="107"/>
      <c r="C281" s="107"/>
      <c r="D281" s="107"/>
      <c r="E281" s="107"/>
      <c r="F281" s="107"/>
      <c r="G281" s="108">
        <f>G278</f>
        <v>4654054.0540540535</v>
      </c>
      <c r="H281" s="108">
        <f>H278</f>
        <v>511945.94594594592</v>
      </c>
      <c r="I281" s="107"/>
      <c r="J281" s="109">
        <f>H279</f>
        <v>5165999.9999999991</v>
      </c>
    </row>
    <row r="283" spans="1:10" ht="12.75" customHeight="1" x14ac:dyDescent="0.25">
      <c r="A283" s="94" t="s">
        <v>1</v>
      </c>
      <c r="B283" s="95">
        <f>Invoice!E1142</f>
        <v>23060011</v>
      </c>
      <c r="C283" s="96"/>
      <c r="D283" s="97"/>
      <c r="E283" s="97"/>
      <c r="F283" s="97"/>
      <c r="G283" s="98"/>
      <c r="H283" s="99"/>
      <c r="I283" s="99"/>
      <c r="J283" s="100"/>
    </row>
    <row r="284" spans="1:10" ht="12.75" customHeight="1" x14ac:dyDescent="0.25">
      <c r="A284" s="101">
        <v>1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Invoice!B1150</f>
        <v>2</v>
      </c>
      <c r="C285" s="88" t="str">
        <f>Invoice!E1150</f>
        <v>KARTU STOCK FOLIO PUTIH</v>
      </c>
      <c r="D285" s="89">
        <f>Invoice!H1150</f>
        <v>37500</v>
      </c>
      <c r="E285" s="81">
        <f>D285*B285</f>
        <v>75000</v>
      </c>
      <c r="F285" s="81"/>
      <c r="G285" s="82">
        <f>E285/1.11</f>
        <v>67567.567567567559</v>
      </c>
      <c r="H285" s="83">
        <f>G285*11%</f>
        <v>7432.4324324324316</v>
      </c>
      <c r="I285" s="83">
        <f>G285/B285</f>
        <v>33783.78378378378</v>
      </c>
      <c r="J285" s="103">
        <f>H285/B285</f>
        <v>3716.2162162162158</v>
      </c>
    </row>
    <row r="286" spans="1:10" ht="12.75" customHeight="1" x14ac:dyDescent="0.25">
      <c r="A286" s="101"/>
      <c r="D286" s="81"/>
      <c r="E286" s="81">
        <f>(E285*Invoice!I1150)+((E285-(E285*Invoice!I1150))*Invoice!J1150)</f>
        <v>0</v>
      </c>
      <c r="F286" s="81"/>
      <c r="G286" s="90">
        <f>E286/1.11</f>
        <v>0</v>
      </c>
      <c r="H286" s="91">
        <f>G286*11%</f>
        <v>0</v>
      </c>
      <c r="I286" s="91">
        <f>G286/B285</f>
        <v>0</v>
      </c>
      <c r="J286" s="104">
        <f>H286/B285</f>
        <v>0</v>
      </c>
    </row>
    <row r="287" spans="1:10" ht="12.75" customHeight="1" x14ac:dyDescent="0.25">
      <c r="A287" s="101"/>
      <c r="D287" s="81" t="s">
        <v>23</v>
      </c>
      <c r="E287" s="81">
        <f>E285-E286</f>
        <v>75000</v>
      </c>
      <c r="F287" s="81"/>
      <c r="G287" s="82">
        <f>G285-G286</f>
        <v>67567.567567567559</v>
      </c>
      <c r="H287" s="82">
        <f>H285-H286</f>
        <v>7432.4324324324316</v>
      </c>
      <c r="I287" s="82">
        <f>I285-I286</f>
        <v>33783.78378378378</v>
      </c>
      <c r="J287" s="105">
        <f>J285-J286</f>
        <v>3716.2162162162158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74999.999999999985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2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Invoice!B1151</f>
        <v>10</v>
      </c>
      <c r="C291" s="88" t="str">
        <f>Invoice!E1151</f>
        <v>KARTU STOCK KWARTO PUTIH</v>
      </c>
      <c r="D291" s="89">
        <f>Invoice!H1151</f>
        <v>18500</v>
      </c>
      <c r="E291" s="81">
        <f t="shared" ref="E291:E321" si="25">D291*B291</f>
        <v>185000</v>
      </c>
      <c r="F291" s="81"/>
      <c r="G291" s="82">
        <f>E291/1.11</f>
        <v>166666.66666666666</v>
      </c>
      <c r="H291" s="83">
        <f t="shared" ref="H291:H321" si="26">G291*11%</f>
        <v>18333.333333333332</v>
      </c>
      <c r="I291" s="83">
        <f t="shared" ref="I291:I321" si="27">G291/B291</f>
        <v>16666.666666666664</v>
      </c>
      <c r="J291" s="103">
        <f t="shared" ref="J291:J321" si="28">H291/B291</f>
        <v>1833.3333333333333</v>
      </c>
    </row>
    <row r="292" spans="1:10" ht="12.75" customHeight="1" x14ac:dyDescent="0.25">
      <c r="A292" s="101"/>
      <c r="D292" s="81"/>
      <c r="E292" s="81">
        <f>(E291*Invoice!I1151)+((E291-(E291*Invoice!I1151))*Invoice!J1151)</f>
        <v>0</v>
      </c>
      <c r="F292" s="81"/>
      <c r="G292" s="90">
        <f>E292/1.11</f>
        <v>0</v>
      </c>
      <c r="H292" s="91">
        <f>G292*11%</f>
        <v>0</v>
      </c>
      <c r="I292" s="91">
        <f>G292/B291</f>
        <v>0</v>
      </c>
      <c r="J292" s="104">
        <f>H292/B291</f>
        <v>0</v>
      </c>
    </row>
    <row r="293" spans="1:10" ht="12.75" customHeight="1" x14ac:dyDescent="0.25">
      <c r="A293" s="101"/>
      <c r="D293" s="81" t="s">
        <v>23</v>
      </c>
      <c r="E293" s="81">
        <f>E291-E292</f>
        <v>185000</v>
      </c>
      <c r="F293" s="81"/>
      <c r="G293" s="82">
        <f>G291-G292</f>
        <v>166666.66666666666</v>
      </c>
      <c r="H293" s="82">
        <f>H291-H292</f>
        <v>18333.333333333332</v>
      </c>
      <c r="I293" s="82">
        <f>I291-I292</f>
        <v>16666.666666666664</v>
      </c>
      <c r="J293" s="105">
        <f>J291-J292</f>
        <v>1833.3333333333333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185000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3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Invoice!B1152</f>
        <v>12</v>
      </c>
      <c r="C297" s="88" t="str">
        <f>Invoice!E1152</f>
        <v>MECHANICAL PENCIL 0.5 MM KENKO MP-01</v>
      </c>
      <c r="D297" s="89">
        <f>Invoice!H1152</f>
        <v>46800</v>
      </c>
      <c r="E297" s="81">
        <f t="shared" si="25"/>
        <v>561600</v>
      </c>
      <c r="F297" s="81"/>
      <c r="G297" s="82">
        <f t="shared" ref="G297:G321" si="29">E297/1.11</f>
        <v>505945.94594594592</v>
      </c>
      <c r="H297" s="83">
        <f t="shared" si="26"/>
        <v>55654.054054054053</v>
      </c>
      <c r="I297" s="83">
        <f t="shared" si="27"/>
        <v>42162.16216216216</v>
      </c>
      <c r="J297" s="103">
        <f t="shared" si="28"/>
        <v>4637.8378378378375</v>
      </c>
    </row>
    <row r="298" spans="1:10" ht="12.75" customHeight="1" x14ac:dyDescent="0.25">
      <c r="A298" s="101"/>
      <c r="D298" s="81"/>
      <c r="E298" s="81">
        <f>(E297*Invoice!I1152)+((E297-(E297*Invoice!I1152))*Invoice!J1152)</f>
        <v>70200</v>
      </c>
      <c r="F298" s="81"/>
      <c r="G298" s="90">
        <f>E298/1.11</f>
        <v>63243.24324324324</v>
      </c>
      <c r="H298" s="91">
        <f>G298*11%</f>
        <v>6956.7567567567567</v>
      </c>
      <c r="I298" s="91">
        <f>G298/B297</f>
        <v>5270.27027027027</v>
      </c>
      <c r="J298" s="104">
        <f>H298/B297</f>
        <v>579.72972972972968</v>
      </c>
    </row>
    <row r="299" spans="1:10" ht="12.75" customHeight="1" x14ac:dyDescent="0.25">
      <c r="A299" s="101"/>
      <c r="D299" s="81" t="s">
        <v>23</v>
      </c>
      <c r="E299" s="81">
        <f>E297-E298</f>
        <v>491400</v>
      </c>
      <c r="F299" s="81"/>
      <c r="G299" s="82">
        <f>G297-G298</f>
        <v>442702.70270270266</v>
      </c>
      <c r="H299" s="82">
        <f>H297-H298</f>
        <v>48697.297297297293</v>
      </c>
      <c r="I299" s="82">
        <f>I297-I298</f>
        <v>36891.891891891893</v>
      </c>
      <c r="J299" s="105">
        <f>J297-J298</f>
        <v>4058.1081081081079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491399.99999999994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4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Invoice!B1153</f>
        <v>2</v>
      </c>
      <c r="C303" s="88" t="str">
        <f>Invoice!E1153</f>
        <v>STAMP PAD JOYKO NO. 0</v>
      </c>
      <c r="D303" s="89">
        <f>Invoice!H1153</f>
        <v>58800</v>
      </c>
      <c r="E303" s="81">
        <f t="shared" si="25"/>
        <v>117600</v>
      </c>
      <c r="F303" s="81"/>
      <c r="G303" s="82">
        <f t="shared" si="29"/>
        <v>105945.94594594593</v>
      </c>
      <c r="H303" s="83">
        <f t="shared" si="26"/>
        <v>11654.054054054053</v>
      </c>
      <c r="I303" s="83">
        <f t="shared" si="27"/>
        <v>52972.972972972966</v>
      </c>
      <c r="J303" s="103">
        <f t="shared" si="28"/>
        <v>5827.0270270270266</v>
      </c>
    </row>
    <row r="304" spans="1:10" ht="12.75" customHeight="1" x14ac:dyDescent="0.25">
      <c r="A304" s="101"/>
      <c r="D304" s="81"/>
      <c r="E304" s="81">
        <f>(E303*Invoice!I1153)+((E303-(E303*Invoice!I1153))*Invoice!J1153)</f>
        <v>14700</v>
      </c>
      <c r="F304" s="81"/>
      <c r="G304" s="90">
        <f>E304/1.11</f>
        <v>13243.243243243242</v>
      </c>
      <c r="H304" s="91">
        <f>G304*11%</f>
        <v>1456.7567567567567</v>
      </c>
      <c r="I304" s="91">
        <f>G304/B303</f>
        <v>6621.6216216216208</v>
      </c>
      <c r="J304" s="104">
        <f>H304/B303</f>
        <v>728.37837837837833</v>
      </c>
    </row>
    <row r="305" spans="1:10" ht="12.75" customHeight="1" x14ac:dyDescent="0.25">
      <c r="A305" s="101"/>
      <c r="D305" s="81" t="s">
        <v>23</v>
      </c>
      <c r="E305" s="81">
        <f>E303-E304</f>
        <v>102900</v>
      </c>
      <c r="F305" s="81"/>
      <c r="G305" s="82">
        <f>G303-G304</f>
        <v>92702.702702702692</v>
      </c>
      <c r="H305" s="82">
        <f>H303-H304</f>
        <v>10197.297297297297</v>
      </c>
      <c r="I305" s="82">
        <f>I303-I304</f>
        <v>46351.351351351346</v>
      </c>
      <c r="J305" s="105">
        <f>J303-J304</f>
        <v>5098.6486486486483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102899.99999999999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5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Invoice!B1154</f>
        <v>30</v>
      </c>
      <c r="C309" s="88" t="str">
        <f>Invoice!E1154</f>
        <v>ISI STAPLER (STAPLES) SDI 1210 (23/10)</v>
      </c>
      <c r="D309" s="89">
        <f>Invoice!H1154</f>
        <v>12100</v>
      </c>
      <c r="E309" s="81">
        <f t="shared" si="25"/>
        <v>363000</v>
      </c>
      <c r="F309" s="81"/>
      <c r="G309" s="82">
        <f t="shared" si="29"/>
        <v>327027.02702702698</v>
      </c>
      <c r="H309" s="83">
        <f t="shared" si="26"/>
        <v>35972.972972972966</v>
      </c>
      <c r="I309" s="83">
        <f t="shared" si="27"/>
        <v>10900.900900900899</v>
      </c>
      <c r="J309" s="103">
        <f t="shared" si="28"/>
        <v>1199.0990990990988</v>
      </c>
    </row>
    <row r="310" spans="1:10" ht="12.75" customHeight="1" x14ac:dyDescent="0.25">
      <c r="A310" s="101"/>
      <c r="D310" s="81"/>
      <c r="E310" s="81">
        <f>(E309*Invoice!I1154)+((E309-(E309*Invoice!I1154))*Invoice!J1154)</f>
        <v>45375</v>
      </c>
      <c r="F310" s="81"/>
      <c r="G310" s="90">
        <f>E310/1.11</f>
        <v>40878.378378378373</v>
      </c>
      <c r="H310" s="91">
        <f>G310*11%</f>
        <v>4496.6216216216208</v>
      </c>
      <c r="I310" s="91">
        <f>G310/B309</f>
        <v>1362.6126126126123</v>
      </c>
      <c r="J310" s="104">
        <f>H310/B309</f>
        <v>149.88738738738735</v>
      </c>
    </row>
    <row r="311" spans="1:10" ht="12.75" customHeight="1" x14ac:dyDescent="0.25">
      <c r="A311" s="101"/>
      <c r="D311" s="81" t="s">
        <v>23</v>
      </c>
      <c r="E311" s="81">
        <f>E309-E310</f>
        <v>317625</v>
      </c>
      <c r="F311" s="81"/>
      <c r="G311" s="82">
        <f>G309-G310</f>
        <v>286148.64864864864</v>
      </c>
      <c r="H311" s="82">
        <f>H309-H310</f>
        <v>31476.351351351346</v>
      </c>
      <c r="I311" s="82">
        <f>I309-I310</f>
        <v>9538.2882882882859</v>
      </c>
      <c r="J311" s="105">
        <f>J309-J310</f>
        <v>1049.2117117117114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317625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6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Invoice!B1155</f>
        <v>20</v>
      </c>
      <c r="C315" s="88" t="str">
        <f>Invoice!E1155</f>
        <v>ISI STAPLER (STAPLES) SDI 1213 (23/13)</v>
      </c>
      <c r="D315" s="89">
        <f>Invoice!H1155</f>
        <v>14500</v>
      </c>
      <c r="E315" s="81">
        <f t="shared" si="25"/>
        <v>290000</v>
      </c>
      <c r="F315" s="81"/>
      <c r="G315" s="82">
        <f t="shared" si="29"/>
        <v>261261.26126126124</v>
      </c>
      <c r="H315" s="83">
        <f t="shared" si="26"/>
        <v>28738.738738738735</v>
      </c>
      <c r="I315" s="83">
        <f t="shared" si="27"/>
        <v>13063.063063063062</v>
      </c>
      <c r="J315" s="103">
        <f t="shared" si="28"/>
        <v>1436.9369369369367</v>
      </c>
    </row>
    <row r="316" spans="1:10" ht="12.75" customHeight="1" x14ac:dyDescent="0.25">
      <c r="A316" s="101"/>
      <c r="D316" s="81"/>
      <c r="E316" s="81">
        <f>(E315*Invoice!I1155)+((E315-(E315*Invoice!I1155))*Invoice!J1155)</f>
        <v>36250</v>
      </c>
      <c r="F316" s="81"/>
      <c r="G316" s="90">
        <f>E316/1.11</f>
        <v>32657.657657657655</v>
      </c>
      <c r="H316" s="91">
        <f>G316*11%</f>
        <v>3592.3423423423419</v>
      </c>
      <c r="I316" s="91">
        <f>G316/B315</f>
        <v>1632.8828828828828</v>
      </c>
      <c r="J316" s="104">
        <f>H316/B315</f>
        <v>179.61711711711709</v>
      </c>
    </row>
    <row r="317" spans="1:10" ht="12.75" customHeight="1" x14ac:dyDescent="0.25">
      <c r="A317" s="101"/>
      <c r="D317" s="81" t="s">
        <v>23</v>
      </c>
      <c r="E317" s="81">
        <f>E315-E316</f>
        <v>253750</v>
      </c>
      <c r="F317" s="81"/>
      <c r="G317" s="82">
        <f>G315-G316</f>
        <v>228603.60360360358</v>
      </c>
      <c r="H317" s="82">
        <f>H315-H316</f>
        <v>25146.396396396394</v>
      </c>
      <c r="I317" s="82">
        <f>I315-I316</f>
        <v>11430.180180180179</v>
      </c>
      <c r="J317" s="105">
        <f>J315-J316</f>
        <v>1257.3198198198197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253749.99999999997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7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Invoice!B1156</f>
        <v>20</v>
      </c>
      <c r="C321" s="88" t="str">
        <f>Invoice!E1156</f>
        <v>ISI STAPLER (STAPLES) SDI 1215 (23/15)</v>
      </c>
      <c r="D321" s="89">
        <f>Invoice!H1156</f>
        <v>17400</v>
      </c>
      <c r="E321" s="81">
        <f t="shared" si="25"/>
        <v>348000</v>
      </c>
      <c r="F321" s="81"/>
      <c r="G321" s="82">
        <f t="shared" si="29"/>
        <v>313513.51351351349</v>
      </c>
      <c r="H321" s="83">
        <f t="shared" si="26"/>
        <v>34486.486486486487</v>
      </c>
      <c r="I321" s="83">
        <f t="shared" si="27"/>
        <v>15675.675675675675</v>
      </c>
      <c r="J321" s="103">
        <f t="shared" si="28"/>
        <v>1724.3243243243244</v>
      </c>
    </row>
    <row r="322" spans="1:10" ht="12.75" customHeight="1" x14ac:dyDescent="0.25">
      <c r="A322" s="101"/>
      <c r="D322" s="81"/>
      <c r="E322" s="81">
        <f>(E321*Invoice!I1156)+((E321-(E321*Invoice!I1156))*Invoice!J1156)</f>
        <v>43500</v>
      </c>
      <c r="F322" s="81"/>
      <c r="G322" s="90">
        <f>E322/1.11</f>
        <v>39189.189189189186</v>
      </c>
      <c r="H322" s="91">
        <f>G322*11%</f>
        <v>4310.8108108108108</v>
      </c>
      <c r="I322" s="91">
        <f>G322/B321</f>
        <v>1959.4594594594594</v>
      </c>
      <c r="J322" s="104">
        <f>H322/B321</f>
        <v>215.54054054054055</v>
      </c>
    </row>
    <row r="323" spans="1:10" ht="12.75" customHeight="1" x14ac:dyDescent="0.25">
      <c r="A323" s="101"/>
      <c r="D323" s="81" t="s">
        <v>23</v>
      </c>
      <c r="E323" s="81">
        <f>E321-E322</f>
        <v>304500</v>
      </c>
      <c r="F323" s="81"/>
      <c r="G323" s="82">
        <f>G321-G322</f>
        <v>274324.32432432432</v>
      </c>
      <c r="H323" s="82">
        <f>H321-H322</f>
        <v>30175.675675675677</v>
      </c>
      <c r="I323" s="82">
        <f>I321-I322</f>
        <v>13716.216216216215</v>
      </c>
      <c r="J323" s="105">
        <f>J321-J322</f>
        <v>1508.7837837837837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304500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G287+G293+G299+G305+G311+G317+G323</f>
        <v>1558716.2162162161</v>
      </c>
      <c r="H326" s="108">
        <f>H287+H293+H299+H305+H311+H317+H323</f>
        <v>171458.78378378376</v>
      </c>
      <c r="I326" s="107"/>
      <c r="J326" s="109">
        <f>H288+H294+H300+H306+H312+H318+H324</f>
        <v>1730175</v>
      </c>
    </row>
    <row r="328" spans="1:10" ht="12.75" customHeight="1" x14ac:dyDescent="0.25">
      <c r="A328" s="94" t="s">
        <v>1</v>
      </c>
      <c r="B328" s="95">
        <f>Invoice!E1256</f>
        <v>23060012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Invoice!B1264</f>
        <v>144</v>
      </c>
      <c r="C330" s="88" t="str">
        <f>Invoice!E1264</f>
        <v>CRAYON / OIL PASTEL PUTAR JOYKO TWCR-12MINI (PENDEK)</v>
      </c>
      <c r="D330" s="89">
        <f>Invoice!H1264</f>
        <v>18600</v>
      </c>
      <c r="E330" s="81">
        <f>D330*B330</f>
        <v>2678400</v>
      </c>
      <c r="F330" s="81"/>
      <c r="G330" s="82">
        <f>E330/1.11</f>
        <v>2412972.9729729728</v>
      </c>
      <c r="H330" s="83">
        <f>G330*11%</f>
        <v>265427.02702702698</v>
      </c>
      <c r="I330" s="83">
        <f>G330/B330</f>
        <v>16756.756756756757</v>
      </c>
      <c r="J330" s="103">
        <f>H330/B330</f>
        <v>1843.2432432432429</v>
      </c>
    </row>
    <row r="331" spans="1:10" ht="12.75" customHeight="1" x14ac:dyDescent="0.25">
      <c r="A331" s="101"/>
      <c r="D331" s="81"/>
      <c r="E331" s="81">
        <f>(E330*Invoice!I1264)+((E330-(E330*Invoice!I1264))*Invoice!J1264)</f>
        <v>334800</v>
      </c>
      <c r="F331" s="81"/>
      <c r="G331" s="90">
        <f>E331/1.11</f>
        <v>301621.6216216216</v>
      </c>
      <c r="H331" s="91">
        <f>G331*11%</f>
        <v>33178.378378378373</v>
      </c>
      <c r="I331" s="91">
        <f>G331/B330</f>
        <v>2094.5945945945946</v>
      </c>
      <c r="J331" s="104">
        <f>H331/B330</f>
        <v>230.40540540540536</v>
      </c>
    </row>
    <row r="332" spans="1:10" ht="12.75" customHeight="1" x14ac:dyDescent="0.25">
      <c r="A332" s="101"/>
      <c r="D332" s="81" t="s">
        <v>23</v>
      </c>
      <c r="E332" s="81">
        <f>E330-E331</f>
        <v>2343600</v>
      </c>
      <c r="F332" s="81"/>
      <c r="G332" s="82">
        <f>G330-G331</f>
        <v>2111351.351351351</v>
      </c>
      <c r="H332" s="82">
        <f>H330-H331</f>
        <v>232248.64864864861</v>
      </c>
      <c r="I332" s="82">
        <f>I330-I331</f>
        <v>14662.162162162162</v>
      </c>
      <c r="J332" s="105">
        <f>J330-J331</f>
        <v>1612.8378378378375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2343599.9999999995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Invoice!B1265</f>
        <v>144</v>
      </c>
      <c r="C336" s="88" t="str">
        <f>Invoice!E1265</f>
        <v>CRAYON / OIL PASTEL PUTAR JOYKO TWCR-12S (PANJANG)</v>
      </c>
      <c r="D336" s="89">
        <f>Invoice!H1265</f>
        <v>23900</v>
      </c>
      <c r="E336" s="81">
        <f t="shared" ref="E336" si="30">D336*B336</f>
        <v>3441600</v>
      </c>
      <c r="F336" s="81"/>
      <c r="G336" s="82">
        <f t="shared" ref="G336" si="31">E336/1.11</f>
        <v>3100540.5405405401</v>
      </c>
      <c r="H336" s="83">
        <f t="shared" ref="H336" si="32">G336*11%</f>
        <v>341059.45945945941</v>
      </c>
      <c r="I336" s="83">
        <f t="shared" ref="I336" si="33">G336/B336</f>
        <v>21531.531531531527</v>
      </c>
      <c r="J336" s="103">
        <f t="shared" ref="J336" si="34">H336/B336</f>
        <v>2368.468468468468</v>
      </c>
    </row>
    <row r="337" spans="1:10" ht="12.75" customHeight="1" x14ac:dyDescent="0.25">
      <c r="A337" s="101"/>
      <c r="D337" s="81"/>
      <c r="E337" s="81">
        <f>(E336*Invoice!I1265)+((E336-(E336*Invoice!I1265))*Invoice!J1265)</f>
        <v>430200</v>
      </c>
      <c r="F337" s="81"/>
      <c r="G337" s="90">
        <f>E337/1.11</f>
        <v>387567.56756756752</v>
      </c>
      <c r="H337" s="91">
        <f>G337*11%</f>
        <v>42632.432432432426</v>
      </c>
      <c r="I337" s="91">
        <f>G337/B336</f>
        <v>2691.4414414414409</v>
      </c>
      <c r="J337" s="104">
        <f>H337/B336</f>
        <v>296.0585585585585</v>
      </c>
    </row>
    <row r="338" spans="1:10" ht="12.75" customHeight="1" x14ac:dyDescent="0.25">
      <c r="A338" s="101"/>
      <c r="D338" s="81" t="s">
        <v>23</v>
      </c>
      <c r="E338" s="81">
        <f>E336-E337</f>
        <v>3011400</v>
      </c>
      <c r="F338" s="81"/>
      <c r="G338" s="82">
        <f>G336-G337</f>
        <v>2712972.9729729728</v>
      </c>
      <c r="H338" s="82">
        <f>H336-H337</f>
        <v>298427.02702702698</v>
      </c>
      <c r="I338" s="82">
        <f>I336-I337</f>
        <v>18840.090090090085</v>
      </c>
      <c r="J338" s="105">
        <f>J336-J337</f>
        <v>2072.4099099099094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3011400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6"/>
      <c r="B341" s="107"/>
      <c r="C341" s="107"/>
      <c r="D341" s="107"/>
      <c r="E341" s="107"/>
      <c r="F341" s="107"/>
      <c r="G341" s="108">
        <f>G332+G338</f>
        <v>4824324.3243243238</v>
      </c>
      <c r="H341" s="108">
        <f>H332+H338</f>
        <v>530675.67567567562</v>
      </c>
      <c r="I341" s="107"/>
      <c r="J341" s="109">
        <f>H333+H339</f>
        <v>5355000</v>
      </c>
    </row>
    <row r="343" spans="1:10" ht="12.75" customHeight="1" x14ac:dyDescent="0.25">
      <c r="A343" s="94" t="s">
        <v>1</v>
      </c>
      <c r="B343" s="95">
        <f>Invoice!E1370</f>
        <v>23060013</v>
      </c>
      <c r="C343" s="96"/>
      <c r="D343" s="97"/>
      <c r="E343" s="97"/>
      <c r="F343" s="97"/>
      <c r="G343" s="98"/>
      <c r="H343" s="99"/>
      <c r="I343" s="99"/>
      <c r="J343" s="100"/>
    </row>
    <row r="344" spans="1:10" ht="12.75" customHeight="1" x14ac:dyDescent="0.25">
      <c r="A344" s="101">
        <v>1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Invoice!B1378</f>
        <v>288</v>
      </c>
      <c r="C345" s="88" t="str">
        <f>Invoice!E1378</f>
        <v>GEL PEN KENKO KE-303 T-GEL TRIANGULAR HITAM</v>
      </c>
      <c r="D345" s="89">
        <f>Invoice!H1378</f>
        <v>21600</v>
      </c>
      <c r="E345" s="81">
        <f>D345*B345</f>
        <v>6220800</v>
      </c>
      <c r="F345" s="81"/>
      <c r="G345" s="82">
        <f>E345/1.11</f>
        <v>5604324.3243243238</v>
      </c>
      <c r="H345" s="83">
        <f>G345*11%</f>
        <v>616475.67567567562</v>
      </c>
      <c r="I345" s="83">
        <f>G345/B345</f>
        <v>19459.459459459456</v>
      </c>
      <c r="J345" s="103">
        <f>H345/B345</f>
        <v>2140.5405405405404</v>
      </c>
    </row>
    <row r="346" spans="1:10" ht="12.75" customHeight="1" x14ac:dyDescent="0.25">
      <c r="A346" s="101"/>
      <c r="D346" s="81"/>
      <c r="E346" s="81">
        <f>(E345*Invoice!I1378)+((E345-(E345*Invoice!I1378))*Invoice!J1378)</f>
        <v>839808</v>
      </c>
      <c r="F346" s="81"/>
      <c r="G346" s="90">
        <f>E346/1.11</f>
        <v>756583.78378378367</v>
      </c>
      <c r="H346" s="91">
        <f>G346*11%</f>
        <v>83224.216216216199</v>
      </c>
      <c r="I346" s="91">
        <f>G346/B345</f>
        <v>2627.0270270270266</v>
      </c>
      <c r="J346" s="104">
        <f>H346/B345</f>
        <v>288.97297297297291</v>
      </c>
    </row>
    <row r="347" spans="1:10" ht="12.75" customHeight="1" x14ac:dyDescent="0.25">
      <c r="A347" s="101"/>
      <c r="D347" s="81" t="s">
        <v>23</v>
      </c>
      <c r="E347" s="81">
        <f>E345-E346</f>
        <v>5380992</v>
      </c>
      <c r="F347" s="81"/>
      <c r="G347" s="82">
        <f>G345-G346</f>
        <v>4847740.5405405406</v>
      </c>
      <c r="H347" s="82">
        <f>H345-H346</f>
        <v>533251.45945945941</v>
      </c>
      <c r="I347" s="82">
        <f>I345-I346</f>
        <v>16832.43243243243</v>
      </c>
      <c r="J347" s="105">
        <f>J345-J346</f>
        <v>1851.5675675675675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5380992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2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Invoice!B1379</f>
        <v>20</v>
      </c>
      <c r="C351" s="88" t="str">
        <f>Invoice!E1379</f>
        <v>LEM CAIR 35 ML KENKO LG-35</v>
      </c>
      <c r="D351" s="89">
        <f>Invoice!H1379</f>
        <v>19800</v>
      </c>
      <c r="E351" s="81">
        <f t="shared" ref="E351" si="35">D351*B351</f>
        <v>396000</v>
      </c>
      <c r="F351" s="81"/>
      <c r="G351" s="82">
        <f t="shared" ref="G351" si="36">E351/1.11</f>
        <v>356756.75675675675</v>
      </c>
      <c r="H351" s="83">
        <f t="shared" ref="H351" si="37">G351*11%</f>
        <v>39243.24324324324</v>
      </c>
      <c r="I351" s="83">
        <f t="shared" ref="I351" si="38">G351/B351</f>
        <v>17837.837837837837</v>
      </c>
      <c r="J351" s="103">
        <f t="shared" ref="J351" si="39">H351/B351</f>
        <v>1962.1621621621621</v>
      </c>
    </row>
    <row r="352" spans="1:10" ht="12.75" customHeight="1" x14ac:dyDescent="0.25">
      <c r="A352" s="101"/>
      <c r="D352" s="81"/>
      <c r="E352" s="81">
        <f>(E351*Invoice!I1379)+((E351-(E351*Invoice!I1379))*Invoice!J1379)</f>
        <v>53460</v>
      </c>
      <c r="F352" s="81"/>
      <c r="G352" s="90">
        <f>E352/1.11</f>
        <v>48162.16216216216</v>
      </c>
      <c r="H352" s="91">
        <f>G352*11%</f>
        <v>5297.8378378378375</v>
      </c>
      <c r="I352" s="91">
        <f>G352/B351</f>
        <v>2408.1081081081079</v>
      </c>
      <c r="J352" s="104">
        <f>H352/B351</f>
        <v>264.89189189189187</v>
      </c>
    </row>
    <row r="353" spans="1:10" ht="12.75" customHeight="1" x14ac:dyDescent="0.25">
      <c r="A353" s="101"/>
      <c r="D353" s="81" t="s">
        <v>23</v>
      </c>
      <c r="E353" s="81">
        <f>E351-E352</f>
        <v>342540</v>
      </c>
      <c r="F353" s="81"/>
      <c r="G353" s="82">
        <f>G351-G352</f>
        <v>308594.59459459456</v>
      </c>
      <c r="H353" s="82">
        <f>H351-H352</f>
        <v>33945.4054054054</v>
      </c>
      <c r="I353" s="82">
        <f>I351-I352</f>
        <v>15429.729729729728</v>
      </c>
      <c r="J353" s="105">
        <f>J351-J352</f>
        <v>1697.2702702702702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342539.99999999994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G347+G353</f>
        <v>5156335.1351351347</v>
      </c>
      <c r="H356" s="108">
        <f>H347+H353</f>
        <v>567196.86486486485</v>
      </c>
      <c r="I356" s="107"/>
      <c r="J356" s="109">
        <f>H348+H354</f>
        <v>5723532</v>
      </c>
    </row>
    <row r="358" spans="1:10" ht="12.75" customHeight="1" x14ac:dyDescent="0.25">
      <c r="A358" s="94" t="s">
        <v>1</v>
      </c>
      <c r="B358" s="95">
        <f>Invoice!E1484</f>
        <v>23060014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Invoice!B1492</f>
        <v>20</v>
      </c>
      <c r="C360" s="88" t="str">
        <f>Invoice!E1492</f>
        <v>CORRECTION TAPE KENKO CT-2001 (20M X 5MM)</v>
      </c>
      <c r="D360" s="89">
        <f>Invoice!H1492</f>
        <v>90000</v>
      </c>
      <c r="E360" s="81">
        <f>D360*B360</f>
        <v>1800000</v>
      </c>
      <c r="F360" s="81"/>
      <c r="G360" s="82">
        <f>E360/1.11</f>
        <v>1621621.6216216215</v>
      </c>
      <c r="H360" s="83">
        <f>G360*11%</f>
        <v>178378.37837837837</v>
      </c>
      <c r="I360" s="83">
        <f>G360/B360</f>
        <v>81081.08108108108</v>
      </c>
      <c r="J360" s="103">
        <f>H360/B360</f>
        <v>8918.9189189189183</v>
      </c>
    </row>
    <row r="361" spans="1:10" ht="12.75" customHeight="1" x14ac:dyDescent="0.25">
      <c r="A361" s="101"/>
      <c r="D361" s="81"/>
      <c r="E361" s="81">
        <f>(E360*Invoice!I1492)+((E360-(E360*Invoice!I1492))*Invoice!J1492)</f>
        <v>225000</v>
      </c>
      <c r="F361" s="81"/>
      <c r="G361" s="90">
        <f>E361/1.11</f>
        <v>202702.70270270269</v>
      </c>
      <c r="H361" s="91">
        <f>G361*11%</f>
        <v>22297.297297297297</v>
      </c>
      <c r="I361" s="91">
        <f>G361/B360</f>
        <v>10135.135135135135</v>
      </c>
      <c r="J361" s="104">
        <f>H361/B360</f>
        <v>1114.8648648648648</v>
      </c>
    </row>
    <row r="362" spans="1:10" ht="12.75" customHeight="1" x14ac:dyDescent="0.25">
      <c r="A362" s="101"/>
      <c r="D362" s="81" t="s">
        <v>23</v>
      </c>
      <c r="E362" s="81">
        <f>E360-E361</f>
        <v>1575000</v>
      </c>
      <c r="F362" s="81"/>
      <c r="G362" s="82">
        <f>G360-G361</f>
        <v>1418918.9189189188</v>
      </c>
      <c r="H362" s="82">
        <f>H360-H361</f>
        <v>156081.08108108107</v>
      </c>
      <c r="I362" s="82">
        <f>I360-I361</f>
        <v>70945.945945945947</v>
      </c>
      <c r="J362" s="105">
        <f>J360-J361</f>
        <v>7804.0540540540533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1575000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Invoice!B1493</f>
        <v>20</v>
      </c>
      <c r="C366" s="88" t="str">
        <f>Invoice!E1493</f>
        <v>CORRECTION TAPE KENKO CT-608FC (6M x 5MM)</v>
      </c>
      <c r="D366" s="89">
        <f>Invoice!H1493</f>
        <v>50400</v>
      </c>
      <c r="E366" s="81">
        <f t="shared" ref="E366:E372" si="40">D366*B366</f>
        <v>1008000</v>
      </c>
      <c r="F366" s="81"/>
      <c r="G366" s="82">
        <f t="shared" ref="G366:G372" si="41">E366/1.11</f>
        <v>908108.10810810805</v>
      </c>
      <c r="H366" s="83">
        <f t="shared" ref="H366:H372" si="42">G366*11%</f>
        <v>99891.891891891879</v>
      </c>
      <c r="I366" s="83">
        <f t="shared" ref="I366:I372" si="43">G366/B366</f>
        <v>45405.4054054054</v>
      </c>
      <c r="J366" s="103">
        <f t="shared" ref="J366:J372" si="44">H366/B366</f>
        <v>4994.5945945945941</v>
      </c>
    </row>
    <row r="367" spans="1:10" ht="12.75" customHeight="1" x14ac:dyDescent="0.25">
      <c r="A367" s="101"/>
      <c r="D367" s="81"/>
      <c r="E367" s="81">
        <f>(E366*Invoice!I1493)+((E366-(E366*Invoice!I1493))*Invoice!J1493)</f>
        <v>126000</v>
      </c>
      <c r="F367" s="81"/>
      <c r="G367" s="90">
        <f>E367/1.11</f>
        <v>113513.51351351351</v>
      </c>
      <c r="H367" s="91">
        <f>G367*11%</f>
        <v>12486.486486486485</v>
      </c>
      <c r="I367" s="91">
        <f>G367/B366</f>
        <v>5675.6756756756749</v>
      </c>
      <c r="J367" s="104">
        <f>H367/B366</f>
        <v>624.32432432432427</v>
      </c>
    </row>
    <row r="368" spans="1:10" ht="12.75" customHeight="1" x14ac:dyDescent="0.25">
      <c r="A368" s="101"/>
      <c r="D368" s="81" t="s">
        <v>23</v>
      </c>
      <c r="E368" s="81">
        <f>E366-E367</f>
        <v>882000</v>
      </c>
      <c r="F368" s="81"/>
      <c r="G368" s="82">
        <f>G366-G367</f>
        <v>794594.59459459456</v>
      </c>
      <c r="H368" s="82">
        <f>H366-H367</f>
        <v>87405.4054054054</v>
      </c>
      <c r="I368" s="82">
        <f>I366-I367</f>
        <v>39729.729729729726</v>
      </c>
      <c r="J368" s="105">
        <f>J366-J367</f>
        <v>4370.27027027027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882000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Invoice!B1494</f>
        <v>20</v>
      </c>
      <c r="C372" s="88" t="str">
        <f>Invoice!E1494</f>
        <v>CORRECTION TAPE KENKO CT-902 (12M x 5MM)</v>
      </c>
      <c r="D372" s="89">
        <f>Invoice!H1494</f>
        <v>60000</v>
      </c>
      <c r="E372" s="81">
        <f t="shared" si="40"/>
        <v>1200000</v>
      </c>
      <c r="F372" s="81"/>
      <c r="G372" s="82">
        <f t="shared" si="41"/>
        <v>1081081.0810810809</v>
      </c>
      <c r="H372" s="83">
        <f t="shared" si="42"/>
        <v>118918.91891891891</v>
      </c>
      <c r="I372" s="83">
        <f t="shared" si="43"/>
        <v>54054.054054054046</v>
      </c>
      <c r="J372" s="103">
        <f t="shared" si="44"/>
        <v>5945.9459459459449</v>
      </c>
    </row>
    <row r="373" spans="1:10" ht="12.75" customHeight="1" x14ac:dyDescent="0.25">
      <c r="A373" s="101"/>
      <c r="D373" s="81"/>
      <c r="E373" s="81">
        <f>(E372*Invoice!I1494)+((E372-(E372*Invoice!I1494))*Invoice!J1494)</f>
        <v>150000</v>
      </c>
      <c r="F373" s="81"/>
      <c r="G373" s="90">
        <f>E373/1.11</f>
        <v>135135.13513513512</v>
      </c>
      <c r="H373" s="91">
        <f>G373*11%</f>
        <v>14864.864864864863</v>
      </c>
      <c r="I373" s="91">
        <f>G373/B372</f>
        <v>6756.7567567567557</v>
      </c>
      <c r="J373" s="104">
        <f>H373/B372</f>
        <v>743.24324324324311</v>
      </c>
    </row>
    <row r="374" spans="1:10" ht="12.75" customHeight="1" x14ac:dyDescent="0.25">
      <c r="A374" s="101"/>
      <c r="D374" s="81" t="s">
        <v>23</v>
      </c>
      <c r="E374" s="81">
        <f>E372-E373</f>
        <v>1050000</v>
      </c>
      <c r="F374" s="81"/>
      <c r="G374" s="82">
        <f>G372-G373</f>
        <v>945945.9459459458</v>
      </c>
      <c r="H374" s="82">
        <f>H372-H373</f>
        <v>104054.05405405404</v>
      </c>
      <c r="I374" s="82">
        <f>I372-I373</f>
        <v>47297.297297297293</v>
      </c>
      <c r="J374" s="105">
        <f>J372-J373</f>
        <v>5202.7027027027016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1049999.9999999998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6"/>
      <c r="B377" s="107"/>
      <c r="C377" s="107"/>
      <c r="D377" s="107"/>
      <c r="E377" s="107"/>
      <c r="F377" s="107"/>
      <c r="G377" s="108">
        <f>G362+G368+G374</f>
        <v>3159459.4594594594</v>
      </c>
      <c r="H377" s="108">
        <f>H362+H368+H374</f>
        <v>347540.54054054047</v>
      </c>
      <c r="I377" s="107"/>
      <c r="J377" s="109">
        <f>H363+H369+H375</f>
        <v>3507000</v>
      </c>
    </row>
    <row r="379" spans="1:10" ht="12.75" customHeight="1" x14ac:dyDescent="0.25">
      <c r="A379" s="94" t="s">
        <v>1</v>
      </c>
      <c r="B379" s="95">
        <f>Invoice!E1598</f>
        <v>23060015</v>
      </c>
      <c r="C379" s="96"/>
      <c r="D379" s="97"/>
      <c r="E379" s="97"/>
      <c r="F379" s="97"/>
      <c r="G379" s="98"/>
      <c r="H379" s="99"/>
      <c r="I379" s="99"/>
      <c r="J379" s="100"/>
    </row>
    <row r="380" spans="1:10" ht="12.75" customHeight="1" x14ac:dyDescent="0.25">
      <c r="A380" s="101">
        <v>1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Invoice!B1606</f>
        <v>3</v>
      </c>
      <c r="C381" s="88" t="str">
        <f>Invoice!E1606</f>
        <v>CALCULATOR JOYKO CC-37</v>
      </c>
      <c r="D381" s="89">
        <f>Invoice!H1606</f>
        <v>32000</v>
      </c>
      <c r="E381" s="81">
        <f>D381*B381</f>
        <v>96000</v>
      </c>
      <c r="F381" s="81"/>
      <c r="G381" s="82">
        <f>E381/1.11</f>
        <v>86486.486486486479</v>
      </c>
      <c r="H381" s="83">
        <f>G381*11%</f>
        <v>9513.5135135135133</v>
      </c>
      <c r="I381" s="83">
        <f>G381/B381</f>
        <v>28828.828828828828</v>
      </c>
      <c r="J381" s="103">
        <f>H381/B381</f>
        <v>3171.171171171171</v>
      </c>
    </row>
    <row r="382" spans="1:10" ht="12.75" customHeight="1" x14ac:dyDescent="0.25">
      <c r="A382" s="101"/>
      <c r="D382" s="81"/>
      <c r="E382" s="81">
        <f>(E381*Invoice!I1606)+((E381-(E381*Invoice!I1606))*Invoice!J1606)</f>
        <v>9600</v>
      </c>
      <c r="F382" s="81"/>
      <c r="G382" s="90">
        <f>E382/1.11</f>
        <v>8648.6486486486483</v>
      </c>
      <c r="H382" s="91">
        <f>G382*11%</f>
        <v>951.35135135135135</v>
      </c>
      <c r="I382" s="91">
        <f>G382/B381</f>
        <v>2882.8828828828828</v>
      </c>
      <c r="J382" s="104">
        <f>H382/B381</f>
        <v>317.11711711711712</v>
      </c>
    </row>
    <row r="383" spans="1:10" ht="12.75" customHeight="1" x14ac:dyDescent="0.25">
      <c r="A383" s="101"/>
      <c r="D383" s="81" t="s">
        <v>23</v>
      </c>
      <c r="E383" s="81">
        <f>E381-E382</f>
        <v>86400</v>
      </c>
      <c r="F383" s="81"/>
      <c r="G383" s="82">
        <f>G381-G382</f>
        <v>77837.837837837826</v>
      </c>
      <c r="H383" s="82">
        <f>H381-H382</f>
        <v>8562.1621621621616</v>
      </c>
      <c r="I383" s="82">
        <f>I381-I382</f>
        <v>25945.945945945947</v>
      </c>
      <c r="J383" s="105">
        <f>J381-J382</f>
        <v>2854.0540540540537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86399.999999999985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1">
        <v>2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Invoice!B1607</f>
        <v>3</v>
      </c>
      <c r="C387" s="88" t="str">
        <f>Invoice!E1607</f>
        <v>CALCULATOR JOYKO CC-38</v>
      </c>
      <c r="D387" s="89">
        <f>Invoice!H1607</f>
        <v>27500</v>
      </c>
      <c r="E387" s="81">
        <f t="shared" ref="E387:E411" si="45">D387*B387</f>
        <v>82500</v>
      </c>
      <c r="F387" s="81"/>
      <c r="G387" s="82">
        <f t="shared" ref="G387:G411" si="46">E387/1.11</f>
        <v>74324.32432432432</v>
      </c>
      <c r="H387" s="83">
        <f t="shared" ref="H387:H411" si="47">G387*11%</f>
        <v>8175.6756756756749</v>
      </c>
      <c r="I387" s="83">
        <f t="shared" ref="I387:I411" si="48">G387/B387</f>
        <v>24774.774774774774</v>
      </c>
      <c r="J387" s="103">
        <f t="shared" ref="J387:J411" si="49">H387/B387</f>
        <v>2725.2252252252251</v>
      </c>
    </row>
    <row r="388" spans="1:10" ht="12.75" customHeight="1" x14ac:dyDescent="0.25">
      <c r="A388" s="101"/>
      <c r="D388" s="81"/>
      <c r="E388" s="81">
        <f>(E387*Invoice!I1607)+((E387-(E387*Invoice!I1607))*Invoice!J1607)</f>
        <v>8250</v>
      </c>
      <c r="F388" s="81"/>
      <c r="G388" s="90">
        <f>E388/1.11</f>
        <v>7432.4324324324316</v>
      </c>
      <c r="H388" s="91">
        <f>G388*11%</f>
        <v>817.56756756756749</v>
      </c>
      <c r="I388" s="91">
        <f>G388/B387</f>
        <v>2477.4774774774774</v>
      </c>
      <c r="J388" s="104">
        <f>H388/B387</f>
        <v>272.52252252252248</v>
      </c>
    </row>
    <row r="389" spans="1:10" ht="12.75" customHeight="1" x14ac:dyDescent="0.25">
      <c r="A389" s="101"/>
      <c r="D389" s="81" t="s">
        <v>23</v>
      </c>
      <c r="E389" s="81">
        <f>E387-E388</f>
        <v>74250</v>
      </c>
      <c r="F389" s="81"/>
      <c r="G389" s="82">
        <f>G387-G388</f>
        <v>66891.891891891893</v>
      </c>
      <c r="H389" s="82">
        <f>H387-H388</f>
        <v>7358.1081081081074</v>
      </c>
      <c r="I389" s="82">
        <f>I387-I388</f>
        <v>22297.297297297297</v>
      </c>
      <c r="J389" s="105">
        <f>J387-J388</f>
        <v>2452.7027027027025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74250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3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Invoice!B1608</f>
        <v>3</v>
      </c>
      <c r="C393" s="88" t="str">
        <f>Invoice!E1608</f>
        <v>CALCULATOR JOYKO PKC-0711HC</v>
      </c>
      <c r="D393" s="89">
        <f>Invoice!H1608</f>
        <v>28000</v>
      </c>
      <c r="E393" s="81">
        <f t="shared" si="45"/>
        <v>84000</v>
      </c>
      <c r="F393" s="81"/>
      <c r="G393" s="82">
        <f t="shared" si="46"/>
        <v>75675.675675675666</v>
      </c>
      <c r="H393" s="83">
        <f t="shared" si="47"/>
        <v>8324.3243243243232</v>
      </c>
      <c r="I393" s="83">
        <f t="shared" si="48"/>
        <v>25225.225225225222</v>
      </c>
      <c r="J393" s="103">
        <f t="shared" si="49"/>
        <v>2774.7747747747744</v>
      </c>
    </row>
    <row r="394" spans="1:10" ht="12.75" customHeight="1" x14ac:dyDescent="0.25">
      <c r="A394" s="101"/>
      <c r="D394" s="81"/>
      <c r="E394" s="81">
        <f>(E393*Invoice!I1608)+((E393-(E393*Invoice!I1608))*Invoice!J1608)</f>
        <v>8400</v>
      </c>
      <c r="F394" s="81"/>
      <c r="G394" s="90">
        <f>E394/1.11</f>
        <v>7567.5675675675666</v>
      </c>
      <c r="H394" s="91">
        <f>G394*11%</f>
        <v>832.43243243243228</v>
      </c>
      <c r="I394" s="91">
        <f>G394/B393</f>
        <v>2522.5225225225222</v>
      </c>
      <c r="J394" s="104">
        <f>H394/B393</f>
        <v>277.47747747747741</v>
      </c>
    </row>
    <row r="395" spans="1:10" ht="12.75" customHeight="1" x14ac:dyDescent="0.25">
      <c r="A395" s="101"/>
      <c r="D395" s="81" t="s">
        <v>23</v>
      </c>
      <c r="E395" s="81">
        <f>E393-E394</f>
        <v>75600</v>
      </c>
      <c r="F395" s="81"/>
      <c r="G395" s="82">
        <f>G393-G394</f>
        <v>68108.108108108107</v>
      </c>
      <c r="H395" s="82">
        <f>H393-H394</f>
        <v>7491.8918918918907</v>
      </c>
      <c r="I395" s="82">
        <f>I393-I394</f>
        <v>22702.7027027027</v>
      </c>
      <c r="J395" s="105">
        <f>J393-J394</f>
        <v>2497.2972972972971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75600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1">
        <v>4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Invoice!B1609</f>
        <v>1</v>
      </c>
      <c r="C399" s="88" t="str">
        <f>Invoice!E1609</f>
        <v>PENCIL CASE / TEMPAT PENSIL MAGNET B-35138-21</v>
      </c>
      <c r="D399" s="89">
        <f>Invoice!H1609</f>
        <v>287000</v>
      </c>
      <c r="E399" s="81">
        <f t="shared" si="45"/>
        <v>287000</v>
      </c>
      <c r="F399" s="81"/>
      <c r="G399" s="82">
        <f t="shared" si="46"/>
        <v>258558.55855855852</v>
      </c>
      <c r="H399" s="83">
        <f t="shared" si="47"/>
        <v>28441.441441441439</v>
      </c>
      <c r="I399" s="83">
        <f t="shared" si="48"/>
        <v>258558.55855855852</v>
      </c>
      <c r="J399" s="103">
        <f t="shared" si="49"/>
        <v>28441.441441441439</v>
      </c>
    </row>
    <row r="400" spans="1:10" ht="12.75" customHeight="1" x14ac:dyDescent="0.25">
      <c r="A400" s="101"/>
      <c r="D400" s="81"/>
      <c r="E400" s="81">
        <f>(E399*Invoice!I1609)+((E399-(E399*Invoice!I1609))*Invoice!J1609)</f>
        <v>0</v>
      </c>
      <c r="F400" s="81"/>
      <c r="G400" s="90">
        <f>E400/1.11</f>
        <v>0</v>
      </c>
      <c r="H400" s="91">
        <f>G400*11%</f>
        <v>0</v>
      </c>
      <c r="I400" s="91">
        <f>G400/B399</f>
        <v>0</v>
      </c>
      <c r="J400" s="104">
        <f>H400/B399</f>
        <v>0</v>
      </c>
    </row>
    <row r="401" spans="1:10" ht="12.75" customHeight="1" x14ac:dyDescent="0.25">
      <c r="A401" s="101"/>
      <c r="D401" s="81" t="s">
        <v>23</v>
      </c>
      <c r="E401" s="81">
        <f>E399-E400</f>
        <v>287000</v>
      </c>
      <c r="F401" s="81"/>
      <c r="G401" s="82">
        <f>G399-G400</f>
        <v>258558.55855855852</v>
      </c>
      <c r="H401" s="82">
        <f>H399-H400</f>
        <v>28441.441441441439</v>
      </c>
      <c r="I401" s="82">
        <f>I399-I400</f>
        <v>258558.55855855852</v>
      </c>
      <c r="J401" s="105">
        <f>J399-J400</f>
        <v>28441.441441441439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286999.99999999994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5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Invoice!B1610</f>
        <v>1</v>
      </c>
      <c r="C405" s="88" t="str">
        <f>Invoice!E1610</f>
        <v>PENCIL CASE / TEMPAT PENSIL MAGNET OGGY O-022</v>
      </c>
      <c r="D405" s="89">
        <f>Invoice!H1610</f>
        <v>225000</v>
      </c>
      <c r="E405" s="81">
        <f t="shared" si="45"/>
        <v>225000</v>
      </c>
      <c r="F405" s="81"/>
      <c r="G405" s="82">
        <f t="shared" si="46"/>
        <v>202702.70270270269</v>
      </c>
      <c r="H405" s="83">
        <f t="shared" si="47"/>
        <v>22297.297297297297</v>
      </c>
      <c r="I405" s="83">
        <f t="shared" si="48"/>
        <v>202702.70270270269</v>
      </c>
      <c r="J405" s="103">
        <f t="shared" si="49"/>
        <v>22297.297297297297</v>
      </c>
    </row>
    <row r="406" spans="1:10" ht="12.75" customHeight="1" x14ac:dyDescent="0.25">
      <c r="A406" s="101"/>
      <c r="D406" s="81"/>
      <c r="E406" s="81">
        <f>(E405*Invoice!I1610)+((E405-(E405*Invoice!I1610))*Invoice!J1610)</f>
        <v>0</v>
      </c>
      <c r="F406" s="81"/>
      <c r="G406" s="90">
        <f>E406/1.11</f>
        <v>0</v>
      </c>
      <c r="H406" s="91">
        <f>G406*11%</f>
        <v>0</v>
      </c>
      <c r="I406" s="91">
        <f>G406/B405</f>
        <v>0</v>
      </c>
      <c r="J406" s="104">
        <f>H406/B405</f>
        <v>0</v>
      </c>
    </row>
    <row r="407" spans="1:10" ht="12.75" customHeight="1" x14ac:dyDescent="0.25">
      <c r="A407" s="101"/>
      <c r="D407" s="81" t="s">
        <v>23</v>
      </c>
      <c r="E407" s="81">
        <f>E405-E406</f>
        <v>225000</v>
      </c>
      <c r="F407" s="81"/>
      <c r="G407" s="82">
        <f>G405-G406</f>
        <v>202702.70270270269</v>
      </c>
      <c r="H407" s="82">
        <f>H405-H406</f>
        <v>22297.297297297297</v>
      </c>
      <c r="I407" s="82">
        <f>I405-I406</f>
        <v>202702.70270270269</v>
      </c>
      <c r="J407" s="105">
        <f>J405-J406</f>
        <v>22297.297297297297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225000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6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Invoice!B1611</f>
        <v>1</v>
      </c>
      <c r="C411" s="88" t="str">
        <f>Invoice!E1611</f>
        <v>PENCIL CASE / TEMPAT PENSIL MAGNET B-35165</v>
      </c>
      <c r="D411" s="89">
        <f>Invoice!H1611</f>
        <v>375000</v>
      </c>
      <c r="E411" s="81">
        <f t="shared" si="45"/>
        <v>375000</v>
      </c>
      <c r="F411" s="81"/>
      <c r="G411" s="82">
        <f t="shared" si="46"/>
        <v>337837.83783783781</v>
      </c>
      <c r="H411" s="83">
        <f t="shared" si="47"/>
        <v>37162.16216216216</v>
      </c>
      <c r="I411" s="83">
        <f t="shared" si="48"/>
        <v>337837.83783783781</v>
      </c>
      <c r="J411" s="103">
        <f t="shared" si="49"/>
        <v>37162.16216216216</v>
      </c>
    </row>
    <row r="412" spans="1:10" ht="12.75" customHeight="1" x14ac:dyDescent="0.25">
      <c r="A412" s="101"/>
      <c r="D412" s="81"/>
      <c r="E412" s="81">
        <f>(E411*Invoice!I1611)+((E411-(E411*Invoice!I1611))*Invoice!J1611)</f>
        <v>0</v>
      </c>
      <c r="F412" s="81"/>
      <c r="G412" s="90">
        <f>E412/1.11</f>
        <v>0</v>
      </c>
      <c r="H412" s="91">
        <f>G412*11%</f>
        <v>0</v>
      </c>
      <c r="I412" s="91">
        <f>G412/B411</f>
        <v>0</v>
      </c>
      <c r="J412" s="104">
        <f>H412/B411</f>
        <v>0</v>
      </c>
    </row>
    <row r="413" spans="1:10" ht="12.75" customHeight="1" x14ac:dyDescent="0.25">
      <c r="A413" s="101"/>
      <c r="D413" s="81" t="s">
        <v>23</v>
      </c>
      <c r="E413" s="81">
        <f>E411-E412</f>
        <v>375000</v>
      </c>
      <c r="F413" s="81"/>
      <c r="G413" s="82">
        <f>G411-G412</f>
        <v>337837.83783783781</v>
      </c>
      <c r="H413" s="82">
        <f>H411-H412</f>
        <v>37162.16216216216</v>
      </c>
      <c r="I413" s="82">
        <f>I411-I412</f>
        <v>337837.83783783781</v>
      </c>
      <c r="J413" s="105">
        <f>J411-J412</f>
        <v>37162.16216216216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375000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6"/>
      <c r="B416" s="107"/>
      <c r="C416" s="107"/>
      <c r="D416" s="107"/>
      <c r="E416" s="107"/>
      <c r="F416" s="107"/>
      <c r="G416" s="108">
        <f>G383+G389+G395+G401+G407+G413</f>
        <v>1011936.9369369368</v>
      </c>
      <c r="H416" s="108">
        <f>H383+H389+H395+H401+H407+H413</f>
        <v>111313.06306306305</v>
      </c>
      <c r="I416" s="107"/>
      <c r="J416" s="109">
        <f>H384+H390+H396+H402+H408+H414</f>
        <v>1123250</v>
      </c>
    </row>
    <row r="418" spans="1:10" ht="12.75" customHeight="1" x14ac:dyDescent="0.25">
      <c r="A418" s="94" t="s">
        <v>1</v>
      </c>
      <c r="B418" s="95">
        <f>Invoice!E1712</f>
        <v>23060016</v>
      </c>
      <c r="C418" s="96"/>
      <c r="D418" s="97"/>
      <c r="E418" s="97"/>
      <c r="F418" s="97"/>
      <c r="G418" s="98"/>
      <c r="H418" s="99"/>
      <c r="I418" s="99"/>
      <c r="J418" s="100"/>
    </row>
    <row r="419" spans="1:10" ht="12.75" customHeight="1" x14ac:dyDescent="0.25">
      <c r="A419" s="101">
        <v>1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Invoice!B1720</f>
        <v>1000</v>
      </c>
      <c r="C420" s="88" t="str">
        <f>Invoice!E1720</f>
        <v>ISI STAPLER (STAPLES) GREATWALL GW-NO. 10 (KECIL)</v>
      </c>
      <c r="D420" s="89">
        <f>Invoice!H1720</f>
        <v>13250</v>
      </c>
      <c r="E420" s="81">
        <f>D420*B420</f>
        <v>13250000</v>
      </c>
      <c r="F420" s="81"/>
      <c r="G420" s="82">
        <f>E420/1.11</f>
        <v>11936936.936936935</v>
      </c>
      <c r="H420" s="83">
        <f>G420*11%</f>
        <v>1313063.063063063</v>
      </c>
      <c r="I420" s="83">
        <f>G420/B420</f>
        <v>11936.936936936936</v>
      </c>
      <c r="J420" s="103">
        <f>H420/B420</f>
        <v>1313.0630630630631</v>
      </c>
    </row>
    <row r="421" spans="1:10" ht="12.75" customHeight="1" x14ac:dyDescent="0.25">
      <c r="A421" s="101"/>
      <c r="D421" s="81"/>
      <c r="E421" s="81">
        <f>(E420*Invoice!I1720)+((E420-(E420*Invoice!I1720))*Invoice!J1720)</f>
        <v>0</v>
      </c>
      <c r="F421" s="81"/>
      <c r="G421" s="90">
        <f>E421/1.11</f>
        <v>0</v>
      </c>
      <c r="H421" s="91">
        <f>G421*11%</f>
        <v>0</v>
      </c>
      <c r="I421" s="91">
        <f>G421/B420</f>
        <v>0</v>
      </c>
      <c r="J421" s="104">
        <f>H421/B420</f>
        <v>0</v>
      </c>
    </row>
    <row r="422" spans="1:10" ht="12.75" customHeight="1" x14ac:dyDescent="0.25">
      <c r="A422" s="101"/>
      <c r="D422" s="81" t="s">
        <v>23</v>
      </c>
      <c r="E422" s="81">
        <f>E420-E421</f>
        <v>13250000</v>
      </c>
      <c r="F422" s="81"/>
      <c r="G422" s="82">
        <f>G420-G421</f>
        <v>11936936.936936935</v>
      </c>
      <c r="H422" s="82">
        <f>H420-H421</f>
        <v>1313063.063063063</v>
      </c>
      <c r="I422" s="82">
        <f>I420-I421</f>
        <v>11936.936936936936</v>
      </c>
      <c r="J422" s="105">
        <f>J420-J421</f>
        <v>1313.0630630630631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13249999.999999998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2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Invoice!B1721</f>
        <v>12</v>
      </c>
      <c r="C426" s="88" t="str">
        <f>Invoice!E1721</f>
        <v>ISI PENSIL 2B 0.5 MM JOYKO PL-05</v>
      </c>
      <c r="D426" s="89">
        <f>Invoice!H1721</f>
        <v>176400</v>
      </c>
      <c r="E426" s="81">
        <f t="shared" ref="E426:E432" si="50">D426*B426</f>
        <v>2116800</v>
      </c>
      <c r="F426" s="81"/>
      <c r="G426" s="82">
        <f t="shared" ref="G426:G432" si="51">E426/1.11</f>
        <v>1907027.0270270268</v>
      </c>
      <c r="H426" s="83">
        <f t="shared" ref="H426:H432" si="52">G426*11%</f>
        <v>209772.97297297293</v>
      </c>
      <c r="I426" s="83">
        <f t="shared" ref="I426:I432" si="53">G426/B426</f>
        <v>158918.91891891891</v>
      </c>
      <c r="J426" s="103">
        <f t="shared" ref="J426:J432" si="54">H426/B426</f>
        <v>17481.081081081076</v>
      </c>
    </row>
    <row r="427" spans="1:10" ht="12.75" customHeight="1" x14ac:dyDescent="0.25">
      <c r="A427" s="101"/>
      <c r="D427" s="81"/>
      <c r="E427" s="81">
        <f>(E426*Invoice!I1721)+((E426-(E426*Invoice!I1721))*Invoice!J1721)</f>
        <v>264600</v>
      </c>
      <c r="F427" s="81"/>
      <c r="G427" s="90">
        <f>E427/1.11</f>
        <v>238378.37837837834</v>
      </c>
      <c r="H427" s="91">
        <f>G427*11%</f>
        <v>26221.621621621616</v>
      </c>
      <c r="I427" s="91">
        <f>G427/B426</f>
        <v>19864.864864864863</v>
      </c>
      <c r="J427" s="104">
        <f>H427/B426</f>
        <v>2185.1351351351345</v>
      </c>
    </row>
    <row r="428" spans="1:10" ht="12.75" customHeight="1" x14ac:dyDescent="0.25">
      <c r="A428" s="101"/>
      <c r="D428" s="81" t="s">
        <v>23</v>
      </c>
      <c r="E428" s="81">
        <f>E426-E427</f>
        <v>1852200</v>
      </c>
      <c r="F428" s="81"/>
      <c r="G428" s="82">
        <f>G426-G427</f>
        <v>1668648.6486486485</v>
      </c>
      <c r="H428" s="82">
        <f>H426-H427</f>
        <v>183551.3513513513</v>
      </c>
      <c r="I428" s="82">
        <f>I426-I427</f>
        <v>139054.05405405405</v>
      </c>
      <c r="J428" s="105">
        <f>J426-J427</f>
        <v>15295.945945945941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1852199.9999999998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3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Invoice!B1722</f>
        <v>2</v>
      </c>
      <c r="C432" s="88" t="str">
        <f>Invoice!E1722</f>
        <v>STAMP PLATE DATER KENKO S-68 (Cap Lunas)</v>
      </c>
      <c r="D432" s="89">
        <f>Invoice!H1722</f>
        <v>99600</v>
      </c>
      <c r="E432" s="81">
        <f t="shared" si="50"/>
        <v>199200</v>
      </c>
      <c r="F432" s="81"/>
      <c r="G432" s="82">
        <f t="shared" si="51"/>
        <v>179459.45945945944</v>
      </c>
      <c r="H432" s="83">
        <f t="shared" si="52"/>
        <v>19740.54054054054</v>
      </c>
      <c r="I432" s="83">
        <f t="shared" si="53"/>
        <v>89729.729729729719</v>
      </c>
      <c r="J432" s="103">
        <f t="shared" si="54"/>
        <v>9870.27027027027</v>
      </c>
    </row>
    <row r="433" spans="1:10" ht="12.75" customHeight="1" x14ac:dyDescent="0.25">
      <c r="A433" s="101"/>
      <c r="D433" s="81"/>
      <c r="E433" s="81">
        <f>(E432*Invoice!I1722)+((E432-(E432*Invoice!I1722))*Invoice!J1722)</f>
        <v>24900</v>
      </c>
      <c r="F433" s="81"/>
      <c r="G433" s="90">
        <f>E433/1.11</f>
        <v>22432.43243243243</v>
      </c>
      <c r="H433" s="91">
        <f>G433*11%</f>
        <v>2467.5675675675675</v>
      </c>
      <c r="I433" s="91">
        <f>G433/B432</f>
        <v>11216.216216216215</v>
      </c>
      <c r="J433" s="104">
        <f>H433/B432</f>
        <v>1233.7837837837837</v>
      </c>
    </row>
    <row r="434" spans="1:10" ht="12.75" customHeight="1" x14ac:dyDescent="0.25">
      <c r="A434" s="101"/>
      <c r="D434" s="81" t="s">
        <v>23</v>
      </c>
      <c r="E434" s="81">
        <f>E432-E433</f>
        <v>174300</v>
      </c>
      <c r="F434" s="81"/>
      <c r="G434" s="82">
        <f>G432-G433</f>
        <v>157027.02702702701</v>
      </c>
      <c r="H434" s="82">
        <f>H432-H433</f>
        <v>17272.972972972973</v>
      </c>
      <c r="I434" s="82">
        <f>I432-I433</f>
        <v>78513.513513513506</v>
      </c>
      <c r="J434" s="105">
        <f>J432-J433</f>
        <v>8636.4864864864867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174300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6"/>
      <c r="B437" s="107"/>
      <c r="C437" s="107"/>
      <c r="D437" s="107"/>
      <c r="E437" s="107"/>
      <c r="F437" s="107"/>
      <c r="G437" s="108">
        <f>G422+G428+G434</f>
        <v>13762612.612612611</v>
      </c>
      <c r="H437" s="108">
        <f>H422+H428+H434</f>
        <v>1513887.3873873872</v>
      </c>
      <c r="I437" s="107"/>
      <c r="J437" s="109">
        <f>H423+H429+H435</f>
        <v>15276499.999999998</v>
      </c>
    </row>
    <row r="439" spans="1:10" ht="12.75" customHeight="1" x14ac:dyDescent="0.25">
      <c r="A439" s="94" t="s">
        <v>1</v>
      </c>
      <c r="B439" s="95">
        <f>Invoice!E1826</f>
        <v>23060017</v>
      </c>
      <c r="C439" s="96"/>
      <c r="D439" s="97"/>
      <c r="E439" s="97"/>
      <c r="F439" s="97"/>
      <c r="G439" s="98"/>
      <c r="H439" s="99"/>
      <c r="I439" s="99"/>
      <c r="J439" s="100"/>
    </row>
    <row r="440" spans="1:10" ht="12.75" customHeight="1" x14ac:dyDescent="0.25">
      <c r="A440" s="101">
        <v>1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Invoice!B1834</f>
        <v>36</v>
      </c>
      <c r="C441" s="88" t="str">
        <f>Invoice!E1834</f>
        <v>LEM STICK KENKO 8 GR (KECIL) isi 30 pc</v>
      </c>
      <c r="D441" s="89">
        <f>Invoice!H1834</f>
        <v>66000</v>
      </c>
      <c r="E441" s="81">
        <f>D441*B441</f>
        <v>2376000</v>
      </c>
      <c r="F441" s="81"/>
      <c r="G441" s="82">
        <f>E441/1.11</f>
        <v>2140540.5405405401</v>
      </c>
      <c r="H441" s="83">
        <f>G441*11%</f>
        <v>235459.45945945941</v>
      </c>
      <c r="I441" s="83">
        <f>G441/B441</f>
        <v>59459.459459459445</v>
      </c>
      <c r="J441" s="103">
        <f>H441/B441</f>
        <v>6540.540540540539</v>
      </c>
    </row>
    <row r="442" spans="1:10" ht="12.75" customHeight="1" x14ac:dyDescent="0.25">
      <c r="A442" s="101"/>
      <c r="D442" s="81"/>
      <c r="E442" s="81">
        <f>(E441*Invoice!I1834)+((E441-(E441*Invoice!I1834))*Invoice!J1834)</f>
        <v>297000</v>
      </c>
      <c r="F442" s="81"/>
      <c r="G442" s="90">
        <f>E442/1.11</f>
        <v>267567.56756756752</v>
      </c>
      <c r="H442" s="91">
        <f>G442*11%</f>
        <v>29432.432432432426</v>
      </c>
      <c r="I442" s="91">
        <f>G442/B441</f>
        <v>7432.4324324324307</v>
      </c>
      <c r="J442" s="104">
        <f>H442/B441</f>
        <v>817.56756756756738</v>
      </c>
    </row>
    <row r="443" spans="1:10" ht="12.75" customHeight="1" x14ac:dyDescent="0.25">
      <c r="A443" s="101"/>
      <c r="D443" s="81" t="s">
        <v>23</v>
      </c>
      <c r="E443" s="81">
        <f>E441-E442</f>
        <v>2079000</v>
      </c>
      <c r="F443" s="81"/>
      <c r="G443" s="82">
        <f>G441-G442</f>
        <v>1872972.9729729726</v>
      </c>
      <c r="H443" s="82">
        <f>H441-H442</f>
        <v>206027.02702702698</v>
      </c>
      <c r="I443" s="82">
        <f>I441-I442</f>
        <v>52027.027027027012</v>
      </c>
      <c r="J443" s="105">
        <f>J441-J442</f>
        <v>5722.9729729729715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2078999.9999999995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2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Invoice!B1835</f>
        <v>36</v>
      </c>
      <c r="C447" s="88" t="str">
        <f>Invoice!E1835</f>
        <v>LEM STICK KENKO 15 GR (TANGGUNG) isi 20 pc</v>
      </c>
      <c r="D447" s="89">
        <f>Invoice!H1835</f>
        <v>72000</v>
      </c>
      <c r="E447" s="81">
        <f t="shared" ref="E447:E465" si="55">D447*B447</f>
        <v>2592000</v>
      </c>
      <c r="F447" s="81"/>
      <c r="G447" s="82">
        <f t="shared" ref="G447:G465" si="56">E447/1.11</f>
        <v>2335135.1351351351</v>
      </c>
      <c r="H447" s="83">
        <f t="shared" ref="H447:H465" si="57">G447*11%</f>
        <v>256864.86486486488</v>
      </c>
      <c r="I447" s="83">
        <f t="shared" ref="I447:I465" si="58">G447/B447</f>
        <v>64864.864864864867</v>
      </c>
      <c r="J447" s="103">
        <f t="shared" ref="J447:J465" si="59">H447/B447</f>
        <v>7135.1351351351359</v>
      </c>
    </row>
    <row r="448" spans="1:10" ht="12.75" customHeight="1" x14ac:dyDescent="0.25">
      <c r="A448" s="101"/>
      <c r="D448" s="81"/>
      <c r="E448" s="81">
        <f>(E447*Invoice!I1835)+((E447-(E447*Invoice!I1835))*Invoice!J1835)</f>
        <v>324000</v>
      </c>
      <c r="F448" s="81"/>
      <c r="G448" s="90">
        <f>E448/1.11</f>
        <v>291891.89189189189</v>
      </c>
      <c r="H448" s="91">
        <f>G448*11%</f>
        <v>32108.10810810811</v>
      </c>
      <c r="I448" s="91">
        <f>G448/B447</f>
        <v>8108.1081081081084</v>
      </c>
      <c r="J448" s="104">
        <f>H448/B447</f>
        <v>891.89189189189199</v>
      </c>
    </row>
    <row r="449" spans="1:10" ht="12.75" customHeight="1" x14ac:dyDescent="0.25">
      <c r="A449" s="101"/>
      <c r="D449" s="81" t="s">
        <v>23</v>
      </c>
      <c r="E449" s="81">
        <f>E447-E448</f>
        <v>2268000</v>
      </c>
      <c r="F449" s="81"/>
      <c r="G449" s="82">
        <f>G447-G448</f>
        <v>2043243.2432432433</v>
      </c>
      <c r="H449" s="82">
        <f>H447-H448</f>
        <v>224756.75675675677</v>
      </c>
      <c r="I449" s="82">
        <f>I447-I448</f>
        <v>56756.75675675676</v>
      </c>
      <c r="J449" s="105">
        <f>J447-J448</f>
        <v>6243.2432432432443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2268000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3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Invoice!B1836</f>
        <v>36</v>
      </c>
      <c r="C453" s="88" t="str">
        <f>Invoice!E1836</f>
        <v>LEM STICK KENKO 25 GR (BESAR) isi 12 pc</v>
      </c>
      <c r="D453" s="89">
        <f>Invoice!H1836</f>
        <v>60000</v>
      </c>
      <c r="E453" s="81">
        <f t="shared" si="55"/>
        <v>2160000</v>
      </c>
      <c r="F453" s="81"/>
      <c r="G453" s="82">
        <f t="shared" si="56"/>
        <v>1945945.9459459458</v>
      </c>
      <c r="H453" s="83">
        <f t="shared" si="57"/>
        <v>214054.05405405405</v>
      </c>
      <c r="I453" s="83">
        <f t="shared" si="58"/>
        <v>54054.054054054053</v>
      </c>
      <c r="J453" s="103">
        <f t="shared" si="59"/>
        <v>5945.9459459459458</v>
      </c>
    </row>
    <row r="454" spans="1:10" ht="12.75" customHeight="1" x14ac:dyDescent="0.25">
      <c r="A454" s="101"/>
      <c r="D454" s="81"/>
      <c r="E454" s="81">
        <f>(E453*Invoice!I1836)+((E453-(E453*Invoice!I1836))*Invoice!J1836)</f>
        <v>270000</v>
      </c>
      <c r="F454" s="81"/>
      <c r="G454" s="90">
        <f>E454/1.11</f>
        <v>243243.24324324323</v>
      </c>
      <c r="H454" s="91">
        <f>G454*11%</f>
        <v>26756.756756756757</v>
      </c>
      <c r="I454" s="91">
        <f>G454/B453</f>
        <v>6756.7567567567567</v>
      </c>
      <c r="J454" s="104">
        <f>H454/B453</f>
        <v>743.24324324324323</v>
      </c>
    </row>
    <row r="455" spans="1:10" ht="12.75" customHeight="1" x14ac:dyDescent="0.25">
      <c r="A455" s="101"/>
      <c r="D455" s="81" t="s">
        <v>23</v>
      </c>
      <c r="E455" s="81">
        <f>E453-E454</f>
        <v>1890000</v>
      </c>
      <c r="F455" s="81"/>
      <c r="G455" s="82">
        <f>G453-G454</f>
        <v>1702702.7027027025</v>
      </c>
      <c r="H455" s="82">
        <f>H453-H454</f>
        <v>187297.29729729731</v>
      </c>
      <c r="I455" s="82">
        <f>I453-I454</f>
        <v>47297.297297297293</v>
      </c>
      <c r="J455" s="105">
        <f>J453-J454</f>
        <v>5202.7027027027025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1889999.9999999998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4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Invoice!B1837</f>
        <v>500</v>
      </c>
      <c r="C459" s="88" t="str">
        <f>Invoice!E1837</f>
        <v>PAPER TRIGONAL CLIP JOYKO NO. 3</v>
      </c>
      <c r="D459" s="89">
        <f>Invoice!H1837</f>
        <v>1625</v>
      </c>
      <c r="E459" s="81">
        <f t="shared" si="55"/>
        <v>812500</v>
      </c>
      <c r="F459" s="81"/>
      <c r="G459" s="82">
        <f t="shared" si="56"/>
        <v>731981.98198198189</v>
      </c>
      <c r="H459" s="83">
        <f t="shared" si="57"/>
        <v>80518.018018018003</v>
      </c>
      <c r="I459" s="83">
        <f t="shared" si="58"/>
        <v>1463.9639639639638</v>
      </c>
      <c r="J459" s="103">
        <f t="shared" si="59"/>
        <v>161.03603603603599</v>
      </c>
    </row>
    <row r="460" spans="1:10" ht="12.75" customHeight="1" x14ac:dyDescent="0.25">
      <c r="A460" s="101"/>
      <c r="D460" s="81"/>
      <c r="E460" s="81">
        <f>(E459*Invoice!I1837)+((E459-(E459*Invoice!I1837))*Invoice!J1837)</f>
        <v>101562.5</v>
      </c>
      <c r="F460" s="81"/>
      <c r="G460" s="90">
        <f>E460/1.11</f>
        <v>91497.747747747737</v>
      </c>
      <c r="H460" s="91">
        <f>G460*11%</f>
        <v>10064.75225225225</v>
      </c>
      <c r="I460" s="91">
        <f>G460/B459</f>
        <v>182.99549549549548</v>
      </c>
      <c r="J460" s="104">
        <f>H460/B459</f>
        <v>20.129504504504499</v>
      </c>
    </row>
    <row r="461" spans="1:10" ht="12.75" customHeight="1" x14ac:dyDescent="0.25">
      <c r="A461" s="101"/>
      <c r="D461" s="81" t="s">
        <v>23</v>
      </c>
      <c r="E461" s="81">
        <f>E459-E460</f>
        <v>710937.5</v>
      </c>
      <c r="F461" s="81"/>
      <c r="G461" s="82">
        <f>G459-G460</f>
        <v>640484.2342342342</v>
      </c>
      <c r="H461" s="82">
        <f>H459-H460</f>
        <v>70453.265765765755</v>
      </c>
      <c r="I461" s="82">
        <f>I459-I460</f>
        <v>1280.9684684684682</v>
      </c>
      <c r="J461" s="105">
        <f>J459-J460</f>
        <v>140.9065315315315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710937.5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5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Invoice!B1838</f>
        <v>120</v>
      </c>
      <c r="C465" s="88" t="str">
        <f>Invoice!E1838</f>
        <v>ISI CUTTER 18 MM JOYKO A-100 AM (KECIL)</v>
      </c>
      <c r="D465" s="89">
        <f>Invoice!H1838</f>
        <v>24600</v>
      </c>
      <c r="E465" s="81">
        <f t="shared" si="55"/>
        <v>2952000</v>
      </c>
      <c r="F465" s="81"/>
      <c r="G465" s="82">
        <f t="shared" si="56"/>
        <v>2659459.4594594594</v>
      </c>
      <c r="H465" s="83">
        <f t="shared" si="57"/>
        <v>292540.54054054053</v>
      </c>
      <c r="I465" s="83">
        <f t="shared" si="58"/>
        <v>22162.162162162163</v>
      </c>
      <c r="J465" s="103">
        <f t="shared" si="59"/>
        <v>2437.8378378378379</v>
      </c>
    </row>
    <row r="466" spans="1:10" ht="12.75" customHeight="1" x14ac:dyDescent="0.25">
      <c r="A466" s="101"/>
      <c r="D466" s="81"/>
      <c r="E466" s="81">
        <f>(E465*Invoice!I1838)+((E465-(E465*Invoice!I1838))*Invoice!J1838)</f>
        <v>369000</v>
      </c>
      <c r="F466" s="81"/>
      <c r="G466" s="90">
        <f>E466/1.11</f>
        <v>332432.43243243243</v>
      </c>
      <c r="H466" s="91">
        <f>G466*11%</f>
        <v>36567.567567567567</v>
      </c>
      <c r="I466" s="91">
        <f>G466/B465</f>
        <v>2770.2702702702704</v>
      </c>
      <c r="J466" s="104">
        <f>H466/B465</f>
        <v>304.72972972972974</v>
      </c>
    </row>
    <row r="467" spans="1:10" ht="12.75" customHeight="1" x14ac:dyDescent="0.25">
      <c r="A467" s="101"/>
      <c r="D467" s="81" t="s">
        <v>23</v>
      </c>
      <c r="E467" s="81">
        <f>E465-E466</f>
        <v>2583000</v>
      </c>
      <c r="F467" s="81"/>
      <c r="G467" s="82">
        <f>G465-G466</f>
        <v>2327027.0270270268</v>
      </c>
      <c r="H467" s="82">
        <f>H465-H466</f>
        <v>255972.97297297296</v>
      </c>
      <c r="I467" s="82">
        <f>I465-I466</f>
        <v>19391.891891891893</v>
      </c>
      <c r="J467" s="105">
        <f>J465-J466</f>
        <v>2133.1081081081084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2582999.9999999995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6"/>
      <c r="B470" s="107"/>
      <c r="C470" s="107"/>
      <c r="D470" s="107"/>
      <c r="E470" s="107"/>
      <c r="F470" s="107"/>
      <c r="G470" s="108">
        <f>G443+G449+G455+G461+G467</f>
        <v>8586430.1801801808</v>
      </c>
      <c r="H470" s="108">
        <f>H443+H449+H455+H461+H467</f>
        <v>944507.31981981988</v>
      </c>
      <c r="I470" s="107"/>
      <c r="J470" s="109">
        <f>H444+H450+H456+H462+H468</f>
        <v>9530937.5</v>
      </c>
    </row>
    <row r="472" spans="1:10" ht="12.75" customHeight="1" x14ac:dyDescent="0.25">
      <c r="A472" s="94" t="s">
        <v>1</v>
      </c>
      <c r="B472" s="95">
        <f>Invoice!E1940</f>
        <v>23060018</v>
      </c>
      <c r="C472" s="96"/>
      <c r="D472" s="97"/>
      <c r="E472" s="97"/>
      <c r="F472" s="97"/>
      <c r="G472" s="98"/>
      <c r="H472" s="99"/>
      <c r="I472" s="99"/>
      <c r="J472" s="100"/>
    </row>
    <row r="473" spans="1:10" ht="12.75" customHeight="1" x14ac:dyDescent="0.25">
      <c r="A473" s="101">
        <v>1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Invoice!B1948</f>
        <v>120</v>
      </c>
      <c r="C474" s="88" t="str">
        <f>Invoice!E1948</f>
        <v>CALCULATOR JOYKO CC-15A</v>
      </c>
      <c r="D474" s="89">
        <f>Invoice!H1948</f>
        <v>47000</v>
      </c>
      <c r="E474" s="81">
        <f>D474*B474</f>
        <v>5640000</v>
      </c>
      <c r="F474" s="81"/>
      <c r="G474" s="82">
        <f>E474/1.11</f>
        <v>5081081.0810810803</v>
      </c>
      <c r="H474" s="83">
        <f>G474*11%</f>
        <v>558918.91891891882</v>
      </c>
      <c r="I474" s="83">
        <f>G474/B474</f>
        <v>42342.342342342337</v>
      </c>
      <c r="J474" s="103">
        <f>H474/B474</f>
        <v>4657.6576576576572</v>
      </c>
    </row>
    <row r="475" spans="1:10" ht="12.75" customHeight="1" x14ac:dyDescent="0.25">
      <c r="A475" s="101"/>
      <c r="D475" s="81"/>
      <c r="E475" s="81">
        <f>(E474*Invoice!I1948)+((E474-(E474*Invoice!I1948))*Invoice!J1948)</f>
        <v>705000</v>
      </c>
      <c r="F475" s="81"/>
      <c r="G475" s="90">
        <f>E475/1.11</f>
        <v>635135.13513513503</v>
      </c>
      <c r="H475" s="91">
        <f>G475*11%</f>
        <v>69864.864864864852</v>
      </c>
      <c r="I475" s="91">
        <f>G475/B474</f>
        <v>5292.7927927927922</v>
      </c>
      <c r="J475" s="104">
        <f>H475/B474</f>
        <v>582.20720720720715</v>
      </c>
    </row>
    <row r="476" spans="1:10" ht="12.75" customHeight="1" x14ac:dyDescent="0.25">
      <c r="A476" s="101"/>
      <c r="D476" s="81" t="s">
        <v>23</v>
      </c>
      <c r="E476" s="81">
        <f>E474-E475</f>
        <v>4935000</v>
      </c>
      <c r="F476" s="81"/>
      <c r="G476" s="82">
        <f>G474-G475</f>
        <v>4445945.9459459456</v>
      </c>
      <c r="H476" s="82">
        <f>H474-H475</f>
        <v>489054.05405405397</v>
      </c>
      <c r="I476" s="82">
        <f>I474-I475</f>
        <v>37049.549549549542</v>
      </c>
      <c r="J476" s="105">
        <f>J474-J475</f>
        <v>4075.4504504504503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4935000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2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Invoice!B1949</f>
        <v>120</v>
      </c>
      <c r="C480" s="88" t="str">
        <f>Invoice!E1949</f>
        <v>CALCULATOR JOYKO CC-8A</v>
      </c>
      <c r="D480" s="89">
        <f>Invoice!H1949</f>
        <v>47000</v>
      </c>
      <c r="E480" s="81">
        <f t="shared" ref="E480:E498" si="60">D480*B480</f>
        <v>5640000</v>
      </c>
      <c r="F480" s="81"/>
      <c r="G480" s="82">
        <f t="shared" ref="G480:G498" si="61">E480/1.11</f>
        <v>5081081.0810810803</v>
      </c>
      <c r="H480" s="83">
        <f t="shared" ref="H480:H498" si="62">G480*11%</f>
        <v>558918.91891891882</v>
      </c>
      <c r="I480" s="83">
        <f t="shared" ref="I480:I498" si="63">G480/B480</f>
        <v>42342.342342342337</v>
      </c>
      <c r="J480" s="103">
        <f t="shared" ref="J480:J498" si="64">H480/B480</f>
        <v>4657.6576576576572</v>
      </c>
    </row>
    <row r="481" spans="1:10" ht="12.75" customHeight="1" x14ac:dyDescent="0.25">
      <c r="A481" s="101"/>
      <c r="D481" s="81"/>
      <c r="E481" s="81">
        <f>(E480*Invoice!I1949)+((E480-(E480*Invoice!I1949))*Invoice!J1949)</f>
        <v>705000</v>
      </c>
      <c r="F481" s="81"/>
      <c r="G481" s="90">
        <f>E481/1.11</f>
        <v>635135.13513513503</v>
      </c>
      <c r="H481" s="91">
        <f>G481*11%</f>
        <v>69864.864864864852</v>
      </c>
      <c r="I481" s="91">
        <f>G481/B480</f>
        <v>5292.7927927927922</v>
      </c>
      <c r="J481" s="104">
        <f>H481/B480</f>
        <v>582.20720720720715</v>
      </c>
    </row>
    <row r="482" spans="1:10" ht="12.75" customHeight="1" x14ac:dyDescent="0.25">
      <c r="A482" s="101"/>
      <c r="D482" s="81" t="s">
        <v>23</v>
      </c>
      <c r="E482" s="81">
        <f>E480-E481</f>
        <v>4935000</v>
      </c>
      <c r="F482" s="81"/>
      <c r="G482" s="82">
        <f>G480-G481</f>
        <v>4445945.9459459456</v>
      </c>
      <c r="H482" s="82">
        <f>H480-H481</f>
        <v>489054.05405405397</v>
      </c>
      <c r="I482" s="82">
        <f>I480-I481</f>
        <v>37049.549549549542</v>
      </c>
      <c r="J482" s="105">
        <f>J480-J481</f>
        <v>4075.4504504504503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4935000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3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Invoice!B1950</f>
        <v>160</v>
      </c>
      <c r="C486" s="88" t="str">
        <f>Invoice!E1950</f>
        <v>CALCULATOR JOYKO CC-37</v>
      </c>
      <c r="D486" s="89">
        <f>Invoice!H1950</f>
        <v>32000</v>
      </c>
      <c r="E486" s="81">
        <f t="shared" si="60"/>
        <v>5120000</v>
      </c>
      <c r="F486" s="81"/>
      <c r="G486" s="82">
        <f t="shared" si="61"/>
        <v>4612612.6126126125</v>
      </c>
      <c r="H486" s="83">
        <f t="shared" si="62"/>
        <v>507387.3873873874</v>
      </c>
      <c r="I486" s="83">
        <f t="shared" si="63"/>
        <v>28828.828828828828</v>
      </c>
      <c r="J486" s="103">
        <f t="shared" si="64"/>
        <v>3171.1711711711714</v>
      </c>
    </row>
    <row r="487" spans="1:10" ht="12.75" customHeight="1" x14ac:dyDescent="0.25">
      <c r="A487" s="101"/>
      <c r="D487" s="81"/>
      <c r="E487" s="81">
        <f>(E486*Invoice!I1950)+((E486-(E486*Invoice!I1950))*Invoice!J1950)</f>
        <v>640000</v>
      </c>
      <c r="F487" s="81"/>
      <c r="G487" s="90">
        <f>E487/1.11</f>
        <v>576576.57657657657</v>
      </c>
      <c r="H487" s="91">
        <f>G487*11%</f>
        <v>63423.423423423425</v>
      </c>
      <c r="I487" s="91">
        <f>G487/B486</f>
        <v>3603.6036036036035</v>
      </c>
      <c r="J487" s="104">
        <f>H487/B486</f>
        <v>396.39639639639643</v>
      </c>
    </row>
    <row r="488" spans="1:10" ht="12.75" customHeight="1" x14ac:dyDescent="0.25">
      <c r="A488" s="101"/>
      <c r="D488" s="81" t="s">
        <v>23</v>
      </c>
      <c r="E488" s="81">
        <f>E486-E487</f>
        <v>4480000</v>
      </c>
      <c r="F488" s="81"/>
      <c r="G488" s="82">
        <f>G486-G487</f>
        <v>4036036.036036036</v>
      </c>
      <c r="H488" s="82">
        <f>H486-H487</f>
        <v>443963.96396396396</v>
      </c>
      <c r="I488" s="82">
        <f>I486-I487</f>
        <v>25225.225225225226</v>
      </c>
      <c r="J488" s="105">
        <f>J486-J487</f>
        <v>2774.7747747747749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4480000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4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Invoice!B1951</f>
        <v>60</v>
      </c>
      <c r="C492" s="88" t="str">
        <f>Invoice!E1951</f>
        <v>CALCULATOR JOYKO CC-810CH</v>
      </c>
      <c r="D492" s="89">
        <f>Invoice!H1951</f>
        <v>82000</v>
      </c>
      <c r="E492" s="81">
        <f t="shared" si="60"/>
        <v>4920000</v>
      </c>
      <c r="F492" s="81"/>
      <c r="G492" s="82">
        <f t="shared" si="61"/>
        <v>4432432.4324324317</v>
      </c>
      <c r="H492" s="83">
        <f t="shared" si="62"/>
        <v>487567.56756756752</v>
      </c>
      <c r="I492" s="83">
        <f t="shared" si="63"/>
        <v>73873.873873873861</v>
      </c>
      <c r="J492" s="103">
        <f t="shared" si="64"/>
        <v>8126.1261261261252</v>
      </c>
    </row>
    <row r="493" spans="1:10" ht="12.75" customHeight="1" x14ac:dyDescent="0.25">
      <c r="A493" s="101"/>
      <c r="D493" s="81"/>
      <c r="E493" s="81">
        <f>(E492*Invoice!I1951)+((E492-(E492*Invoice!I1951))*Invoice!J1951)</f>
        <v>615000</v>
      </c>
      <c r="F493" s="81"/>
      <c r="G493" s="90">
        <f>E493/1.11</f>
        <v>554054.05405405397</v>
      </c>
      <c r="H493" s="91">
        <f>G493*11%</f>
        <v>60945.945945945939</v>
      </c>
      <c r="I493" s="91">
        <f>G493/B492</f>
        <v>9234.2342342342326</v>
      </c>
      <c r="J493" s="104">
        <f>H493/B492</f>
        <v>1015.7657657657657</v>
      </c>
    </row>
    <row r="494" spans="1:10" ht="12.75" customHeight="1" x14ac:dyDescent="0.25">
      <c r="A494" s="101"/>
      <c r="D494" s="81" t="s">
        <v>23</v>
      </c>
      <c r="E494" s="81">
        <f>E492-E493</f>
        <v>4305000</v>
      </c>
      <c r="F494" s="81"/>
      <c r="G494" s="82">
        <f>G492-G493</f>
        <v>3878378.3783783778</v>
      </c>
      <c r="H494" s="82">
        <f>H492-H493</f>
        <v>426621.6216216216</v>
      </c>
      <c r="I494" s="82">
        <f>I492-I493</f>
        <v>64639.63963963963</v>
      </c>
      <c r="J494" s="105">
        <f>J492-J493</f>
        <v>7110.3603603603597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4304999.9999999991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5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Invoice!B1952</f>
        <v>240</v>
      </c>
      <c r="C498" s="88" t="str">
        <f>Invoice!E1952</f>
        <v>CALCULATOR JOYKO DTC-1313CH</v>
      </c>
      <c r="D498" s="89">
        <f>Invoice!H1952</f>
        <v>40000</v>
      </c>
      <c r="E498" s="81">
        <f t="shared" si="60"/>
        <v>9600000</v>
      </c>
      <c r="F498" s="81"/>
      <c r="G498" s="82">
        <f t="shared" si="61"/>
        <v>8648648.6486486476</v>
      </c>
      <c r="H498" s="83">
        <f t="shared" si="62"/>
        <v>951351.35135135124</v>
      </c>
      <c r="I498" s="83">
        <f t="shared" si="63"/>
        <v>36036.036036036028</v>
      </c>
      <c r="J498" s="103">
        <f t="shared" si="64"/>
        <v>3963.9639639639636</v>
      </c>
    </row>
    <row r="499" spans="1:10" ht="12.75" customHeight="1" x14ac:dyDescent="0.25">
      <c r="A499" s="101"/>
      <c r="D499" s="81"/>
      <c r="E499" s="81">
        <f>(E498*Invoice!I1952)+((E498-(E498*Invoice!I1952))*Invoice!J1952)</f>
        <v>1200000</v>
      </c>
      <c r="F499" s="81"/>
      <c r="G499" s="90">
        <f>E499/1.11</f>
        <v>1081081.0810810809</v>
      </c>
      <c r="H499" s="91">
        <f>G499*11%</f>
        <v>118918.91891891891</v>
      </c>
      <c r="I499" s="91">
        <f>G499/B498</f>
        <v>4504.5045045045035</v>
      </c>
      <c r="J499" s="104">
        <f>H499/B498</f>
        <v>495.49549549549545</v>
      </c>
    </row>
    <row r="500" spans="1:10" ht="12.75" customHeight="1" x14ac:dyDescent="0.25">
      <c r="A500" s="101"/>
      <c r="D500" s="81" t="s">
        <v>23</v>
      </c>
      <c r="E500" s="81">
        <f>E498-E499</f>
        <v>8400000</v>
      </c>
      <c r="F500" s="81"/>
      <c r="G500" s="82">
        <f>G498-G499</f>
        <v>7567567.5675675664</v>
      </c>
      <c r="H500" s="82">
        <f>H498-H499</f>
        <v>832432.43243243231</v>
      </c>
      <c r="I500" s="82">
        <f>I498-I499</f>
        <v>31531.531531531524</v>
      </c>
      <c r="J500" s="105">
        <f>J498-J499</f>
        <v>3468.468468468468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8399999.9999999981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6"/>
      <c r="B503" s="107"/>
      <c r="C503" s="107"/>
      <c r="D503" s="107"/>
      <c r="E503" s="107"/>
      <c r="F503" s="107"/>
      <c r="G503" s="108">
        <f>G476+G482+G488+G494+G500</f>
        <v>24373873.873873867</v>
      </c>
      <c r="H503" s="108">
        <f>H476+H482+H488+H494+H500</f>
        <v>2681126.1261261259</v>
      </c>
      <c r="I503" s="107"/>
      <c r="J503" s="109">
        <f>H477+H483+H489+H495+H501</f>
        <v>27055000</v>
      </c>
    </row>
    <row r="505" spans="1:10" ht="12.75" customHeight="1" x14ac:dyDescent="0.25">
      <c r="A505" s="94" t="s">
        <v>1</v>
      </c>
      <c r="B505" s="95">
        <f>Invoice!E2054</f>
        <v>23060019</v>
      </c>
      <c r="C505" s="96"/>
      <c r="D505" s="97"/>
      <c r="E505" s="97"/>
      <c r="F505" s="97"/>
      <c r="G505" s="98"/>
      <c r="H505" s="99"/>
      <c r="I505" s="99"/>
      <c r="J505" s="100"/>
    </row>
    <row r="506" spans="1:10" ht="12.75" customHeight="1" x14ac:dyDescent="0.25">
      <c r="A506" s="101">
        <v>1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Invoice!B2062</f>
        <v>180</v>
      </c>
      <c r="C507" s="88" t="str">
        <f>Invoice!E2062</f>
        <v>ISI CUTTER 18 MM KENKO L-150 (BESAR)</v>
      </c>
      <c r="D507" s="89">
        <f>Invoice!H2062</f>
        <v>64800</v>
      </c>
      <c r="E507" s="81">
        <f>D507*B507</f>
        <v>11664000</v>
      </c>
      <c r="F507" s="81"/>
      <c r="G507" s="82">
        <f>E507/1.11</f>
        <v>10508108.108108107</v>
      </c>
      <c r="H507" s="83">
        <f>G507*11%</f>
        <v>1155891.8918918918</v>
      </c>
      <c r="I507" s="83">
        <f>G507/B507</f>
        <v>58378.378378378373</v>
      </c>
      <c r="J507" s="103">
        <f>H507/B507</f>
        <v>6421.6216216216217</v>
      </c>
    </row>
    <row r="508" spans="1:10" ht="12.75" customHeight="1" x14ac:dyDescent="0.25">
      <c r="A508" s="101"/>
      <c r="D508" s="81"/>
      <c r="E508" s="81">
        <f>(E507*Invoice!I2062)+((E507-(E507*Invoice!I2062))*Invoice!J2062)</f>
        <v>1574640</v>
      </c>
      <c r="F508" s="81"/>
      <c r="G508" s="90">
        <f>E508/1.11</f>
        <v>1418594.5945945946</v>
      </c>
      <c r="H508" s="91">
        <f>G508*11%</f>
        <v>156045.40540540541</v>
      </c>
      <c r="I508" s="91">
        <f>G508/B507</f>
        <v>7881.0810810810808</v>
      </c>
      <c r="J508" s="104">
        <f>H508/B507</f>
        <v>866.91891891891896</v>
      </c>
    </row>
    <row r="509" spans="1:10" ht="12.75" customHeight="1" x14ac:dyDescent="0.25">
      <c r="A509" s="101"/>
      <c r="D509" s="81" t="s">
        <v>23</v>
      </c>
      <c r="E509" s="81">
        <f>E507-E508</f>
        <v>10089360</v>
      </c>
      <c r="F509" s="81"/>
      <c r="G509" s="82">
        <f>G507-G508</f>
        <v>9089513.5135135129</v>
      </c>
      <c r="H509" s="82">
        <f>H507-H508</f>
        <v>999846.48648648639</v>
      </c>
      <c r="I509" s="82">
        <f>I507-I508</f>
        <v>50497.297297297293</v>
      </c>
      <c r="J509" s="105">
        <f>J507-J508</f>
        <v>5554.7027027027025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10089360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2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Invoice!B2063</f>
        <v>8</v>
      </c>
      <c r="C513" s="88" t="str">
        <f>Invoice!E2063</f>
        <v>PUNCH KENKO NO. 30XL</v>
      </c>
      <c r="D513" s="89">
        <f>Invoice!H2063</f>
        <v>180000</v>
      </c>
      <c r="E513" s="81">
        <f t="shared" ref="E513:E555" si="65">D513*B513</f>
        <v>1440000</v>
      </c>
      <c r="F513" s="81"/>
      <c r="G513" s="82">
        <f t="shared" ref="G513:G555" si="66">E513/1.11</f>
        <v>1297297.2972972973</v>
      </c>
      <c r="H513" s="83">
        <f t="shared" ref="H513:H555" si="67">G513*11%</f>
        <v>142702.70270270269</v>
      </c>
      <c r="I513" s="83">
        <f t="shared" ref="I513:I555" si="68">G513/B513</f>
        <v>162162.16216216216</v>
      </c>
      <c r="J513" s="103">
        <f t="shared" ref="J513:J555" si="69">H513/B513</f>
        <v>17837.837837837837</v>
      </c>
    </row>
    <row r="514" spans="1:10" ht="12.75" customHeight="1" x14ac:dyDescent="0.25">
      <c r="A514" s="101"/>
      <c r="D514" s="81"/>
      <c r="E514" s="81">
        <f>(E513*Invoice!I2063)+((E513-(E513*Invoice!I2063))*Invoice!J2063)</f>
        <v>194400</v>
      </c>
      <c r="F514" s="81"/>
      <c r="G514" s="90">
        <f>E514/1.11</f>
        <v>175135.13513513512</v>
      </c>
      <c r="H514" s="91">
        <f>G514*11%</f>
        <v>19264.864864864863</v>
      </c>
      <c r="I514" s="91">
        <f>G514/B513</f>
        <v>21891.89189189189</v>
      </c>
      <c r="J514" s="104">
        <f>H514/B513</f>
        <v>2408.1081081081079</v>
      </c>
    </row>
    <row r="515" spans="1:10" ht="12.75" customHeight="1" x14ac:dyDescent="0.25">
      <c r="A515" s="101"/>
      <c r="D515" s="81" t="s">
        <v>23</v>
      </c>
      <c r="E515" s="81">
        <f>E513-E514</f>
        <v>1245600</v>
      </c>
      <c r="F515" s="81"/>
      <c r="G515" s="82">
        <f>G513-G514</f>
        <v>1122162.1621621621</v>
      </c>
      <c r="H515" s="82">
        <f>H513-H514</f>
        <v>123437.83783783783</v>
      </c>
      <c r="I515" s="82">
        <f>I513-I514</f>
        <v>140270.27027027027</v>
      </c>
      <c r="J515" s="105">
        <f>J513-J514</f>
        <v>15429.729729729728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1245600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3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Invoice!B2064</f>
        <v>8</v>
      </c>
      <c r="C519" s="88" t="str">
        <f>Invoice!E2064</f>
        <v>PUNCH KENKO NO. 40XL</v>
      </c>
      <c r="D519" s="89">
        <f>Invoice!H2064</f>
        <v>384000</v>
      </c>
      <c r="E519" s="81">
        <f t="shared" si="65"/>
        <v>3072000</v>
      </c>
      <c r="F519" s="81"/>
      <c r="G519" s="82">
        <f t="shared" si="66"/>
        <v>2767567.5675675673</v>
      </c>
      <c r="H519" s="83">
        <f t="shared" si="67"/>
        <v>304432.43243243243</v>
      </c>
      <c r="I519" s="83">
        <f t="shared" si="68"/>
        <v>345945.94594594592</v>
      </c>
      <c r="J519" s="103">
        <f t="shared" si="69"/>
        <v>38054.054054054053</v>
      </c>
    </row>
    <row r="520" spans="1:10" ht="12.75" customHeight="1" x14ac:dyDescent="0.25">
      <c r="A520" s="101"/>
      <c r="D520" s="81"/>
      <c r="E520" s="81">
        <f>(E519*Invoice!I2064)+((E519-(E519*Invoice!I2064))*Invoice!J2064)</f>
        <v>414720</v>
      </c>
      <c r="F520" s="81"/>
      <c r="G520" s="90">
        <f>E520/1.11</f>
        <v>373621.6216216216</v>
      </c>
      <c r="H520" s="91">
        <f>G520*11%</f>
        <v>41098.378378378373</v>
      </c>
      <c r="I520" s="91">
        <f>G520/B519</f>
        <v>46702.7027027027</v>
      </c>
      <c r="J520" s="104">
        <f>H520/B519</f>
        <v>5137.2972972972966</v>
      </c>
    </row>
    <row r="521" spans="1:10" ht="12.75" customHeight="1" x14ac:dyDescent="0.25">
      <c r="A521" s="101"/>
      <c r="D521" s="81" t="s">
        <v>23</v>
      </c>
      <c r="E521" s="81">
        <f>E519-E520</f>
        <v>2657280</v>
      </c>
      <c r="F521" s="81"/>
      <c r="G521" s="82">
        <f>G519-G520</f>
        <v>2393945.9459459456</v>
      </c>
      <c r="H521" s="82">
        <f>H519-H520</f>
        <v>263334.05405405408</v>
      </c>
      <c r="I521" s="82">
        <f>I519-I520</f>
        <v>299243.2432432432</v>
      </c>
      <c r="J521" s="105">
        <f>J519-J520</f>
        <v>32916.75675675676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2657279.9999999995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4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Invoice!B2065</f>
        <v>72</v>
      </c>
      <c r="C525" s="88" t="str">
        <f>Invoice!E2065</f>
        <v>CORRECTION FLUID KENKO KE-823M</v>
      </c>
      <c r="D525" s="89">
        <f>Invoice!H2065</f>
        <v>57000</v>
      </c>
      <c r="E525" s="81">
        <f t="shared" si="65"/>
        <v>4104000</v>
      </c>
      <c r="F525" s="81"/>
      <c r="G525" s="82">
        <f t="shared" si="66"/>
        <v>3697297.297297297</v>
      </c>
      <c r="H525" s="83">
        <f t="shared" si="67"/>
        <v>406702.70270270266</v>
      </c>
      <c r="I525" s="83">
        <f t="shared" si="68"/>
        <v>51351.351351351346</v>
      </c>
      <c r="J525" s="103">
        <f t="shared" si="69"/>
        <v>5648.6486486486483</v>
      </c>
    </row>
    <row r="526" spans="1:10" ht="12.75" customHeight="1" x14ac:dyDescent="0.25">
      <c r="A526" s="101"/>
      <c r="D526" s="81"/>
      <c r="E526" s="81">
        <f>(E525*Invoice!I2065)+((E525-(E525*Invoice!I2065))*Invoice!J2065)</f>
        <v>554040</v>
      </c>
      <c r="F526" s="81"/>
      <c r="G526" s="90">
        <f>E526/1.11</f>
        <v>499135.13513513509</v>
      </c>
      <c r="H526" s="91">
        <f>G526*11%</f>
        <v>54904.86486486486</v>
      </c>
      <c r="I526" s="91">
        <f>G526/B525</f>
        <v>6932.4324324324316</v>
      </c>
      <c r="J526" s="104">
        <f>H526/B525</f>
        <v>762.56756756756749</v>
      </c>
    </row>
    <row r="527" spans="1:10" ht="12.75" customHeight="1" x14ac:dyDescent="0.25">
      <c r="A527" s="101"/>
      <c r="D527" s="81" t="s">
        <v>23</v>
      </c>
      <c r="E527" s="81">
        <f>E525-E526</f>
        <v>3549960</v>
      </c>
      <c r="F527" s="81"/>
      <c r="G527" s="82">
        <f>G525-G526</f>
        <v>3198162.1621621619</v>
      </c>
      <c r="H527" s="82">
        <f>H525-H526</f>
        <v>351797.83783783781</v>
      </c>
      <c r="I527" s="82">
        <f>I525-I526</f>
        <v>44418.918918918913</v>
      </c>
      <c r="J527" s="105">
        <f>J525-J526</f>
        <v>4886.0810810810808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3549959.9999999995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5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Invoice!B2066</f>
        <v>50</v>
      </c>
      <c r="C531" s="88" t="str">
        <f>Invoice!E2066</f>
        <v>STIP / PENGHAPUS KENKO ERW-20SQ PUTIH</v>
      </c>
      <c r="D531" s="89">
        <f>Invoice!H2066</f>
        <v>30000</v>
      </c>
      <c r="E531" s="81">
        <f t="shared" si="65"/>
        <v>1500000</v>
      </c>
      <c r="F531" s="81"/>
      <c r="G531" s="82">
        <f t="shared" si="66"/>
        <v>1351351.3513513512</v>
      </c>
      <c r="H531" s="83">
        <f t="shared" si="67"/>
        <v>148648.64864864864</v>
      </c>
      <c r="I531" s="83">
        <f t="shared" si="68"/>
        <v>27027.027027027027</v>
      </c>
      <c r="J531" s="103">
        <f t="shared" si="69"/>
        <v>2972.9729729729729</v>
      </c>
    </row>
    <row r="532" spans="1:10" ht="12.75" customHeight="1" x14ac:dyDescent="0.25">
      <c r="A532" s="101"/>
      <c r="D532" s="81"/>
      <c r="E532" s="81">
        <f>(E531*Invoice!I2066)+((E531-(E531*Invoice!I2066))*Invoice!J2066)</f>
        <v>202500</v>
      </c>
      <c r="F532" s="81"/>
      <c r="G532" s="90">
        <f>E532/1.11</f>
        <v>182432.43243243243</v>
      </c>
      <c r="H532" s="91">
        <f>G532*11%</f>
        <v>20067.567567567567</v>
      </c>
      <c r="I532" s="91">
        <f>G532/B531</f>
        <v>3648.6486486486483</v>
      </c>
      <c r="J532" s="104">
        <f>H532/B531</f>
        <v>401.35135135135135</v>
      </c>
    </row>
    <row r="533" spans="1:10" ht="12.75" customHeight="1" x14ac:dyDescent="0.25">
      <c r="A533" s="101"/>
      <c r="D533" s="81" t="s">
        <v>23</v>
      </c>
      <c r="E533" s="81">
        <f>E531-E532</f>
        <v>1297500</v>
      </c>
      <c r="F533" s="81"/>
      <c r="G533" s="82">
        <f>G531-G532</f>
        <v>1168918.9189189188</v>
      </c>
      <c r="H533" s="82">
        <f>H531-H532</f>
        <v>128581.08108108107</v>
      </c>
      <c r="I533" s="82">
        <f>I531-I532</f>
        <v>23378.37837837838</v>
      </c>
      <c r="J533" s="105">
        <f>J531-J532</f>
        <v>2571.6216216216217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1297500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6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Invoice!B2067</f>
        <v>50</v>
      </c>
      <c r="C537" s="88" t="str">
        <f>Invoice!E2067</f>
        <v>STIP / PENGHAPUS KENKO ERB-20SQ HITAM</v>
      </c>
      <c r="D537" s="89">
        <f>Invoice!H2067</f>
        <v>30000</v>
      </c>
      <c r="E537" s="81">
        <f t="shared" si="65"/>
        <v>1500000</v>
      </c>
      <c r="F537" s="81"/>
      <c r="G537" s="82">
        <f t="shared" si="66"/>
        <v>1351351.3513513512</v>
      </c>
      <c r="H537" s="83">
        <f t="shared" si="67"/>
        <v>148648.64864864864</v>
      </c>
      <c r="I537" s="83">
        <f t="shared" si="68"/>
        <v>27027.027027027027</v>
      </c>
      <c r="J537" s="103">
        <f t="shared" si="69"/>
        <v>2972.9729729729729</v>
      </c>
    </row>
    <row r="538" spans="1:10" ht="12.75" customHeight="1" x14ac:dyDescent="0.25">
      <c r="A538" s="101"/>
      <c r="D538" s="81"/>
      <c r="E538" s="81">
        <f>(E537*Invoice!I2067)+((E537-(E537*Invoice!I2067))*Invoice!J2067)</f>
        <v>202500</v>
      </c>
      <c r="F538" s="81"/>
      <c r="G538" s="90">
        <f>E538/1.11</f>
        <v>182432.43243243243</v>
      </c>
      <c r="H538" s="91">
        <f>G538*11%</f>
        <v>20067.567567567567</v>
      </c>
      <c r="I538" s="91">
        <f>G538/B537</f>
        <v>3648.6486486486483</v>
      </c>
      <c r="J538" s="104">
        <f>H538/B537</f>
        <v>401.35135135135135</v>
      </c>
    </row>
    <row r="539" spans="1:10" ht="12.75" customHeight="1" x14ac:dyDescent="0.25">
      <c r="A539" s="101"/>
      <c r="D539" s="81" t="s">
        <v>23</v>
      </c>
      <c r="E539" s="81">
        <f>E537-E538</f>
        <v>1297500</v>
      </c>
      <c r="F539" s="81"/>
      <c r="G539" s="82">
        <f>G537-G538</f>
        <v>1168918.9189189188</v>
      </c>
      <c r="H539" s="82">
        <f>H537-H538</f>
        <v>128581.08108108107</v>
      </c>
      <c r="I539" s="82">
        <f>I537-I538</f>
        <v>23378.37837837838</v>
      </c>
      <c r="J539" s="105">
        <f>J537-J538</f>
        <v>2571.6216216216217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1297500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7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Invoice!B2068</f>
        <v>100</v>
      </c>
      <c r="C543" s="88" t="str">
        <f>Invoice!E2068</f>
        <v>STIP / PENGHAPUS KENKO ERW-40SQ PUTIH</v>
      </c>
      <c r="D543" s="89">
        <f>Invoice!H2068</f>
        <v>27500</v>
      </c>
      <c r="E543" s="81">
        <f t="shared" si="65"/>
        <v>2750000</v>
      </c>
      <c r="F543" s="81"/>
      <c r="G543" s="82">
        <f t="shared" si="66"/>
        <v>2477477.4774774774</v>
      </c>
      <c r="H543" s="83">
        <f t="shared" si="67"/>
        <v>272522.52252252254</v>
      </c>
      <c r="I543" s="83">
        <f t="shared" si="68"/>
        <v>24774.774774774774</v>
      </c>
      <c r="J543" s="103">
        <f t="shared" si="69"/>
        <v>2725.2252252252256</v>
      </c>
    </row>
    <row r="544" spans="1:10" ht="12.75" customHeight="1" x14ac:dyDescent="0.25">
      <c r="A544" s="101"/>
      <c r="D544" s="81"/>
      <c r="E544" s="81">
        <f>(E543*Invoice!I2068)+((E543-(E543*Invoice!I2068))*Invoice!J2068)</f>
        <v>371250</v>
      </c>
      <c r="F544" s="81"/>
      <c r="G544" s="90">
        <f>E544/1.11</f>
        <v>334459.45945945941</v>
      </c>
      <c r="H544" s="91">
        <f>G544*11%</f>
        <v>36790.540540540533</v>
      </c>
      <c r="I544" s="91">
        <f>G544/B543</f>
        <v>3344.5945945945941</v>
      </c>
      <c r="J544" s="104">
        <f>H544/B543</f>
        <v>367.9054054054053</v>
      </c>
    </row>
    <row r="545" spans="1:10" ht="12.75" customHeight="1" x14ac:dyDescent="0.25">
      <c r="A545" s="101"/>
      <c r="D545" s="81" t="s">
        <v>23</v>
      </c>
      <c r="E545" s="81">
        <f>E543-E544</f>
        <v>2378750</v>
      </c>
      <c r="F545" s="81"/>
      <c r="G545" s="82">
        <f>G543-G544</f>
        <v>2143018.018018018</v>
      </c>
      <c r="H545" s="82">
        <f>H543-H544</f>
        <v>235731.98198198201</v>
      </c>
      <c r="I545" s="82">
        <f>I543-I544</f>
        <v>21430.180180180181</v>
      </c>
      <c r="J545" s="105">
        <f>J543-J544</f>
        <v>2357.3198198198202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2378750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8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Invoice!B2069</f>
        <v>20</v>
      </c>
      <c r="C549" s="88" t="str">
        <f>Invoice!E2069</f>
        <v>LEM CAIR 35 ML KENKO LG-35</v>
      </c>
      <c r="D549" s="89">
        <f>Invoice!H2069</f>
        <v>19800</v>
      </c>
      <c r="E549" s="81">
        <f t="shared" si="65"/>
        <v>396000</v>
      </c>
      <c r="F549" s="81"/>
      <c r="G549" s="82">
        <f t="shared" si="66"/>
        <v>356756.75675675675</v>
      </c>
      <c r="H549" s="83">
        <f t="shared" si="67"/>
        <v>39243.24324324324</v>
      </c>
      <c r="I549" s="83">
        <f t="shared" si="68"/>
        <v>17837.837837837837</v>
      </c>
      <c r="J549" s="103">
        <f t="shared" si="69"/>
        <v>1962.1621621621621</v>
      </c>
    </row>
    <row r="550" spans="1:10" ht="12.75" customHeight="1" x14ac:dyDescent="0.25">
      <c r="A550" s="101"/>
      <c r="D550" s="81"/>
      <c r="E550" s="81">
        <f>(E549*Invoice!I2069)+((E549-(E549*Invoice!I2069))*Invoice!J2070)</f>
        <v>53460</v>
      </c>
      <c r="F550" s="81"/>
      <c r="G550" s="90">
        <f>E550/1.11</f>
        <v>48162.16216216216</v>
      </c>
      <c r="H550" s="91">
        <f>G550*11%</f>
        <v>5297.8378378378375</v>
      </c>
      <c r="I550" s="91">
        <f>G550/B549</f>
        <v>2408.1081081081079</v>
      </c>
      <c r="J550" s="104">
        <f>H550/B549</f>
        <v>264.89189189189187</v>
      </c>
    </row>
    <row r="551" spans="1:10" ht="12.75" customHeight="1" x14ac:dyDescent="0.25">
      <c r="A551" s="101"/>
      <c r="D551" s="81" t="s">
        <v>23</v>
      </c>
      <c r="E551" s="81">
        <f>E549-E550</f>
        <v>342540</v>
      </c>
      <c r="F551" s="81"/>
      <c r="G551" s="82">
        <f>G549-G550</f>
        <v>308594.59459459456</v>
      </c>
      <c r="H551" s="82">
        <f>H549-H550</f>
        <v>33945.4054054054</v>
      </c>
      <c r="I551" s="82">
        <f>I549-I550</f>
        <v>15429.729729729728</v>
      </c>
      <c r="J551" s="105">
        <f>J549-J550</f>
        <v>1697.2702702702702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342539.99999999994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9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Invoice!B2070</f>
        <v>50</v>
      </c>
      <c r="C555" s="88" t="str">
        <f>Invoice!E2070</f>
        <v>MESIN LABEL HARGA KENKO MX-6600N (10 Dgt, 2 Line, A/N-N)</v>
      </c>
      <c r="D555" s="89">
        <f>Invoice!H2070</f>
        <v>95000</v>
      </c>
      <c r="E555" s="81">
        <f t="shared" si="65"/>
        <v>4750000</v>
      </c>
      <c r="F555" s="81"/>
      <c r="G555" s="82">
        <f t="shared" si="66"/>
        <v>4279279.2792792786</v>
      </c>
      <c r="H555" s="83">
        <f t="shared" si="67"/>
        <v>470720.72072072065</v>
      </c>
      <c r="I555" s="83">
        <f t="shared" si="68"/>
        <v>85585.585585585577</v>
      </c>
      <c r="J555" s="103">
        <f t="shared" si="69"/>
        <v>9414.4144144144138</v>
      </c>
    </row>
    <row r="556" spans="1:10" ht="12.75" customHeight="1" x14ac:dyDescent="0.25">
      <c r="A556" s="101"/>
      <c r="D556" s="81"/>
      <c r="E556" s="81">
        <f>(E555*Invoice!I2070)+((E555-(E555*Invoice!I2070))*Invoice!J2071)</f>
        <v>641250</v>
      </c>
      <c r="F556" s="81"/>
      <c r="G556" s="90">
        <f>E556/1.11</f>
        <v>577702.70270270261</v>
      </c>
      <c r="H556" s="91">
        <f>G556*11%</f>
        <v>63547.297297297286</v>
      </c>
      <c r="I556" s="91">
        <f>G556/B555</f>
        <v>11554.054054054051</v>
      </c>
      <c r="J556" s="104">
        <f>H556/B555</f>
        <v>1270.9459459459458</v>
      </c>
    </row>
    <row r="557" spans="1:10" ht="12.75" customHeight="1" x14ac:dyDescent="0.25">
      <c r="A557" s="101"/>
      <c r="D557" s="81" t="s">
        <v>23</v>
      </c>
      <c r="E557" s="81">
        <f>E555-E556</f>
        <v>4108750</v>
      </c>
      <c r="F557" s="81"/>
      <c r="G557" s="82">
        <f>G555-G556</f>
        <v>3701576.5765765761</v>
      </c>
      <c r="H557" s="82">
        <f>H555-H556</f>
        <v>407173.42342342337</v>
      </c>
      <c r="I557" s="82">
        <f>I555-I556</f>
        <v>74031.531531531524</v>
      </c>
      <c r="J557" s="105">
        <f>J555-J556</f>
        <v>8143.468468468468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4108749.9999999995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6"/>
      <c r="B560" s="107"/>
      <c r="C560" s="107"/>
      <c r="D560" s="107"/>
      <c r="E560" s="107"/>
      <c r="F560" s="107"/>
      <c r="G560" s="108">
        <f>G509+G515+G521+G527+G533+G539+G545+G551+G557</f>
        <v>24294810.810810808</v>
      </c>
      <c r="H560" s="108">
        <f>H509+H515+H521+H527+H533+H539+H545+H551+H557</f>
        <v>2672429.1891891891</v>
      </c>
      <c r="I560" s="107"/>
      <c r="J560" s="109">
        <f>H510+H516+H522+H528+H534+H540+H546+H552+H558</f>
        <v>26967240</v>
      </c>
    </row>
    <row r="562" spans="1:10" ht="12.75" customHeight="1" x14ac:dyDescent="0.25">
      <c r="A562" s="94" t="s">
        <v>1</v>
      </c>
      <c r="B562" s="95">
        <f>Invoice!E2168</f>
        <v>23060020</v>
      </c>
      <c r="C562" s="96"/>
      <c r="D562" s="97"/>
      <c r="E562" s="97"/>
      <c r="F562" s="97"/>
      <c r="G562" s="98"/>
      <c r="H562" s="99"/>
      <c r="I562" s="99"/>
      <c r="J562" s="100"/>
    </row>
    <row r="563" spans="1:10" ht="12.75" customHeight="1" x14ac:dyDescent="0.25">
      <c r="A563" s="101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Invoice!B2176</f>
        <v>500</v>
      </c>
      <c r="C564" s="88" t="str">
        <f>Invoice!E2176</f>
        <v>STIP / PENGHAPUS JOYKO 526-B40P PUTIH</v>
      </c>
      <c r="D564" s="89">
        <f>Invoice!H2176</f>
        <v>28300</v>
      </c>
      <c r="E564" s="81">
        <f>D564*B564</f>
        <v>14150000</v>
      </c>
      <c r="F564" s="81"/>
      <c r="G564" s="82">
        <f>E564/1.11</f>
        <v>12747747.747747747</v>
      </c>
      <c r="H564" s="83">
        <f>G564*11%</f>
        <v>1402252.2522522523</v>
      </c>
      <c r="I564" s="83">
        <f>G564/B564</f>
        <v>25495.495495495496</v>
      </c>
      <c r="J564" s="103">
        <f>H564/B564</f>
        <v>2804.5045045045044</v>
      </c>
    </row>
    <row r="565" spans="1:10" ht="12.75" customHeight="1" x14ac:dyDescent="0.25">
      <c r="A565" s="101"/>
      <c r="D565" s="81"/>
      <c r="E565" s="81">
        <f>(E564*Invoice!I2176)+((E564-(E564*Invoice!I2176))*Invoice!J2176)</f>
        <v>1768750</v>
      </c>
      <c r="F565" s="81"/>
      <c r="G565" s="90">
        <f>E565/1.11</f>
        <v>1593468.4684684684</v>
      </c>
      <c r="H565" s="91">
        <f>G565*11%</f>
        <v>175281.53153153154</v>
      </c>
      <c r="I565" s="91">
        <f>G565/B564</f>
        <v>3186.9369369369369</v>
      </c>
      <c r="J565" s="104">
        <f>H565/B564</f>
        <v>350.56306306306305</v>
      </c>
    </row>
    <row r="566" spans="1:10" ht="12.75" customHeight="1" x14ac:dyDescent="0.25">
      <c r="A566" s="101"/>
      <c r="D566" s="81" t="s">
        <v>23</v>
      </c>
      <c r="E566" s="81">
        <f>E564-E565</f>
        <v>12381250</v>
      </c>
      <c r="F566" s="81"/>
      <c r="G566" s="82">
        <f>G564-G565</f>
        <v>11154279.279279279</v>
      </c>
      <c r="H566" s="82">
        <f>H564-H565</f>
        <v>1226970.7207207207</v>
      </c>
      <c r="I566" s="82">
        <f>I564-I565</f>
        <v>22308.558558558558</v>
      </c>
      <c r="J566" s="105">
        <f>J564-J565</f>
        <v>2453.9414414414414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12381250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Invoice!B2177</f>
        <v>150</v>
      </c>
      <c r="C570" s="88" t="str">
        <f>Invoice!E2177</f>
        <v>STIP / PENGHAPUS JOYKO 526-B40BL HITAM</v>
      </c>
      <c r="D570" s="89">
        <f>Invoice!H2177</f>
        <v>28300</v>
      </c>
      <c r="E570" s="81">
        <f t="shared" ref="E570:E642" si="70">D570*B570</f>
        <v>4245000</v>
      </c>
      <c r="F570" s="81"/>
      <c r="G570" s="82">
        <f t="shared" ref="G570:G642" si="71">E570/1.11</f>
        <v>3824324.3243243238</v>
      </c>
      <c r="H570" s="83">
        <f t="shared" ref="H570:H642" si="72">G570*11%</f>
        <v>420675.67567567562</v>
      </c>
      <c r="I570" s="83">
        <f t="shared" ref="I570:I642" si="73">G570/B570</f>
        <v>25495.495495495492</v>
      </c>
      <c r="J570" s="103">
        <f t="shared" ref="J570:J642" si="74">H570/B570</f>
        <v>2804.504504504504</v>
      </c>
    </row>
    <row r="571" spans="1:10" ht="12.75" customHeight="1" x14ac:dyDescent="0.25">
      <c r="A571" s="101"/>
      <c r="D571" s="81"/>
      <c r="E571" s="81">
        <f>(E570*Invoice!I2177)+((E570-(E570*Invoice!I2177))*Invoice!J2177)</f>
        <v>530625</v>
      </c>
      <c r="F571" s="81"/>
      <c r="G571" s="90">
        <f>E571/1.11</f>
        <v>478040.54054054047</v>
      </c>
      <c r="H571" s="91">
        <f>G571*11%</f>
        <v>52584.459459459453</v>
      </c>
      <c r="I571" s="91">
        <f>G571/B570</f>
        <v>3186.9369369369365</v>
      </c>
      <c r="J571" s="104">
        <f>H571/B570</f>
        <v>350.563063063063</v>
      </c>
    </row>
    <row r="572" spans="1:10" ht="12.75" customHeight="1" x14ac:dyDescent="0.25">
      <c r="A572" s="101"/>
      <c r="D572" s="81" t="s">
        <v>23</v>
      </c>
      <c r="E572" s="81">
        <f>E570-E571</f>
        <v>3714375</v>
      </c>
      <c r="F572" s="81"/>
      <c r="G572" s="82">
        <f>G570-G571</f>
        <v>3346283.7837837832</v>
      </c>
      <c r="H572" s="82">
        <f>H570-H571</f>
        <v>368091.21621621615</v>
      </c>
      <c r="I572" s="82">
        <f>I570-I571</f>
        <v>22308.558558558554</v>
      </c>
      <c r="J572" s="105">
        <f>J570-J571</f>
        <v>2453.9414414414409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3714374.9999999995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Invoice!B2178</f>
        <v>400</v>
      </c>
      <c r="C576" s="88" t="str">
        <f>Invoice!E2178</f>
        <v>STIP / PENGHAPUS JOYKO 526-B20 PUTIH</v>
      </c>
      <c r="D576" s="89">
        <f>Invoice!H2178</f>
        <v>34100</v>
      </c>
      <c r="E576" s="81">
        <f t="shared" si="70"/>
        <v>13640000</v>
      </c>
      <c r="F576" s="81"/>
      <c r="G576" s="82">
        <f t="shared" si="71"/>
        <v>12288288.288288288</v>
      </c>
      <c r="H576" s="83">
        <f t="shared" si="72"/>
        <v>1351711.7117117117</v>
      </c>
      <c r="I576" s="83">
        <f t="shared" si="73"/>
        <v>30720.720720720721</v>
      </c>
      <c r="J576" s="103">
        <f t="shared" si="74"/>
        <v>3379.2792792792793</v>
      </c>
    </row>
    <row r="577" spans="1:10" ht="12.75" customHeight="1" x14ac:dyDescent="0.25">
      <c r="A577" s="101"/>
      <c r="D577" s="81"/>
      <c r="E577" s="81">
        <f>(E576*Invoice!I2178)+((E576-(E576*Invoice!I2178))*Invoice!J2178)</f>
        <v>1705000</v>
      </c>
      <c r="F577" s="81"/>
      <c r="G577" s="90">
        <f>E577/1.11</f>
        <v>1536036.036036036</v>
      </c>
      <c r="H577" s="91">
        <f>G577*11%</f>
        <v>168963.96396396396</v>
      </c>
      <c r="I577" s="91">
        <f>G577/B576</f>
        <v>3840.0900900900901</v>
      </c>
      <c r="J577" s="104">
        <f>H577/B576</f>
        <v>422.40990990990991</v>
      </c>
    </row>
    <row r="578" spans="1:10" ht="12.75" customHeight="1" x14ac:dyDescent="0.25">
      <c r="A578" s="101"/>
      <c r="D578" s="81" t="s">
        <v>23</v>
      </c>
      <c r="E578" s="81">
        <f>E576-E577</f>
        <v>11935000</v>
      </c>
      <c r="F578" s="81"/>
      <c r="G578" s="82">
        <f>G576-G577</f>
        <v>10752252.252252251</v>
      </c>
      <c r="H578" s="82">
        <f>H576-H577</f>
        <v>1182747.7477477477</v>
      </c>
      <c r="I578" s="82">
        <f>I576-I577</f>
        <v>26880.630630630632</v>
      </c>
      <c r="J578" s="105">
        <f>J576-J577</f>
        <v>2956.8693693693695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11934999.999999998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Invoice!B2179</f>
        <v>150</v>
      </c>
      <c r="C582" s="88" t="str">
        <f>Invoice!E2179</f>
        <v>STIP / PENGHAPUS JOYKO ER-B20BL HITAM</v>
      </c>
      <c r="D582" s="89">
        <f>Invoice!H2179</f>
        <v>34100</v>
      </c>
      <c r="E582" s="81">
        <f t="shared" si="70"/>
        <v>5115000</v>
      </c>
      <c r="F582" s="81"/>
      <c r="G582" s="82">
        <f t="shared" si="71"/>
        <v>4608108.1081081079</v>
      </c>
      <c r="H582" s="83">
        <f t="shared" si="72"/>
        <v>506891.89189189189</v>
      </c>
      <c r="I582" s="83">
        <f t="shared" si="73"/>
        <v>30720.720720720721</v>
      </c>
      <c r="J582" s="103">
        <f t="shared" si="74"/>
        <v>3379.2792792792793</v>
      </c>
    </row>
    <row r="583" spans="1:10" ht="12.75" customHeight="1" x14ac:dyDescent="0.25">
      <c r="A583" s="101"/>
      <c r="D583" s="81"/>
      <c r="E583" s="81">
        <f>(E582*Invoice!I2179)+((E582-(E582*Invoice!I2179))*Invoice!J2179)</f>
        <v>639375</v>
      </c>
      <c r="F583" s="81"/>
      <c r="G583" s="90">
        <f>E583/1.11</f>
        <v>576013.51351351349</v>
      </c>
      <c r="H583" s="91">
        <f>G583*11%</f>
        <v>63361.486486486487</v>
      </c>
      <c r="I583" s="91">
        <f>G583/B582</f>
        <v>3840.0900900900901</v>
      </c>
      <c r="J583" s="104">
        <f>H583/B582</f>
        <v>422.40990990990991</v>
      </c>
    </row>
    <row r="584" spans="1:10" ht="12.75" customHeight="1" x14ac:dyDescent="0.25">
      <c r="A584" s="101"/>
      <c r="D584" s="81" t="s">
        <v>23</v>
      </c>
      <c r="E584" s="81">
        <f>E582-E583</f>
        <v>4475625</v>
      </c>
      <c r="F584" s="81"/>
      <c r="G584" s="82">
        <f>G582-G583</f>
        <v>4032094.5945945946</v>
      </c>
      <c r="H584" s="82">
        <f>H582-H583</f>
        <v>443530.40540540538</v>
      </c>
      <c r="I584" s="82">
        <f>I582-I583</f>
        <v>26880.630630630632</v>
      </c>
      <c r="J584" s="105">
        <f>J582-J583</f>
        <v>2956.8693693693695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4475625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5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Invoice!B2180</f>
        <v>120</v>
      </c>
      <c r="C588" s="88" t="str">
        <f>Invoice!E2180</f>
        <v>CORRECTION FLUID JOYKO CF-S221</v>
      </c>
      <c r="D588" s="89">
        <f>Invoice!H2180</f>
        <v>70800</v>
      </c>
      <c r="E588" s="81">
        <f t="shared" si="70"/>
        <v>8496000</v>
      </c>
      <c r="F588" s="81"/>
      <c r="G588" s="82">
        <f t="shared" si="71"/>
        <v>7654054.0540540535</v>
      </c>
      <c r="H588" s="83">
        <f t="shared" si="72"/>
        <v>841945.94594594592</v>
      </c>
      <c r="I588" s="83">
        <f t="shared" si="73"/>
        <v>63783.78378378378</v>
      </c>
      <c r="J588" s="103">
        <f t="shared" si="74"/>
        <v>7016.2162162162158</v>
      </c>
    </row>
    <row r="589" spans="1:10" ht="12.75" customHeight="1" x14ac:dyDescent="0.25">
      <c r="A589" s="101"/>
      <c r="D589" s="81"/>
      <c r="E589" s="81">
        <f>(E588*Invoice!I2180)+((E588-(E588*Invoice!I2180))*Invoice!J2180)</f>
        <v>1062000</v>
      </c>
      <c r="F589" s="81"/>
      <c r="G589" s="90">
        <f>E589/1.11</f>
        <v>956756.75675675669</v>
      </c>
      <c r="H589" s="91">
        <f>G589*11%</f>
        <v>105243.24324324324</v>
      </c>
      <c r="I589" s="91">
        <f>G589/B588</f>
        <v>7972.9729729729725</v>
      </c>
      <c r="J589" s="104">
        <f>H589/B588</f>
        <v>877.02702702702697</v>
      </c>
    </row>
    <row r="590" spans="1:10" ht="12.75" customHeight="1" x14ac:dyDescent="0.25">
      <c r="A590" s="101"/>
      <c r="D590" s="81" t="s">
        <v>23</v>
      </c>
      <c r="E590" s="81">
        <f>E588-E589</f>
        <v>7434000</v>
      </c>
      <c r="F590" s="81"/>
      <c r="G590" s="82">
        <f>G588-G589</f>
        <v>6697297.297297297</v>
      </c>
      <c r="H590" s="82">
        <f>H588-H589</f>
        <v>736702.70270270272</v>
      </c>
      <c r="I590" s="82">
        <f>I588-I589</f>
        <v>55810.810810810806</v>
      </c>
      <c r="J590" s="105">
        <f>J588-J589</f>
        <v>6139.1891891891892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7434000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6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Invoice!B2181</f>
        <v>120</v>
      </c>
      <c r="C594" s="88" t="str">
        <f>Invoice!E2181</f>
        <v>CORRECTION FLUID JOYKO CF-S224</v>
      </c>
      <c r="D594" s="89">
        <f>Invoice!H2181</f>
        <v>70800</v>
      </c>
      <c r="E594" s="81">
        <f t="shared" si="70"/>
        <v>8496000</v>
      </c>
      <c r="F594" s="81"/>
      <c r="G594" s="82">
        <f t="shared" si="71"/>
        <v>7654054.0540540535</v>
      </c>
      <c r="H594" s="83">
        <f t="shared" si="72"/>
        <v>841945.94594594592</v>
      </c>
      <c r="I594" s="83">
        <f t="shared" si="73"/>
        <v>63783.78378378378</v>
      </c>
      <c r="J594" s="103">
        <f t="shared" si="74"/>
        <v>7016.2162162162158</v>
      </c>
    </row>
    <row r="595" spans="1:10" ht="12.75" customHeight="1" x14ac:dyDescent="0.25">
      <c r="A595" s="101"/>
      <c r="D595" s="81"/>
      <c r="E595" s="81">
        <f>(E594*Invoice!I2181)+((E594-(E594*Invoice!I2181))*Invoice!J2181)</f>
        <v>1062000</v>
      </c>
      <c r="F595" s="81"/>
      <c r="G595" s="90">
        <f>E595/1.11</f>
        <v>956756.75675675669</v>
      </c>
      <c r="H595" s="91">
        <f>G595*11%</f>
        <v>105243.24324324324</v>
      </c>
      <c r="I595" s="91">
        <f>G595/B594</f>
        <v>7972.9729729729725</v>
      </c>
      <c r="J595" s="104">
        <f>H595/B594</f>
        <v>877.02702702702697</v>
      </c>
    </row>
    <row r="596" spans="1:10" ht="12.75" customHeight="1" x14ac:dyDescent="0.25">
      <c r="A596" s="101"/>
      <c r="D596" s="81" t="s">
        <v>23</v>
      </c>
      <c r="E596" s="81">
        <f>E594-E595</f>
        <v>7434000</v>
      </c>
      <c r="F596" s="81"/>
      <c r="G596" s="82">
        <f>G594-G595</f>
        <v>6697297.297297297</v>
      </c>
      <c r="H596" s="82">
        <f>H594-H595</f>
        <v>736702.70270270272</v>
      </c>
      <c r="I596" s="82">
        <f>I594-I595</f>
        <v>55810.810810810806</v>
      </c>
      <c r="J596" s="105">
        <f>J594-J595</f>
        <v>6139.1891891891892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7434000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7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Invoice!B2182</f>
        <v>108</v>
      </c>
      <c r="C600" s="88" t="str">
        <f>Invoice!E2182</f>
        <v>CORRECTION FLUID JOYKO CF-S225</v>
      </c>
      <c r="D600" s="89">
        <f>Invoice!H2182</f>
        <v>34200</v>
      </c>
      <c r="E600" s="81">
        <f t="shared" si="70"/>
        <v>3693600</v>
      </c>
      <c r="F600" s="81"/>
      <c r="G600" s="82">
        <f t="shared" si="71"/>
        <v>3327567.5675675673</v>
      </c>
      <c r="H600" s="83">
        <f t="shared" si="72"/>
        <v>366032.43243243243</v>
      </c>
      <c r="I600" s="83">
        <f t="shared" si="73"/>
        <v>30810.81081081081</v>
      </c>
      <c r="J600" s="103">
        <f t="shared" si="74"/>
        <v>3389.1891891891892</v>
      </c>
    </row>
    <row r="601" spans="1:10" ht="12.75" customHeight="1" x14ac:dyDescent="0.25">
      <c r="A601" s="101"/>
      <c r="D601" s="81"/>
      <c r="E601" s="81">
        <f>(E600*Invoice!I2182)+((E600-(E600*Invoice!I2182))*Invoice!J2182)</f>
        <v>461700</v>
      </c>
      <c r="F601" s="81"/>
      <c r="G601" s="90">
        <f>E601/1.11</f>
        <v>415945.94594594592</v>
      </c>
      <c r="H601" s="91">
        <f>G601*11%</f>
        <v>45754.054054054053</v>
      </c>
      <c r="I601" s="91">
        <f>G601/B600</f>
        <v>3851.3513513513512</v>
      </c>
      <c r="J601" s="104">
        <f>H601/B600</f>
        <v>423.64864864864865</v>
      </c>
    </row>
    <row r="602" spans="1:10" ht="12.75" customHeight="1" x14ac:dyDescent="0.25">
      <c r="A602" s="101"/>
      <c r="D602" s="81" t="s">
        <v>23</v>
      </c>
      <c r="E602" s="81">
        <f>E600-E601</f>
        <v>3231900</v>
      </c>
      <c r="F602" s="81"/>
      <c r="G602" s="82">
        <f>G600-G601</f>
        <v>2911621.6216216213</v>
      </c>
      <c r="H602" s="82">
        <f>H600-H601</f>
        <v>320278.37837837834</v>
      </c>
      <c r="I602" s="82">
        <f>I600-I601</f>
        <v>26959.45945945946</v>
      </c>
      <c r="J602" s="105">
        <f>J600-J601</f>
        <v>2965.5405405405404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3231899.9999999995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8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Invoice!B2183</f>
        <v>240</v>
      </c>
      <c r="C606" s="88" t="str">
        <f>Invoice!E2183</f>
        <v>TAPE CUTTER JOYKO TD-103</v>
      </c>
      <c r="D606" s="89">
        <f>Invoice!H2183</f>
        <v>19000</v>
      </c>
      <c r="E606" s="81">
        <f t="shared" si="70"/>
        <v>4560000</v>
      </c>
      <c r="F606" s="81"/>
      <c r="G606" s="82">
        <f t="shared" si="71"/>
        <v>4108108.1081081079</v>
      </c>
      <c r="H606" s="83">
        <f t="shared" si="72"/>
        <v>451891.89189189189</v>
      </c>
      <c r="I606" s="83">
        <f t="shared" si="73"/>
        <v>17117.117117117115</v>
      </c>
      <c r="J606" s="103">
        <f t="shared" si="74"/>
        <v>1882.882882882883</v>
      </c>
    </row>
    <row r="607" spans="1:10" ht="12.75" customHeight="1" x14ac:dyDescent="0.25">
      <c r="A607" s="101"/>
      <c r="D607" s="81"/>
      <c r="E607" s="81">
        <f>(E606*Invoice!I2183)+((E606-(E606*Invoice!I2183))*Invoice!J2183)</f>
        <v>570000</v>
      </c>
      <c r="F607" s="81"/>
      <c r="G607" s="90">
        <f>E607/1.11</f>
        <v>513513.51351351349</v>
      </c>
      <c r="H607" s="91">
        <f>G607*11%</f>
        <v>56486.486486486487</v>
      </c>
      <c r="I607" s="91">
        <f>G607/B606</f>
        <v>2139.6396396396394</v>
      </c>
      <c r="J607" s="104">
        <f>H607/B606</f>
        <v>235.36036036036037</v>
      </c>
    </row>
    <row r="608" spans="1:10" ht="12.75" customHeight="1" x14ac:dyDescent="0.25">
      <c r="A608" s="101"/>
      <c r="D608" s="81" t="s">
        <v>23</v>
      </c>
      <c r="E608" s="81">
        <f>E606-E607</f>
        <v>3990000</v>
      </c>
      <c r="F608" s="81"/>
      <c r="G608" s="82">
        <f>G606-G607</f>
        <v>3594594.5945945946</v>
      </c>
      <c r="H608" s="82">
        <f>H606-H607</f>
        <v>395405.40540540538</v>
      </c>
      <c r="I608" s="82">
        <f>I606-I607</f>
        <v>14977.477477477476</v>
      </c>
      <c r="J608" s="105">
        <f>J606-J607</f>
        <v>1647.5225225225226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3990000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9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Invoice!B2184</f>
        <v>120</v>
      </c>
      <c r="C612" s="88" t="str">
        <f>Invoice!E2184</f>
        <v>TAPE CUTTER JOYKO TD-102</v>
      </c>
      <c r="D612" s="89">
        <f>Invoice!H2184</f>
        <v>11100</v>
      </c>
      <c r="E612" s="81">
        <f t="shared" si="70"/>
        <v>1332000</v>
      </c>
      <c r="F612" s="81"/>
      <c r="G612" s="82">
        <f t="shared" si="71"/>
        <v>1200000</v>
      </c>
      <c r="H612" s="83">
        <f t="shared" si="72"/>
        <v>132000</v>
      </c>
      <c r="I612" s="83">
        <f t="shared" si="73"/>
        <v>10000</v>
      </c>
      <c r="J612" s="103">
        <f t="shared" si="74"/>
        <v>1100</v>
      </c>
    </row>
    <row r="613" spans="1:10" ht="12.75" customHeight="1" x14ac:dyDescent="0.25">
      <c r="A613" s="101"/>
      <c r="D613" s="81"/>
      <c r="E613" s="81">
        <f>(E612*Invoice!I2184)+((E612-(E612*Invoice!I2184))*Invoice!J2184)</f>
        <v>166500</v>
      </c>
      <c r="F613" s="81"/>
      <c r="G613" s="90">
        <f>E613/1.11</f>
        <v>150000</v>
      </c>
      <c r="H613" s="91">
        <f>G613*11%</f>
        <v>16500</v>
      </c>
      <c r="I613" s="91">
        <f>G613/B612</f>
        <v>1250</v>
      </c>
      <c r="J613" s="104">
        <f>H613/B612</f>
        <v>137.5</v>
      </c>
    </row>
    <row r="614" spans="1:10" ht="12.75" customHeight="1" x14ac:dyDescent="0.25">
      <c r="A614" s="101"/>
      <c r="D614" s="81" t="s">
        <v>23</v>
      </c>
      <c r="E614" s="81">
        <f>E612-E613</f>
        <v>1165500</v>
      </c>
      <c r="F614" s="81"/>
      <c r="G614" s="82">
        <f>G612-G613</f>
        <v>1050000</v>
      </c>
      <c r="H614" s="82">
        <f>H612-H613</f>
        <v>115500</v>
      </c>
      <c r="I614" s="82">
        <f>I612-I613</f>
        <v>8750</v>
      </c>
      <c r="J614" s="105">
        <f>J612-J613</f>
        <v>962.5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1165500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10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Invoice!B2185</f>
        <v>300</v>
      </c>
      <c r="C618" s="88" t="str">
        <f>Invoice!E2185</f>
        <v>PENSIL JOYKO 2B P-88</v>
      </c>
      <c r="D618" s="89">
        <f>Invoice!H2185</f>
        <v>104400</v>
      </c>
      <c r="E618" s="81">
        <f t="shared" si="70"/>
        <v>31320000</v>
      </c>
      <c r="F618" s="81"/>
      <c r="G618" s="82">
        <f t="shared" si="71"/>
        <v>28216216.216216214</v>
      </c>
      <c r="H618" s="83">
        <f t="shared" si="72"/>
        <v>3103783.7837837837</v>
      </c>
      <c r="I618" s="83">
        <f t="shared" si="73"/>
        <v>94054.054054054053</v>
      </c>
      <c r="J618" s="103">
        <f t="shared" si="74"/>
        <v>10345.945945945945</v>
      </c>
    </row>
    <row r="619" spans="1:10" ht="12.75" customHeight="1" x14ac:dyDescent="0.25">
      <c r="A619" s="101"/>
      <c r="D619" s="81"/>
      <c r="E619" s="81">
        <f>(E618*Invoice!I2185)+((E618-(E618*Invoice!I2185))*Invoice!J2185)</f>
        <v>3915000</v>
      </c>
      <c r="F619" s="81"/>
      <c r="G619" s="90">
        <f>E619/1.11</f>
        <v>3527027.0270270268</v>
      </c>
      <c r="H619" s="91">
        <f>G619*11%</f>
        <v>387972.97297297296</v>
      </c>
      <c r="I619" s="91">
        <f>G619/B618</f>
        <v>11756.756756756757</v>
      </c>
      <c r="J619" s="104">
        <f>H619/B618</f>
        <v>1293.2432432432431</v>
      </c>
    </row>
    <row r="620" spans="1:10" ht="12.75" customHeight="1" x14ac:dyDescent="0.25">
      <c r="A620" s="101"/>
      <c r="D620" s="81" t="s">
        <v>23</v>
      </c>
      <c r="E620" s="81">
        <f>E618-E619</f>
        <v>27405000</v>
      </c>
      <c r="F620" s="81"/>
      <c r="G620" s="82">
        <f>G618-G619</f>
        <v>24689189.189189188</v>
      </c>
      <c r="H620" s="82">
        <f>H618-H619</f>
        <v>2715810.8108108109</v>
      </c>
      <c r="I620" s="82">
        <f>I618-I619</f>
        <v>82297.297297297293</v>
      </c>
      <c r="J620" s="105">
        <f>J618-J619</f>
        <v>9052.7027027027016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27405000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11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Invoice!B2186</f>
        <v>240</v>
      </c>
      <c r="C624" s="88" t="str">
        <f>Invoice!E2186</f>
        <v>KUAS SET JOYKO BR-1</v>
      </c>
      <c r="D624" s="89">
        <f>Invoice!H2186</f>
        <v>8800</v>
      </c>
      <c r="E624" s="81">
        <f t="shared" si="70"/>
        <v>2112000</v>
      </c>
      <c r="F624" s="81"/>
      <c r="G624" s="82">
        <f t="shared" si="71"/>
        <v>1902702.7027027025</v>
      </c>
      <c r="H624" s="83">
        <f t="shared" si="72"/>
        <v>209297.29729729728</v>
      </c>
      <c r="I624" s="83">
        <f t="shared" si="73"/>
        <v>7927.9279279279272</v>
      </c>
      <c r="J624" s="103">
        <f t="shared" si="74"/>
        <v>872.07207207207205</v>
      </c>
    </row>
    <row r="625" spans="1:10" ht="12.75" customHeight="1" x14ac:dyDescent="0.25">
      <c r="A625" s="101"/>
      <c r="D625" s="81"/>
      <c r="E625" s="81">
        <f>(E624*Invoice!I2186)+((E624-(E624*Invoice!I2186))*Invoice!J2186)</f>
        <v>264000</v>
      </c>
      <c r="F625" s="81"/>
      <c r="G625" s="90">
        <f>E625/1.11</f>
        <v>237837.83783783781</v>
      </c>
      <c r="H625" s="91">
        <f>G625*11%</f>
        <v>26162.16216216216</v>
      </c>
      <c r="I625" s="91">
        <f>G625/B624</f>
        <v>990.99099099099089</v>
      </c>
      <c r="J625" s="104">
        <f>H625/B624</f>
        <v>109.00900900900901</v>
      </c>
    </row>
    <row r="626" spans="1:10" ht="12.75" customHeight="1" x14ac:dyDescent="0.25">
      <c r="A626" s="101"/>
      <c r="D626" s="81" t="s">
        <v>23</v>
      </c>
      <c r="E626" s="81">
        <f>E624-E625</f>
        <v>1848000</v>
      </c>
      <c r="F626" s="81"/>
      <c r="G626" s="82">
        <f>G624-G625</f>
        <v>1664864.8648648646</v>
      </c>
      <c r="H626" s="82">
        <f>H624-H625</f>
        <v>183135.13513513512</v>
      </c>
      <c r="I626" s="82">
        <f>I624-I625</f>
        <v>6936.936936936936</v>
      </c>
      <c r="J626" s="105">
        <f>J624-J625</f>
        <v>763.06306306306305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1847999.9999999998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12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Invoice!B2187</f>
        <v>1440</v>
      </c>
      <c r="C630" s="88" t="str">
        <f>Invoice!E2187</f>
        <v>PENSIL WARNA JOYKO CP-12PB (PANJANG)</v>
      </c>
      <c r="D630" s="89">
        <f>Invoice!H2187</f>
        <v>10600</v>
      </c>
      <c r="E630" s="81">
        <f t="shared" si="70"/>
        <v>15264000</v>
      </c>
      <c r="F630" s="81"/>
      <c r="G630" s="82">
        <f t="shared" si="71"/>
        <v>13751351.351351351</v>
      </c>
      <c r="H630" s="83">
        <f t="shared" si="72"/>
        <v>1512648.6486486485</v>
      </c>
      <c r="I630" s="83">
        <f t="shared" si="73"/>
        <v>9549.5495495495488</v>
      </c>
      <c r="J630" s="103">
        <f t="shared" si="74"/>
        <v>1050.4504504504503</v>
      </c>
    </row>
    <row r="631" spans="1:10" ht="12.75" customHeight="1" x14ac:dyDescent="0.25">
      <c r="A631" s="101"/>
      <c r="D631" s="81"/>
      <c r="E631" s="81">
        <f>(E630*Invoice!I2187)+((E630-(E630*Invoice!I2187))*Invoice!J2187)</f>
        <v>1908000</v>
      </c>
      <c r="F631" s="81"/>
      <c r="G631" s="90">
        <f>E631/1.11</f>
        <v>1718918.9189189188</v>
      </c>
      <c r="H631" s="91">
        <f>G631*11%</f>
        <v>189081.08108108107</v>
      </c>
      <c r="I631" s="91">
        <f>G631/B630</f>
        <v>1193.6936936936936</v>
      </c>
      <c r="J631" s="104">
        <f>H631/B630</f>
        <v>131.30630630630628</v>
      </c>
    </row>
    <row r="632" spans="1:10" ht="12.75" customHeight="1" x14ac:dyDescent="0.25">
      <c r="A632" s="101"/>
      <c r="D632" s="81" t="s">
        <v>23</v>
      </c>
      <c r="E632" s="81">
        <f>E630-E631</f>
        <v>13356000</v>
      </c>
      <c r="F632" s="81"/>
      <c r="G632" s="82">
        <f>G630-G631</f>
        <v>12032432.432432432</v>
      </c>
      <c r="H632" s="82">
        <f>H630-H631</f>
        <v>1323567.5675675673</v>
      </c>
      <c r="I632" s="82">
        <f>I630-I631</f>
        <v>8355.8558558558543</v>
      </c>
      <c r="J632" s="105">
        <f>J630-J631</f>
        <v>919.14414414414398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13356000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1">
        <v>13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Invoice!B2188</f>
        <v>720</v>
      </c>
      <c r="C636" s="88" t="str">
        <f>Invoice!E2188</f>
        <v>PENSIL WARNA JOYKO CP-24PB (PANJANG)</v>
      </c>
      <c r="D636" s="89">
        <f>Invoice!H2188</f>
        <v>21200</v>
      </c>
      <c r="E636" s="81">
        <f t="shared" si="70"/>
        <v>15264000</v>
      </c>
      <c r="F636" s="81"/>
      <c r="G636" s="82">
        <f t="shared" si="71"/>
        <v>13751351.351351351</v>
      </c>
      <c r="H636" s="83">
        <f t="shared" si="72"/>
        <v>1512648.6486486485</v>
      </c>
      <c r="I636" s="83">
        <f t="shared" si="73"/>
        <v>19099.099099099098</v>
      </c>
      <c r="J636" s="103">
        <f t="shared" si="74"/>
        <v>2100.9009009009005</v>
      </c>
    </row>
    <row r="637" spans="1:10" ht="12.75" customHeight="1" x14ac:dyDescent="0.25">
      <c r="A637" s="101"/>
      <c r="D637" s="81"/>
      <c r="E637" s="81">
        <f>(E636*Invoice!I2188)+((E636-(E636*Invoice!I2188))*Invoice!J2188)</f>
        <v>1908000</v>
      </c>
      <c r="F637" s="81"/>
      <c r="G637" s="90">
        <f>E637/1.11</f>
        <v>1718918.9189189188</v>
      </c>
      <c r="H637" s="91">
        <f>G637*11%</f>
        <v>189081.08108108107</v>
      </c>
      <c r="I637" s="91">
        <f>G637/B636</f>
        <v>2387.3873873873872</v>
      </c>
      <c r="J637" s="104">
        <f>H637/B636</f>
        <v>262.61261261261257</v>
      </c>
    </row>
    <row r="638" spans="1:10" ht="12.75" customHeight="1" x14ac:dyDescent="0.25">
      <c r="A638" s="101"/>
      <c r="D638" s="81" t="s">
        <v>23</v>
      </c>
      <c r="E638" s="81">
        <f>E636-E637</f>
        <v>13356000</v>
      </c>
      <c r="F638" s="81"/>
      <c r="G638" s="82">
        <f>G636-G637</f>
        <v>12032432.432432432</v>
      </c>
      <c r="H638" s="82">
        <f>H636-H637</f>
        <v>1323567.5675675673</v>
      </c>
      <c r="I638" s="82">
        <f>I636-I637</f>
        <v>16711.711711711709</v>
      </c>
      <c r="J638" s="105">
        <f>J636-J637</f>
        <v>1838.288288288288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13356000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14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Invoice!B2189</f>
        <v>576</v>
      </c>
      <c r="C642" s="88" t="str">
        <f>Invoice!E2189</f>
        <v>PENSIL WARNA JOYKO CP-S12 MINI (PENDEK)</v>
      </c>
      <c r="D642" s="89">
        <f>Invoice!H2189</f>
        <v>6700</v>
      </c>
      <c r="E642" s="81">
        <f t="shared" si="70"/>
        <v>3859200</v>
      </c>
      <c r="F642" s="81"/>
      <c r="G642" s="82">
        <f t="shared" si="71"/>
        <v>3476756.7567567565</v>
      </c>
      <c r="H642" s="83">
        <f t="shared" si="72"/>
        <v>382443.2432432432</v>
      </c>
      <c r="I642" s="83">
        <f t="shared" si="73"/>
        <v>6036.0360360360355</v>
      </c>
      <c r="J642" s="103">
        <f t="shared" si="74"/>
        <v>663.96396396396392</v>
      </c>
    </row>
    <row r="643" spans="1:10" ht="12.75" customHeight="1" x14ac:dyDescent="0.25">
      <c r="A643" s="101"/>
      <c r="D643" s="81"/>
      <c r="E643" s="81">
        <f>(E642*Invoice!I2189)+((E642-(E642*Invoice!I2189))*Invoice!J2189)</f>
        <v>482400</v>
      </c>
      <c r="F643" s="81"/>
      <c r="G643" s="90">
        <f>E643/1.11</f>
        <v>434594.59459459456</v>
      </c>
      <c r="H643" s="91">
        <f>G643*11%</f>
        <v>47805.4054054054</v>
      </c>
      <c r="I643" s="91">
        <f>G643/B642</f>
        <v>754.50450450450444</v>
      </c>
      <c r="J643" s="104">
        <f>H643/B642</f>
        <v>82.99549549549549</v>
      </c>
    </row>
    <row r="644" spans="1:10" ht="12.75" customHeight="1" x14ac:dyDescent="0.25">
      <c r="A644" s="101"/>
      <c r="D644" s="81" t="s">
        <v>23</v>
      </c>
      <c r="E644" s="81">
        <f>E642-E643</f>
        <v>3376800</v>
      </c>
      <c r="F644" s="81"/>
      <c r="G644" s="82">
        <f>G642-G643</f>
        <v>3042162.1621621619</v>
      </c>
      <c r="H644" s="82">
        <f>H642-H643</f>
        <v>334637.83783783781</v>
      </c>
      <c r="I644" s="82">
        <f>I642-I643</f>
        <v>5281.5315315315311</v>
      </c>
      <c r="J644" s="105">
        <f>J642-J643</f>
        <v>580.96846846846847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3376799.9999999995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6"/>
      <c r="B647" s="107"/>
      <c r="C647" s="107"/>
      <c r="D647" s="107"/>
      <c r="E647" s="107"/>
      <c r="F647" s="107"/>
      <c r="G647" s="108">
        <f>G566+G572+G578+G584+G590+G596+G602+G608+G614+G620+G626+G632+G638+G644</f>
        <v>103696801.80180179</v>
      </c>
      <c r="H647" s="108">
        <f>H566+H572+H578+H584+H590+H596+H602+H608+H614+H620+H626+H632+H638+H644</f>
        <v>11406648.198198199</v>
      </c>
      <c r="I647" s="107"/>
      <c r="J647" s="109">
        <f>H567+H573+H579+H585+H591+H597+H603+H609+H615+H621+H627+H633+H639+H645</f>
        <v>115103450</v>
      </c>
    </row>
    <row r="649" spans="1:10" ht="12.75" customHeight="1" x14ac:dyDescent="0.25">
      <c r="A649" s="94" t="s">
        <v>1</v>
      </c>
      <c r="B649" s="95">
        <f>Invoice!E2282</f>
        <v>23060021</v>
      </c>
      <c r="C649" s="96"/>
      <c r="D649" s="97"/>
      <c r="E649" s="97"/>
      <c r="F649" s="97"/>
      <c r="G649" s="98"/>
      <c r="H649" s="99"/>
      <c r="I649" s="99"/>
      <c r="J649" s="100"/>
    </row>
    <row r="650" spans="1:10" ht="12.75" customHeight="1" x14ac:dyDescent="0.25">
      <c r="A650" s="101">
        <v>1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Invoice!B2290</f>
        <v>72</v>
      </c>
      <c r="C651" s="88" t="str">
        <f>Invoice!E2290</f>
        <v>STAPLER GUNTACKER JOYKO GT-700</v>
      </c>
      <c r="D651" s="89">
        <f>Invoice!H2290</f>
        <v>34500</v>
      </c>
      <c r="E651" s="81">
        <f>D651*B651</f>
        <v>2484000</v>
      </c>
      <c r="F651" s="81"/>
      <c r="G651" s="82">
        <f>E651/1.11</f>
        <v>2237837.8378378376</v>
      </c>
      <c r="H651" s="83">
        <f>G651*11%</f>
        <v>246162.16216216213</v>
      </c>
      <c r="I651" s="83">
        <f>G651/B651</f>
        <v>31081.08108108108</v>
      </c>
      <c r="J651" s="103">
        <f>H651/B651</f>
        <v>3418.9189189189183</v>
      </c>
    </row>
    <row r="652" spans="1:10" ht="12.75" customHeight="1" x14ac:dyDescent="0.25">
      <c r="A652" s="101"/>
      <c r="D652" s="81"/>
      <c r="E652" s="81">
        <f>(E651*Invoice!I2290)+((E651-(E651*Invoice!I2290))*Invoice!J2290)</f>
        <v>310500</v>
      </c>
      <c r="F652" s="81"/>
      <c r="G652" s="90">
        <f>E652/1.11</f>
        <v>279729.7297297297</v>
      </c>
      <c r="H652" s="91">
        <f>G652*11%</f>
        <v>30770.270270270266</v>
      </c>
      <c r="I652" s="91">
        <f>G652/B651</f>
        <v>3885.135135135135</v>
      </c>
      <c r="J652" s="104">
        <f>H652/B651</f>
        <v>427.36486486486478</v>
      </c>
    </row>
    <row r="653" spans="1:10" ht="12.75" customHeight="1" x14ac:dyDescent="0.25">
      <c r="A653" s="101"/>
      <c r="D653" s="81" t="s">
        <v>23</v>
      </c>
      <c r="E653" s="81">
        <f>E651-E652</f>
        <v>2173500</v>
      </c>
      <c r="F653" s="81"/>
      <c r="G653" s="82">
        <f>G651-G652</f>
        <v>1958108.1081081079</v>
      </c>
      <c r="H653" s="82">
        <f>H651-H652</f>
        <v>215391.89189189186</v>
      </c>
      <c r="I653" s="82">
        <f>I651-I652</f>
        <v>27195.945945945947</v>
      </c>
      <c r="J653" s="105">
        <f>J651-J652</f>
        <v>2991.5540540540533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2173500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2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Invoice!B2291</f>
        <v>24</v>
      </c>
      <c r="C657" s="88" t="str">
        <f>Invoice!E2291</f>
        <v>STAPLER GUNTACKER JOYKO GT-701</v>
      </c>
      <c r="D657" s="89">
        <f>Invoice!H2291</f>
        <v>97000</v>
      </c>
      <c r="E657" s="81">
        <f t="shared" ref="E657" si="75">D657*B657</f>
        <v>2328000</v>
      </c>
      <c r="F657" s="81"/>
      <c r="G657" s="82">
        <f t="shared" ref="G657" si="76">E657/1.11</f>
        <v>2097297.297297297</v>
      </c>
      <c r="H657" s="83">
        <f t="shared" ref="H657" si="77">G657*11%</f>
        <v>230702.70270270266</v>
      </c>
      <c r="I657" s="83">
        <f t="shared" ref="I657" si="78">G657/B657</f>
        <v>87387.387387387382</v>
      </c>
      <c r="J657" s="103">
        <f t="shared" ref="J657" si="79">H657/B657</f>
        <v>9612.612612612611</v>
      </c>
    </row>
    <row r="658" spans="1:10" ht="12.75" customHeight="1" x14ac:dyDescent="0.25">
      <c r="A658" s="101"/>
      <c r="D658" s="81"/>
      <c r="E658" s="81">
        <f>(E657*Invoice!I2291)+((E657-(E657*Invoice!I2291))*Invoice!J2291)</f>
        <v>291000</v>
      </c>
      <c r="F658" s="81"/>
      <c r="G658" s="90">
        <f>E658/1.11</f>
        <v>262162.16216216213</v>
      </c>
      <c r="H658" s="91">
        <f>G658*11%</f>
        <v>28837.837837837833</v>
      </c>
      <c r="I658" s="91">
        <f>G658/B657</f>
        <v>10923.423423423423</v>
      </c>
      <c r="J658" s="104">
        <f>H658/B657</f>
        <v>1201.5765765765764</v>
      </c>
    </row>
    <row r="659" spans="1:10" ht="12.75" customHeight="1" x14ac:dyDescent="0.25">
      <c r="A659" s="101"/>
      <c r="D659" s="81" t="s">
        <v>23</v>
      </c>
      <c r="E659" s="81">
        <f>E657-E658</f>
        <v>2037000</v>
      </c>
      <c r="F659" s="81"/>
      <c r="G659" s="82">
        <f>G657-G658</f>
        <v>1835135.1351351349</v>
      </c>
      <c r="H659" s="82">
        <f>H657-H658</f>
        <v>201864.86486486482</v>
      </c>
      <c r="I659" s="82">
        <f>I657-I658</f>
        <v>76463.963963963964</v>
      </c>
      <c r="J659" s="105">
        <f>J657-J658</f>
        <v>8411.0360360360355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2036999.9999999998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6"/>
      <c r="B662" s="107"/>
      <c r="C662" s="107"/>
      <c r="D662" s="107"/>
      <c r="E662" s="107"/>
      <c r="F662" s="107"/>
      <c r="G662" s="108">
        <f>G653+G659</f>
        <v>3793243.2432432426</v>
      </c>
      <c r="H662" s="108">
        <f>H653+H659</f>
        <v>417256.75675675669</v>
      </c>
      <c r="I662" s="107"/>
      <c r="J662" s="109">
        <f>H654+H660</f>
        <v>4210500</v>
      </c>
    </row>
    <row r="664" spans="1:10" ht="12.75" customHeight="1" x14ac:dyDescent="0.25">
      <c r="A664" s="94" t="s">
        <v>1</v>
      </c>
      <c r="B664" s="95">
        <f>Invoice!E2396</f>
        <v>23060022</v>
      </c>
      <c r="C664" s="96"/>
      <c r="D664" s="97"/>
      <c r="E664" s="97"/>
      <c r="F664" s="97"/>
      <c r="G664" s="98"/>
      <c r="H664" s="99"/>
      <c r="I664" s="99"/>
      <c r="J664" s="100"/>
    </row>
    <row r="665" spans="1:10" ht="12.75" customHeight="1" x14ac:dyDescent="0.25">
      <c r="A665" s="101">
        <v>1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Invoice!B2404</f>
        <v>12</v>
      </c>
      <c r="C666" s="88" t="str">
        <f>Invoice!E2404</f>
        <v>TAPE CUTTER 2" JOYKO TD-2 PLASTIK</v>
      </c>
      <c r="D666" s="89">
        <f>Invoice!H2404</f>
        <v>14200</v>
      </c>
      <c r="E666" s="81">
        <f>D666*B666</f>
        <v>170400</v>
      </c>
      <c r="F666" s="81"/>
      <c r="G666" s="82">
        <f>E666/1.11</f>
        <v>153513.51351351349</v>
      </c>
      <c r="H666" s="83">
        <f>G666*11%</f>
        <v>16886.486486486483</v>
      </c>
      <c r="I666" s="83">
        <f>G666/B666</f>
        <v>12792.79279279279</v>
      </c>
      <c r="J666" s="103">
        <f>H666/B666</f>
        <v>1407.2072072072069</v>
      </c>
    </row>
    <row r="667" spans="1:10" ht="12.75" customHeight="1" x14ac:dyDescent="0.25">
      <c r="A667" s="101"/>
      <c r="D667" s="81"/>
      <c r="E667" s="81">
        <f>(E666*Invoice!I2404)+((E666-(E666*Invoice!I2404))*Invoice!J2404)</f>
        <v>21300</v>
      </c>
      <c r="F667" s="81"/>
      <c r="G667" s="90">
        <f>E667/1.11</f>
        <v>19189.189189189186</v>
      </c>
      <c r="H667" s="91">
        <f>G667*11%</f>
        <v>2110.8108108108104</v>
      </c>
      <c r="I667" s="91">
        <f>G667/B666</f>
        <v>1599.0990990990988</v>
      </c>
      <c r="J667" s="104">
        <f>H667/B666</f>
        <v>175.90090090090087</v>
      </c>
    </row>
    <row r="668" spans="1:10" ht="12.75" customHeight="1" x14ac:dyDescent="0.25">
      <c r="A668" s="101"/>
      <c r="D668" s="81" t="s">
        <v>23</v>
      </c>
      <c r="E668" s="81">
        <f>E666-E667</f>
        <v>149100</v>
      </c>
      <c r="F668" s="81"/>
      <c r="G668" s="82">
        <f>G666-G667</f>
        <v>134324.32432432432</v>
      </c>
      <c r="H668" s="82">
        <f>H666-H667</f>
        <v>14775.675675675673</v>
      </c>
      <c r="I668" s="82">
        <f>I666-I667</f>
        <v>11193.693693693691</v>
      </c>
      <c r="J668" s="105">
        <f>J666-J667</f>
        <v>1231.3063063063059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149100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2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Invoice!B2405</f>
        <v>24</v>
      </c>
      <c r="C672" s="88" t="str">
        <f>Invoice!E2405</f>
        <v>TAPE CUTTER JOYKO TD-101</v>
      </c>
      <c r="D672" s="89">
        <f>Invoice!H2405</f>
        <v>24300</v>
      </c>
      <c r="E672" s="81">
        <f t="shared" ref="E672:E684" si="80">D672*B672</f>
        <v>583200</v>
      </c>
      <c r="F672" s="81"/>
      <c r="G672" s="82">
        <f t="shared" ref="G672:G684" si="81">E672/1.11</f>
        <v>525405.40540540533</v>
      </c>
      <c r="H672" s="83">
        <f t="shared" ref="H672:H684" si="82">G672*11%</f>
        <v>57794.594594594586</v>
      </c>
      <c r="I672" s="83">
        <f t="shared" ref="I672:I684" si="83">G672/B672</f>
        <v>21891.89189189189</v>
      </c>
      <c r="J672" s="103">
        <f t="shared" ref="J672:J684" si="84">H672/B672</f>
        <v>2408.1081081081079</v>
      </c>
    </row>
    <row r="673" spans="1:10" ht="12.75" customHeight="1" x14ac:dyDescent="0.25">
      <c r="A673" s="101"/>
      <c r="D673" s="81"/>
      <c r="E673" s="81">
        <f>(E672*Invoice!I2405)+((E672-(E672*Invoice!I2405))*Invoice!J2405)</f>
        <v>75816</v>
      </c>
      <c r="F673" s="81"/>
      <c r="G673" s="90">
        <f>E673/1.11</f>
        <v>68302.702702702692</v>
      </c>
      <c r="H673" s="91">
        <f>G673*11%</f>
        <v>7513.2972972972966</v>
      </c>
      <c r="I673" s="91">
        <f>G673/B672</f>
        <v>2845.9459459459454</v>
      </c>
      <c r="J673" s="104">
        <f>H673/B672</f>
        <v>313.05405405405401</v>
      </c>
    </row>
    <row r="674" spans="1:10" ht="12.75" customHeight="1" x14ac:dyDescent="0.25">
      <c r="A674" s="101"/>
      <c r="D674" s="81" t="s">
        <v>23</v>
      </c>
      <c r="E674" s="81">
        <f>E672-E673</f>
        <v>507384</v>
      </c>
      <c r="F674" s="81"/>
      <c r="G674" s="82">
        <f>G672-G673</f>
        <v>457102.70270270261</v>
      </c>
      <c r="H674" s="82">
        <f>H672-H673</f>
        <v>50281.297297297293</v>
      </c>
      <c r="I674" s="82">
        <f>I672-I673</f>
        <v>19045.945945945943</v>
      </c>
      <c r="J674" s="105">
        <f>J672-J673</f>
        <v>2095.0540540540537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507383.99999999988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3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Invoice!B2406</f>
        <v>18</v>
      </c>
      <c r="C678" s="88" t="str">
        <f>Invoice!E2406</f>
        <v>LEM STICK JOYKO 25 GR GS-25 isi 12 pc</v>
      </c>
      <c r="D678" s="89">
        <f>Invoice!H2406</f>
        <v>52800</v>
      </c>
      <c r="E678" s="81">
        <f t="shared" si="80"/>
        <v>950400</v>
      </c>
      <c r="F678" s="81"/>
      <c r="G678" s="82">
        <f t="shared" si="81"/>
        <v>856216.2162162161</v>
      </c>
      <c r="H678" s="83">
        <f t="shared" si="82"/>
        <v>94183.783783783772</v>
      </c>
      <c r="I678" s="83">
        <f t="shared" si="83"/>
        <v>47567.567567567559</v>
      </c>
      <c r="J678" s="103">
        <f t="shared" si="84"/>
        <v>5232.4324324324316</v>
      </c>
    </row>
    <row r="679" spans="1:10" ht="12.75" customHeight="1" x14ac:dyDescent="0.25">
      <c r="A679" s="101"/>
      <c r="D679" s="81"/>
      <c r="E679" s="81">
        <f>(E678*Invoice!I2406)+((E678-(E678*Invoice!I2406))*Invoice!J2406)</f>
        <v>118800</v>
      </c>
      <c r="F679" s="81"/>
      <c r="G679" s="90">
        <f>E679/1.11</f>
        <v>107027.02702702701</v>
      </c>
      <c r="H679" s="91">
        <f>G679*11%</f>
        <v>11772.972972972972</v>
      </c>
      <c r="I679" s="91">
        <f>G679/B678</f>
        <v>5945.9459459459449</v>
      </c>
      <c r="J679" s="104">
        <f>H679/B678</f>
        <v>654.05405405405395</v>
      </c>
    </row>
    <row r="680" spans="1:10" ht="12.75" customHeight="1" x14ac:dyDescent="0.25">
      <c r="A680" s="101"/>
      <c r="D680" s="81" t="s">
        <v>23</v>
      </c>
      <c r="E680" s="81">
        <f>E678-E679</f>
        <v>831600</v>
      </c>
      <c r="F680" s="81"/>
      <c r="G680" s="82">
        <f>G678-G679</f>
        <v>749189.18918918911</v>
      </c>
      <c r="H680" s="82">
        <f>H678-H679</f>
        <v>82410.810810810799</v>
      </c>
      <c r="I680" s="82">
        <f>I678-I679</f>
        <v>41621.621621621613</v>
      </c>
      <c r="J680" s="105">
        <f>J678-J679</f>
        <v>4578.3783783783774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831599.99999999988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4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Invoice!B2407</f>
        <v>30</v>
      </c>
      <c r="C684" s="88" t="str">
        <f>Invoice!E2407</f>
        <v>TAPE CUTTER 2" JOYKO TD-2S BESI</v>
      </c>
      <c r="D684" s="89">
        <f>Invoice!H2407</f>
        <v>17000</v>
      </c>
      <c r="E684" s="81">
        <f t="shared" si="80"/>
        <v>510000</v>
      </c>
      <c r="F684" s="81"/>
      <c r="G684" s="82">
        <f t="shared" si="81"/>
        <v>459459.45945945941</v>
      </c>
      <c r="H684" s="83">
        <f t="shared" si="82"/>
        <v>50540.540540540533</v>
      </c>
      <c r="I684" s="83">
        <f t="shared" si="83"/>
        <v>15315.315315315314</v>
      </c>
      <c r="J684" s="103">
        <f t="shared" si="84"/>
        <v>1684.6846846846845</v>
      </c>
    </row>
    <row r="685" spans="1:10" ht="12.75" customHeight="1" x14ac:dyDescent="0.25">
      <c r="A685" s="101"/>
      <c r="D685" s="81"/>
      <c r="E685" s="81">
        <f>(E684*Invoice!I2407)+((E684-(E684*Invoice!I2407))*Invoice!J2407)</f>
        <v>63750</v>
      </c>
      <c r="F685" s="81"/>
      <c r="G685" s="90">
        <f>E685/1.11</f>
        <v>57432.432432432426</v>
      </c>
      <c r="H685" s="91">
        <f>G685*11%</f>
        <v>6317.5675675675666</v>
      </c>
      <c r="I685" s="91">
        <f>G685/B684</f>
        <v>1914.4144144144143</v>
      </c>
      <c r="J685" s="104">
        <f>H685/B684</f>
        <v>210.58558558558556</v>
      </c>
    </row>
    <row r="686" spans="1:10" ht="12.75" customHeight="1" x14ac:dyDescent="0.25">
      <c r="A686" s="101"/>
      <c r="D686" s="81" t="s">
        <v>23</v>
      </c>
      <c r="E686" s="81">
        <f>E684-E685</f>
        <v>446250</v>
      </c>
      <c r="F686" s="81"/>
      <c r="G686" s="82">
        <f>G684-G685</f>
        <v>402027.02702702698</v>
      </c>
      <c r="H686" s="82">
        <f>H684-H685</f>
        <v>44222.972972972966</v>
      </c>
      <c r="I686" s="82">
        <f>I684-I685</f>
        <v>13400.900900900901</v>
      </c>
      <c r="J686" s="105">
        <f>J684-J685</f>
        <v>1474.099099099099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446249.99999999994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6"/>
      <c r="B689" s="107"/>
      <c r="C689" s="107"/>
      <c r="D689" s="107"/>
      <c r="E689" s="107"/>
      <c r="F689" s="107"/>
      <c r="G689" s="108">
        <f>G668+G674+G680+G686</f>
        <v>1742643.2432432431</v>
      </c>
      <c r="H689" s="108">
        <f>H668+H674+H680+H686</f>
        <v>191690.75675675672</v>
      </c>
      <c r="I689" s="107"/>
      <c r="J689" s="109">
        <f>H669+H675+H681+H687</f>
        <v>1934333.9999999998</v>
      </c>
    </row>
    <row r="691" spans="1:10" ht="12.75" customHeight="1" x14ac:dyDescent="0.25">
      <c r="A691" s="94" t="s">
        <v>1</v>
      </c>
      <c r="B691" s="95">
        <f>Invoice!E2510</f>
        <v>23060023</v>
      </c>
      <c r="C691" s="96"/>
      <c r="D691" s="97"/>
      <c r="E691" s="97"/>
      <c r="F691" s="97"/>
      <c r="G691" s="98"/>
      <c r="H691" s="99"/>
      <c r="I691" s="99"/>
      <c r="J691" s="100"/>
    </row>
    <row r="692" spans="1:10" ht="12.75" customHeight="1" x14ac:dyDescent="0.25">
      <c r="A692" s="101">
        <v>1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Invoice!B2518</f>
        <v>100</v>
      </c>
      <c r="C693" s="88" t="str">
        <f>Invoice!E2518</f>
        <v>STIP / PENGHAPUS JOYKO 526-B40P PUTIH</v>
      </c>
      <c r="D693" s="89">
        <f>Invoice!H2518</f>
        <v>28300</v>
      </c>
      <c r="E693" s="81">
        <f>D693*B693</f>
        <v>2830000</v>
      </c>
      <c r="F693" s="81"/>
      <c r="G693" s="82">
        <f>E693/1.11</f>
        <v>2549549.5495495494</v>
      </c>
      <c r="H693" s="83">
        <f>G693*11%</f>
        <v>280450.45045045041</v>
      </c>
      <c r="I693" s="83">
        <f>G693/B693</f>
        <v>25495.495495495492</v>
      </c>
      <c r="J693" s="103">
        <f>H693/B693</f>
        <v>2804.504504504504</v>
      </c>
    </row>
    <row r="694" spans="1:10" ht="12.75" customHeight="1" x14ac:dyDescent="0.25">
      <c r="A694" s="101"/>
      <c r="D694" s="81"/>
      <c r="E694" s="81">
        <f>(E693*Invoice!I2518)+((E693-(E693*Invoice!I2518))*Invoice!J2518)</f>
        <v>382050</v>
      </c>
      <c r="F694" s="81"/>
      <c r="G694" s="90">
        <f>E694/1.11</f>
        <v>344189.18918918917</v>
      </c>
      <c r="H694" s="91">
        <f>G694*11%</f>
        <v>37860.810810810806</v>
      </c>
      <c r="I694" s="91">
        <f>G694/B693</f>
        <v>3441.8918918918916</v>
      </c>
      <c r="J694" s="104">
        <f>H694/B693</f>
        <v>378.60810810810807</v>
      </c>
    </row>
    <row r="695" spans="1:10" ht="12.75" customHeight="1" x14ac:dyDescent="0.25">
      <c r="A695" s="101"/>
      <c r="D695" s="81" t="s">
        <v>23</v>
      </c>
      <c r="E695" s="81">
        <f>E693-E694</f>
        <v>2447950</v>
      </c>
      <c r="F695" s="81"/>
      <c r="G695" s="82">
        <f>G693-G694</f>
        <v>2205360.3603603602</v>
      </c>
      <c r="H695" s="82">
        <f>H693-H694</f>
        <v>242589.63963963962</v>
      </c>
      <c r="I695" s="82">
        <f>I693-I694</f>
        <v>22053.603603603602</v>
      </c>
      <c r="J695" s="105">
        <f>J693-J694</f>
        <v>2425.8963963963961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2447950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1">
        <v>2</v>
      </c>
      <c r="B698" s="84" t="s">
        <v>20</v>
      </c>
      <c r="C698" s="84" t="s">
        <v>21</v>
      </c>
      <c r="D698" s="85" t="s">
        <v>22</v>
      </c>
      <c r="E698" s="85" t="s">
        <v>23</v>
      </c>
      <c r="F698" s="85"/>
      <c r="G698" s="86" t="s">
        <v>24</v>
      </c>
      <c r="H698" s="87" t="s">
        <v>25</v>
      </c>
      <c r="I698" s="87" t="s">
        <v>26</v>
      </c>
      <c r="J698" s="102"/>
    </row>
    <row r="699" spans="1:10" ht="12.75" customHeight="1" x14ac:dyDescent="0.25">
      <c r="A699" s="101"/>
      <c r="B699" s="80">
        <f>Invoice!B2519</f>
        <v>100</v>
      </c>
      <c r="C699" s="88" t="str">
        <f>Invoice!E2519</f>
        <v>STIP / PENGHAPUS JOYKO 526-B40BL HITAM</v>
      </c>
      <c r="D699" s="89">
        <f>Invoice!H2519</f>
        <v>28300</v>
      </c>
      <c r="E699" s="81">
        <f t="shared" ref="E699:E711" si="85">D699*B699</f>
        <v>2830000</v>
      </c>
      <c r="F699" s="81"/>
      <c r="G699" s="82">
        <f t="shared" ref="G699:G711" si="86">E699/1.11</f>
        <v>2549549.5495495494</v>
      </c>
      <c r="H699" s="83">
        <f t="shared" ref="H699:H711" si="87">G699*11%</f>
        <v>280450.45045045041</v>
      </c>
      <c r="I699" s="83">
        <f t="shared" ref="I699:I711" si="88">G699/B699</f>
        <v>25495.495495495492</v>
      </c>
      <c r="J699" s="103">
        <f t="shared" ref="J699:J711" si="89">H699/B699</f>
        <v>2804.504504504504</v>
      </c>
    </row>
    <row r="700" spans="1:10" ht="12.75" customHeight="1" x14ac:dyDescent="0.25">
      <c r="A700" s="101"/>
      <c r="D700" s="81"/>
      <c r="E700" s="81">
        <f>(E699*Invoice!I2519)+((E699-(E699*Invoice!I2519))*Invoice!J2519)</f>
        <v>382050</v>
      </c>
      <c r="F700" s="81"/>
      <c r="G700" s="90">
        <f>E700/1.11</f>
        <v>344189.18918918917</v>
      </c>
      <c r="H700" s="91">
        <f>G700*11%</f>
        <v>37860.810810810806</v>
      </c>
      <c r="I700" s="91">
        <f>G700/B699</f>
        <v>3441.8918918918916</v>
      </c>
      <c r="J700" s="104">
        <f>H700/B699</f>
        <v>378.60810810810807</v>
      </c>
    </row>
    <row r="701" spans="1:10" ht="12.75" customHeight="1" x14ac:dyDescent="0.25">
      <c r="A701" s="101"/>
      <c r="D701" s="81" t="s">
        <v>23</v>
      </c>
      <c r="E701" s="81">
        <f>E699-E700</f>
        <v>2447950</v>
      </c>
      <c r="F701" s="81"/>
      <c r="G701" s="82">
        <f>G699-G700</f>
        <v>2205360.3603603602</v>
      </c>
      <c r="H701" s="82">
        <f>H699-H700</f>
        <v>242589.63963963962</v>
      </c>
      <c r="I701" s="82">
        <f>I699-I700</f>
        <v>22053.603603603602</v>
      </c>
      <c r="J701" s="105">
        <f>J699-J700</f>
        <v>2425.8963963963961</v>
      </c>
    </row>
    <row r="702" spans="1:10" ht="12.75" customHeight="1" x14ac:dyDescent="0.25">
      <c r="A702" s="101"/>
      <c r="D702" s="81"/>
      <c r="E702" s="81"/>
      <c r="F702" s="81"/>
      <c r="G702" s="82"/>
      <c r="H702" s="83">
        <f>G701+H701</f>
        <v>2447950</v>
      </c>
      <c r="I702" s="83"/>
      <c r="J702" s="103"/>
    </row>
    <row r="703" spans="1:10" ht="12.75" customHeight="1" x14ac:dyDescent="0.25">
      <c r="A703" s="101"/>
      <c r="B703" s="79"/>
      <c r="D703" s="81"/>
      <c r="E703" s="81"/>
      <c r="F703" s="81"/>
      <c r="G703" s="82"/>
      <c r="H703" s="83"/>
      <c r="I703" s="83"/>
      <c r="J703" s="103"/>
    </row>
    <row r="704" spans="1:10" ht="12.75" customHeight="1" x14ac:dyDescent="0.25">
      <c r="A704" s="101">
        <v>3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Invoice!B2520</f>
        <v>50</v>
      </c>
      <c r="C705" s="88" t="str">
        <f>Invoice!E2520</f>
        <v>STIP / PENGHAPUS JOYKO 526-B20 PUTIH</v>
      </c>
      <c r="D705" s="89">
        <f>Invoice!H2520</f>
        <v>34100</v>
      </c>
      <c r="E705" s="81">
        <f t="shared" si="85"/>
        <v>1705000</v>
      </c>
      <c r="F705" s="81"/>
      <c r="G705" s="82">
        <f t="shared" si="86"/>
        <v>1536036.036036036</v>
      </c>
      <c r="H705" s="83">
        <f t="shared" si="87"/>
        <v>168963.96396396396</v>
      </c>
      <c r="I705" s="83">
        <f t="shared" si="88"/>
        <v>30720.720720720721</v>
      </c>
      <c r="J705" s="103">
        <f t="shared" si="89"/>
        <v>3379.2792792792793</v>
      </c>
    </row>
    <row r="706" spans="1:10" ht="12.75" customHeight="1" x14ac:dyDescent="0.25">
      <c r="A706" s="101"/>
      <c r="D706" s="81"/>
      <c r="E706" s="81">
        <f>(E705*Invoice!I2520)+((E705-(E705*Invoice!I2520))*Invoice!J2520)</f>
        <v>230175.00000000003</v>
      </c>
      <c r="F706" s="81"/>
      <c r="G706" s="90">
        <f>E706/1.11</f>
        <v>207364.86486486488</v>
      </c>
      <c r="H706" s="91">
        <f>G706*11%</f>
        <v>22810.135135135137</v>
      </c>
      <c r="I706" s="91">
        <f>G706/B705</f>
        <v>4147.2972972972975</v>
      </c>
      <c r="J706" s="104">
        <f>H706/B705</f>
        <v>456.20270270270271</v>
      </c>
    </row>
    <row r="707" spans="1:10" ht="12.75" customHeight="1" x14ac:dyDescent="0.25">
      <c r="A707" s="101"/>
      <c r="D707" s="81" t="s">
        <v>23</v>
      </c>
      <c r="E707" s="81">
        <f>E705-E706</f>
        <v>1474825</v>
      </c>
      <c r="F707" s="81"/>
      <c r="G707" s="82">
        <f>G705-G706</f>
        <v>1328671.1711711711</v>
      </c>
      <c r="H707" s="82">
        <f>H705-H706</f>
        <v>146153.82882882882</v>
      </c>
      <c r="I707" s="82">
        <f>I705-I706</f>
        <v>26573.423423423425</v>
      </c>
      <c r="J707" s="105">
        <f>J705-J706</f>
        <v>2923.0765765765764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1474825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1">
        <v>4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Invoice!B2521</f>
        <v>50</v>
      </c>
      <c r="C711" s="88" t="str">
        <f>Invoice!E2521</f>
        <v>STIP / PENGHAPUS JOYKO ER-B20BL HITAM</v>
      </c>
      <c r="D711" s="89">
        <f>Invoice!H2521</f>
        <v>34100</v>
      </c>
      <c r="E711" s="81">
        <f t="shared" si="85"/>
        <v>1705000</v>
      </c>
      <c r="F711" s="81"/>
      <c r="G711" s="82">
        <f t="shared" si="86"/>
        <v>1536036.036036036</v>
      </c>
      <c r="H711" s="83">
        <f t="shared" si="87"/>
        <v>168963.96396396396</v>
      </c>
      <c r="I711" s="83">
        <f t="shared" si="88"/>
        <v>30720.720720720721</v>
      </c>
      <c r="J711" s="103">
        <f t="shared" si="89"/>
        <v>3379.2792792792793</v>
      </c>
    </row>
    <row r="712" spans="1:10" ht="12.75" customHeight="1" x14ac:dyDescent="0.25">
      <c r="A712" s="101"/>
      <c r="D712" s="81"/>
      <c r="E712" s="81">
        <f>(E711*Invoice!I2521)+((E711-(E711*Invoice!I2521))*Invoice!J2521)</f>
        <v>230175.00000000003</v>
      </c>
      <c r="F712" s="81"/>
      <c r="G712" s="90">
        <f>E712/1.11</f>
        <v>207364.86486486488</v>
      </c>
      <c r="H712" s="91">
        <f>G712*11%</f>
        <v>22810.135135135137</v>
      </c>
      <c r="I712" s="91">
        <f>G712/B711</f>
        <v>4147.2972972972975</v>
      </c>
      <c r="J712" s="104">
        <f>H712/B711</f>
        <v>456.20270270270271</v>
      </c>
    </row>
    <row r="713" spans="1:10" ht="12.75" customHeight="1" x14ac:dyDescent="0.25">
      <c r="A713" s="101"/>
      <c r="D713" s="81" t="s">
        <v>23</v>
      </c>
      <c r="E713" s="81">
        <f>E711-E712</f>
        <v>1474825</v>
      </c>
      <c r="F713" s="81"/>
      <c r="G713" s="82">
        <f>G711-G712</f>
        <v>1328671.1711711711</v>
      </c>
      <c r="H713" s="82">
        <f>H711-H712</f>
        <v>146153.82882882882</v>
      </c>
      <c r="I713" s="82">
        <f>I711-I712</f>
        <v>26573.423423423425</v>
      </c>
      <c r="J713" s="105">
        <f>J711-J712</f>
        <v>2923.0765765765764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1474825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6"/>
      <c r="B716" s="107"/>
      <c r="C716" s="107"/>
      <c r="D716" s="107"/>
      <c r="E716" s="107"/>
      <c r="F716" s="107"/>
      <c r="G716" s="108">
        <f>G695+G701+G707+G713</f>
        <v>7068063.0630630627</v>
      </c>
      <c r="H716" s="108">
        <f>H695+H701+H707+H713</f>
        <v>777486.93693693681</v>
      </c>
      <c r="I716" s="107"/>
      <c r="J716" s="109">
        <f>H696+H702+H708+H714</f>
        <v>7845550</v>
      </c>
    </row>
    <row r="718" spans="1:10" ht="12.75" customHeight="1" x14ac:dyDescent="0.25">
      <c r="A718" s="94" t="s">
        <v>1</v>
      </c>
      <c r="B718" s="95">
        <f>Invoice!E2624</f>
        <v>23060024</v>
      </c>
      <c r="C718" s="96"/>
      <c r="D718" s="97"/>
      <c r="E718" s="97"/>
      <c r="F718" s="97"/>
      <c r="G718" s="98"/>
      <c r="H718" s="99"/>
      <c r="I718" s="99"/>
      <c r="J718" s="100"/>
    </row>
    <row r="719" spans="1:10" ht="12.75" customHeight="1" x14ac:dyDescent="0.25">
      <c r="A719" s="101">
        <v>1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Invoice!B2632</f>
        <v>144</v>
      </c>
      <c r="C720" s="88" t="str">
        <f>Invoice!E2632</f>
        <v>MECHANICAL PENCIL 0,5 MM TIZO G-9003 A</v>
      </c>
      <c r="D720" s="89">
        <f>Invoice!H2632</f>
        <v>14400</v>
      </c>
      <c r="E720" s="81">
        <f>D720*B720</f>
        <v>2073600</v>
      </c>
      <c r="F720" s="81"/>
      <c r="G720" s="82">
        <f>E720/1.11</f>
        <v>1868108.1081081079</v>
      </c>
      <c r="H720" s="83">
        <f>G720*11%</f>
        <v>205491.89189189186</v>
      </c>
      <c r="I720" s="83">
        <f>G720/B720</f>
        <v>12972.972972972972</v>
      </c>
      <c r="J720" s="103">
        <f>H720/B720</f>
        <v>1427.0270270270269</v>
      </c>
    </row>
    <row r="721" spans="1:10" ht="12.75" customHeight="1" x14ac:dyDescent="0.25">
      <c r="A721" s="101"/>
      <c r="D721" s="81"/>
      <c r="E721" s="81">
        <f>(E720*Invoice!I2632)+((E720-(E720*Invoice!I2632))*Invoice!J2632)</f>
        <v>0</v>
      </c>
      <c r="F721" s="81"/>
      <c r="G721" s="90">
        <f>E721/1.11</f>
        <v>0</v>
      </c>
      <c r="H721" s="91">
        <f>G721*11%</f>
        <v>0</v>
      </c>
      <c r="I721" s="91">
        <f>G721/B720</f>
        <v>0</v>
      </c>
      <c r="J721" s="104">
        <f>H721/B720</f>
        <v>0</v>
      </c>
    </row>
    <row r="722" spans="1:10" ht="12.75" customHeight="1" x14ac:dyDescent="0.25">
      <c r="A722" s="101"/>
      <c r="D722" s="81" t="s">
        <v>23</v>
      </c>
      <c r="E722" s="81">
        <f>E720-E721</f>
        <v>2073600</v>
      </c>
      <c r="F722" s="81"/>
      <c r="G722" s="82">
        <f>G720-G721</f>
        <v>1868108.1081081079</v>
      </c>
      <c r="H722" s="82">
        <f>H720-H721</f>
        <v>205491.89189189186</v>
      </c>
      <c r="I722" s="82">
        <f>I720-I721</f>
        <v>12972.972972972972</v>
      </c>
      <c r="J722" s="105">
        <f>J720-J721</f>
        <v>1427.0270270270269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2073599.9999999998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2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Invoice!B2633</f>
        <v>96</v>
      </c>
      <c r="C726" s="88" t="str">
        <f>Invoice!E2633</f>
        <v>MECHANICAL PENCIL 2,0 MM TIZO TM-030 F</v>
      </c>
      <c r="D726" s="89">
        <f>Invoice!H2633</f>
        <v>31000</v>
      </c>
      <c r="E726" s="81">
        <f t="shared" ref="E726:E738" si="90">D726*B726</f>
        <v>2976000</v>
      </c>
      <c r="F726" s="81"/>
      <c r="G726" s="82">
        <f t="shared" ref="G726:G738" si="91">E726/1.11</f>
        <v>2681081.0810810807</v>
      </c>
      <c r="H726" s="83">
        <f t="shared" ref="H726:H738" si="92">G726*11%</f>
        <v>294918.91891891888</v>
      </c>
      <c r="I726" s="83">
        <f t="shared" ref="I726:I738" si="93">G726/B726</f>
        <v>27927.927927927925</v>
      </c>
      <c r="J726" s="103">
        <f t="shared" ref="J726:J738" si="94">H726/B726</f>
        <v>3072.0720720720715</v>
      </c>
    </row>
    <row r="727" spans="1:10" ht="12.75" customHeight="1" x14ac:dyDescent="0.25">
      <c r="A727" s="101"/>
      <c r="D727" s="81"/>
      <c r="E727" s="81">
        <f>(E726*Invoice!I2633)+((E726-(E726*Invoice!I2633))*Invoice!J2633)</f>
        <v>0</v>
      </c>
      <c r="F727" s="81"/>
      <c r="G727" s="90">
        <f>E727/1.11</f>
        <v>0</v>
      </c>
      <c r="H727" s="91">
        <f>G727*11%</f>
        <v>0</v>
      </c>
      <c r="I727" s="91">
        <f>G727/B726</f>
        <v>0</v>
      </c>
      <c r="J727" s="104">
        <f>H727/B726</f>
        <v>0</v>
      </c>
    </row>
    <row r="728" spans="1:10" ht="12.75" customHeight="1" x14ac:dyDescent="0.25">
      <c r="A728" s="101"/>
      <c r="D728" s="81" t="s">
        <v>23</v>
      </c>
      <c r="E728" s="81">
        <f>E726-E727</f>
        <v>2976000</v>
      </c>
      <c r="F728" s="81"/>
      <c r="G728" s="82">
        <f>G726-G727</f>
        <v>2681081.0810810807</v>
      </c>
      <c r="H728" s="82">
        <f>H726-H727</f>
        <v>294918.91891891888</v>
      </c>
      <c r="I728" s="82">
        <f>I726-I727</f>
        <v>27927.927927927925</v>
      </c>
      <c r="J728" s="105">
        <f>J726-J727</f>
        <v>3072.0720720720715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2975999.9999999995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3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Invoice!B2634</f>
        <v>144</v>
      </c>
      <c r="C732" s="88" t="str">
        <f>Invoice!E2634</f>
        <v>GEL PEN TIZO TG-313</v>
      </c>
      <c r="D732" s="89">
        <f>Invoice!H2634</f>
        <v>26000</v>
      </c>
      <c r="E732" s="81">
        <f t="shared" si="90"/>
        <v>3744000</v>
      </c>
      <c r="F732" s="81"/>
      <c r="G732" s="82">
        <f t="shared" si="91"/>
        <v>3372972.9729729728</v>
      </c>
      <c r="H732" s="83">
        <f t="shared" si="92"/>
        <v>371027.02702702698</v>
      </c>
      <c r="I732" s="83">
        <f t="shared" si="93"/>
        <v>23423.423423423421</v>
      </c>
      <c r="J732" s="103">
        <f t="shared" si="94"/>
        <v>2576.5765765765764</v>
      </c>
    </row>
    <row r="733" spans="1:10" ht="12.75" customHeight="1" x14ac:dyDescent="0.25">
      <c r="A733" s="101"/>
      <c r="D733" s="81"/>
      <c r="E733" s="81">
        <f>(E732*Invoice!I2634)+((E732-(E732*Invoice!I2634))*Invoice!J2634)</f>
        <v>0</v>
      </c>
      <c r="F733" s="81"/>
      <c r="G733" s="90">
        <f>E733/1.11</f>
        <v>0</v>
      </c>
      <c r="H733" s="91">
        <f>G733*11%</f>
        <v>0</v>
      </c>
      <c r="I733" s="91">
        <f>G733/B732</f>
        <v>0</v>
      </c>
      <c r="J733" s="104">
        <f>H733/B732</f>
        <v>0</v>
      </c>
    </row>
    <row r="734" spans="1:10" ht="12.75" customHeight="1" x14ac:dyDescent="0.25">
      <c r="A734" s="101"/>
      <c r="D734" s="81" t="s">
        <v>23</v>
      </c>
      <c r="E734" s="81">
        <f>E732-E733</f>
        <v>3744000</v>
      </c>
      <c r="F734" s="81"/>
      <c r="G734" s="82">
        <f>G732-G733</f>
        <v>3372972.9729729728</v>
      </c>
      <c r="H734" s="82">
        <f>H732-H733</f>
        <v>371027.02702702698</v>
      </c>
      <c r="I734" s="82">
        <f>I732-I733</f>
        <v>23423.423423423421</v>
      </c>
      <c r="J734" s="105">
        <f>J732-J733</f>
        <v>2576.5765765765764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3744000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4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Invoice!B2635</f>
        <v>120</v>
      </c>
      <c r="C738" s="88" t="str">
        <f>Invoice!E2635</f>
        <v>GEL PEN DEBOZZ 0.7 MM DB-G07</v>
      </c>
      <c r="D738" s="89">
        <f>Invoice!H2635</f>
        <v>27500</v>
      </c>
      <c r="E738" s="81">
        <f t="shared" si="90"/>
        <v>3300000</v>
      </c>
      <c r="F738" s="81"/>
      <c r="G738" s="82">
        <f t="shared" si="91"/>
        <v>2972972.9729729728</v>
      </c>
      <c r="H738" s="83">
        <f t="shared" si="92"/>
        <v>327027.02702702698</v>
      </c>
      <c r="I738" s="83">
        <f t="shared" si="93"/>
        <v>24774.774774774774</v>
      </c>
      <c r="J738" s="103">
        <f t="shared" si="94"/>
        <v>2725.2252252252247</v>
      </c>
    </row>
    <row r="739" spans="1:10" ht="12.75" customHeight="1" x14ac:dyDescent="0.25">
      <c r="A739" s="101"/>
      <c r="D739" s="81"/>
      <c r="E739" s="81">
        <f>(E738*Invoice!I2635)+((E738-(E738*Invoice!I2635))*Invoice!J2635)</f>
        <v>0</v>
      </c>
      <c r="F739" s="81"/>
      <c r="G739" s="90">
        <f>E739/1.11</f>
        <v>0</v>
      </c>
      <c r="H739" s="91">
        <f>G739*11%</f>
        <v>0</v>
      </c>
      <c r="I739" s="91">
        <f>G739/B738</f>
        <v>0</v>
      </c>
      <c r="J739" s="104">
        <f>H739/B738</f>
        <v>0</v>
      </c>
    </row>
    <row r="740" spans="1:10" ht="12.75" customHeight="1" x14ac:dyDescent="0.25">
      <c r="A740" s="101"/>
      <c r="D740" s="81" t="s">
        <v>23</v>
      </c>
      <c r="E740" s="81">
        <f>E738-E739</f>
        <v>3300000</v>
      </c>
      <c r="F740" s="81"/>
      <c r="G740" s="82">
        <f>G738-G739</f>
        <v>2972972.9729729728</v>
      </c>
      <c r="H740" s="82">
        <f>H738-H739</f>
        <v>327027.02702702698</v>
      </c>
      <c r="I740" s="82">
        <f>I738-I739</f>
        <v>24774.774774774774</v>
      </c>
      <c r="J740" s="105">
        <f>J738-J739</f>
        <v>2725.2252252252247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3300000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6"/>
      <c r="B743" s="107"/>
      <c r="C743" s="107"/>
      <c r="D743" s="107"/>
      <c r="E743" s="107"/>
      <c r="F743" s="107"/>
      <c r="G743" s="108">
        <f>G722+G728+G734+G740</f>
        <v>10895135.135135133</v>
      </c>
      <c r="H743" s="108">
        <f>H722+H728+H734+H740</f>
        <v>1198464.8648648649</v>
      </c>
      <c r="I743" s="107"/>
      <c r="J743" s="109">
        <f>H723+H729+H735+H741</f>
        <v>12093600</v>
      </c>
    </row>
    <row r="745" spans="1:10" ht="12.75" customHeight="1" x14ac:dyDescent="0.25">
      <c r="A745" s="94" t="s">
        <v>1</v>
      </c>
      <c r="B745" s="95">
        <f>Invoice!E2738</f>
        <v>23060025</v>
      </c>
      <c r="C745" s="96"/>
      <c r="D745" s="97"/>
      <c r="E745" s="97"/>
      <c r="F745" s="97"/>
      <c r="G745" s="98"/>
      <c r="H745" s="99"/>
      <c r="I745" s="99"/>
      <c r="J745" s="100"/>
    </row>
    <row r="746" spans="1:10" ht="12.75" customHeight="1" x14ac:dyDescent="0.25">
      <c r="A746" s="101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Invoice!B2746</f>
        <v>432</v>
      </c>
      <c r="C747" s="88" t="str">
        <f>Invoice!E2746</f>
        <v>PENSIL WARNA JOYKO CP-12PB (PANJANG)</v>
      </c>
      <c r="D747" s="89">
        <f>Invoice!H2746</f>
        <v>10600</v>
      </c>
      <c r="E747" s="81">
        <f>D747*B747</f>
        <v>4579200</v>
      </c>
      <c r="F747" s="81"/>
      <c r="G747" s="82">
        <f>E747/1.11</f>
        <v>4125405.405405405</v>
      </c>
      <c r="H747" s="83">
        <f>G747*11%</f>
        <v>453794.59459459456</v>
      </c>
      <c r="I747" s="83">
        <f>G747/B747</f>
        <v>9549.5495495495488</v>
      </c>
      <c r="J747" s="103">
        <f>H747/B747</f>
        <v>1050.4504504504503</v>
      </c>
    </row>
    <row r="748" spans="1:10" ht="12.75" customHeight="1" x14ac:dyDescent="0.25">
      <c r="A748" s="101"/>
      <c r="D748" s="81"/>
      <c r="E748" s="81">
        <f>(E747*Invoice!I2746)+((E747-(E747*Invoice!I2746))*Invoice!J2746)</f>
        <v>572400</v>
      </c>
      <c r="F748" s="81"/>
      <c r="G748" s="90">
        <f>E748/1.11</f>
        <v>515675.67567567562</v>
      </c>
      <c r="H748" s="91">
        <f>G748*11%</f>
        <v>56724.32432432432</v>
      </c>
      <c r="I748" s="91">
        <f>G748/B747</f>
        <v>1193.6936936936936</v>
      </c>
      <c r="J748" s="104">
        <f>H748/B747</f>
        <v>131.30630630630628</v>
      </c>
    </row>
    <row r="749" spans="1:10" ht="12.75" customHeight="1" x14ac:dyDescent="0.25">
      <c r="A749" s="101"/>
      <c r="D749" s="81" t="s">
        <v>23</v>
      </c>
      <c r="E749" s="81">
        <f>E747-E748</f>
        <v>4006800</v>
      </c>
      <c r="F749" s="81"/>
      <c r="G749" s="82">
        <f>G747-G748</f>
        <v>3609729.7297297292</v>
      </c>
      <c r="H749" s="82">
        <f>H747-H748</f>
        <v>397070.27027027024</v>
      </c>
      <c r="I749" s="82">
        <f>I747-I748</f>
        <v>8355.8558558558543</v>
      </c>
      <c r="J749" s="105">
        <f>J747-J748</f>
        <v>919.14414414414398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4006799.9999999995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Invoice!B2747</f>
        <v>90</v>
      </c>
      <c r="C753" s="88" t="str">
        <f>Invoice!E2747</f>
        <v>PENSIL JOYKO 2B P-88</v>
      </c>
      <c r="D753" s="89">
        <f>Invoice!H2747</f>
        <v>104400</v>
      </c>
      <c r="E753" s="81">
        <f t="shared" ref="E753:E777" si="95">D753*B753</f>
        <v>9396000</v>
      </c>
      <c r="F753" s="81"/>
      <c r="G753" s="82">
        <f t="shared" ref="G753:G777" si="96">E753/1.11</f>
        <v>8464864.8648648635</v>
      </c>
      <c r="H753" s="83">
        <f t="shared" ref="H753:H777" si="97">G753*11%</f>
        <v>931135.13513513503</v>
      </c>
      <c r="I753" s="83">
        <f t="shared" ref="I753:I777" si="98">G753/B753</f>
        <v>94054.054054054039</v>
      </c>
      <c r="J753" s="103">
        <f t="shared" ref="J753:J777" si="99">H753/B753</f>
        <v>10345.945945945945</v>
      </c>
    </row>
    <row r="754" spans="1:10" ht="12.75" customHeight="1" x14ac:dyDescent="0.25">
      <c r="A754" s="101"/>
      <c r="D754" s="81"/>
      <c r="E754" s="81">
        <f>(E753*Invoice!I2747)+((E753-(E753*Invoice!I2747))*Invoice!J2747)</f>
        <v>1174500</v>
      </c>
      <c r="F754" s="81"/>
      <c r="G754" s="90">
        <f>E754/1.11</f>
        <v>1058108.1081081079</v>
      </c>
      <c r="H754" s="91">
        <f>G754*11%</f>
        <v>116391.89189189188</v>
      </c>
      <c r="I754" s="91">
        <f>G754/B753</f>
        <v>11756.756756756755</v>
      </c>
      <c r="J754" s="104">
        <f>H754/B753</f>
        <v>1293.2432432432431</v>
      </c>
    </row>
    <row r="755" spans="1:10" ht="12.75" customHeight="1" x14ac:dyDescent="0.25">
      <c r="A755" s="101"/>
      <c r="D755" s="81" t="s">
        <v>23</v>
      </c>
      <c r="E755" s="81">
        <f>E753-E754</f>
        <v>8221500</v>
      </c>
      <c r="F755" s="81"/>
      <c r="G755" s="82">
        <f>G753-G754</f>
        <v>7406756.7567567555</v>
      </c>
      <c r="H755" s="82">
        <f>H753-H754</f>
        <v>814743.2432432432</v>
      </c>
      <c r="I755" s="82">
        <f>I753-I754</f>
        <v>82297.297297297278</v>
      </c>
      <c r="J755" s="105">
        <f>J753-J754</f>
        <v>9052.7027027027016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8221499.9999999991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Invoice!B2748</f>
        <v>576</v>
      </c>
      <c r="C759" s="88" t="str">
        <f>Invoice!E2748</f>
        <v>GUNTING JOYKO SC-828</v>
      </c>
      <c r="D759" s="89">
        <f>Invoice!H2748</f>
        <v>4350</v>
      </c>
      <c r="E759" s="81">
        <f t="shared" si="95"/>
        <v>2505600</v>
      </c>
      <c r="F759" s="81"/>
      <c r="G759" s="82">
        <f t="shared" si="96"/>
        <v>2257297.297297297</v>
      </c>
      <c r="H759" s="83">
        <f t="shared" si="97"/>
        <v>248302.70270270266</v>
      </c>
      <c r="I759" s="83">
        <f t="shared" si="98"/>
        <v>3918.9189189189183</v>
      </c>
      <c r="J759" s="103">
        <f t="shared" si="99"/>
        <v>431.08108108108104</v>
      </c>
    </row>
    <row r="760" spans="1:10" ht="12.75" customHeight="1" x14ac:dyDescent="0.25">
      <c r="A760" s="101"/>
      <c r="D760" s="81"/>
      <c r="E760" s="81">
        <f>(E759*Invoice!I2748)+((E759-(E759*Invoice!I2748))*Invoice!J2748)</f>
        <v>313200</v>
      </c>
      <c r="F760" s="81"/>
      <c r="G760" s="90">
        <f>E760/1.11</f>
        <v>282162.16216216213</v>
      </c>
      <c r="H760" s="91">
        <f>G760*11%</f>
        <v>31037.837837837833</v>
      </c>
      <c r="I760" s="91">
        <f>G760/B759</f>
        <v>489.86486486486478</v>
      </c>
      <c r="J760" s="104">
        <f>H760/B759</f>
        <v>53.88513513513513</v>
      </c>
    </row>
    <row r="761" spans="1:10" ht="12.75" customHeight="1" x14ac:dyDescent="0.25">
      <c r="A761" s="101"/>
      <c r="D761" s="81" t="s">
        <v>23</v>
      </c>
      <c r="E761" s="81">
        <f>E759-E760</f>
        <v>2192400</v>
      </c>
      <c r="F761" s="81"/>
      <c r="G761" s="82">
        <f>G759-G760</f>
        <v>1975135.1351351349</v>
      </c>
      <c r="H761" s="82">
        <f>H759-H760</f>
        <v>217264.86486486482</v>
      </c>
      <c r="I761" s="82">
        <f>I759-I760</f>
        <v>3429.0540540540533</v>
      </c>
      <c r="J761" s="105">
        <f>J759-J760</f>
        <v>377.19594594594594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2192399.9999999995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4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Invoice!B2749</f>
        <v>144</v>
      </c>
      <c r="C765" s="88" t="str">
        <f>Invoice!E2749</f>
        <v>BINDER NOTE JOYKO A5 (FANCY)</v>
      </c>
      <c r="D765" s="89">
        <f>Invoice!H2749</f>
        <v>15800</v>
      </c>
      <c r="E765" s="81">
        <f t="shared" si="95"/>
        <v>2275200</v>
      </c>
      <c r="F765" s="81"/>
      <c r="G765" s="82">
        <f t="shared" si="96"/>
        <v>2049729.7297297295</v>
      </c>
      <c r="H765" s="83">
        <f t="shared" si="97"/>
        <v>225470.27027027024</v>
      </c>
      <c r="I765" s="83">
        <f t="shared" si="98"/>
        <v>14234.234234234233</v>
      </c>
      <c r="J765" s="103">
        <f t="shared" si="99"/>
        <v>1565.7657657657655</v>
      </c>
    </row>
    <row r="766" spans="1:10" ht="12.75" customHeight="1" x14ac:dyDescent="0.25">
      <c r="A766" s="101"/>
      <c r="D766" s="81"/>
      <c r="E766" s="81">
        <f>(E765*Invoice!I2749)+((E765-(E765*Invoice!I2749))*Invoice!J2749)</f>
        <v>284400</v>
      </c>
      <c r="F766" s="81"/>
      <c r="G766" s="90">
        <f>E766/1.11</f>
        <v>256216.21621621618</v>
      </c>
      <c r="H766" s="91">
        <f>G766*11%</f>
        <v>28183.78378378378</v>
      </c>
      <c r="I766" s="91">
        <f>G766/B765</f>
        <v>1779.2792792792791</v>
      </c>
      <c r="J766" s="104">
        <f>H766/B765</f>
        <v>195.72072072072069</v>
      </c>
    </row>
    <row r="767" spans="1:10" ht="12.75" customHeight="1" x14ac:dyDescent="0.25">
      <c r="A767" s="101"/>
      <c r="D767" s="81" t="s">
        <v>23</v>
      </c>
      <c r="E767" s="81">
        <f>E765-E766</f>
        <v>1990800</v>
      </c>
      <c r="F767" s="81"/>
      <c r="G767" s="82">
        <f>G765-G766</f>
        <v>1793513.5135135134</v>
      </c>
      <c r="H767" s="82">
        <f>H765-H766</f>
        <v>197286.48648648645</v>
      </c>
      <c r="I767" s="82">
        <f>I765-I766</f>
        <v>12454.954954954954</v>
      </c>
      <c r="J767" s="105">
        <f>J765-J766</f>
        <v>1370.0450450450448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1990799.9999999998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5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Invoice!B2750</f>
        <v>200</v>
      </c>
      <c r="C771" s="88" t="str">
        <f>Invoice!E2750</f>
        <v>STIP / PENGHAPUS JOYKO 526-B40P PUTIH</v>
      </c>
      <c r="D771" s="89">
        <f>Invoice!H2750</f>
        <v>28300</v>
      </c>
      <c r="E771" s="81">
        <f t="shared" si="95"/>
        <v>5660000</v>
      </c>
      <c r="F771" s="81"/>
      <c r="G771" s="82">
        <f t="shared" si="96"/>
        <v>5099099.0990990987</v>
      </c>
      <c r="H771" s="83">
        <f t="shared" si="97"/>
        <v>560900.90090090083</v>
      </c>
      <c r="I771" s="83">
        <f t="shared" si="98"/>
        <v>25495.495495495492</v>
      </c>
      <c r="J771" s="103">
        <f t="shared" si="99"/>
        <v>2804.504504504504</v>
      </c>
    </row>
    <row r="772" spans="1:10" ht="12.75" customHeight="1" x14ac:dyDescent="0.25">
      <c r="A772" s="101"/>
      <c r="D772" s="81"/>
      <c r="E772" s="81">
        <f>(E771*Invoice!I2750)+((E771-(E771*Invoice!I2750))*Invoice!J2750)</f>
        <v>707500</v>
      </c>
      <c r="F772" s="81"/>
      <c r="G772" s="90">
        <f>E772/1.11</f>
        <v>637387.38738738734</v>
      </c>
      <c r="H772" s="91">
        <f>G772*11%</f>
        <v>70112.612612612604</v>
      </c>
      <c r="I772" s="91">
        <f>G772/B771</f>
        <v>3186.9369369369365</v>
      </c>
      <c r="J772" s="104">
        <f>H772/B771</f>
        <v>350.563063063063</v>
      </c>
    </row>
    <row r="773" spans="1:10" ht="12.75" customHeight="1" x14ac:dyDescent="0.25">
      <c r="A773" s="101"/>
      <c r="D773" s="81" t="s">
        <v>23</v>
      </c>
      <c r="E773" s="81">
        <f>E771-E772</f>
        <v>4952500</v>
      </c>
      <c r="F773" s="81"/>
      <c r="G773" s="82">
        <f>G771-G772</f>
        <v>4461711.7117117113</v>
      </c>
      <c r="H773" s="82">
        <f>H771-H772</f>
        <v>490788.28828828823</v>
      </c>
      <c r="I773" s="82">
        <f>I771-I772</f>
        <v>22308.558558558554</v>
      </c>
      <c r="J773" s="105">
        <f>J771-J772</f>
        <v>2453.9414414414409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4952499.9999999991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6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Invoice!B2751</f>
        <v>120</v>
      </c>
      <c r="C777" s="88" t="str">
        <f>Invoice!E2751</f>
        <v>PUNCH JOYKO 30XL</v>
      </c>
      <c r="D777" s="89">
        <f>Invoice!H2751</f>
        <v>12950</v>
      </c>
      <c r="E777" s="81">
        <f t="shared" si="95"/>
        <v>1554000</v>
      </c>
      <c r="F777" s="81"/>
      <c r="G777" s="82">
        <f t="shared" si="96"/>
        <v>1399999.9999999998</v>
      </c>
      <c r="H777" s="83">
        <f t="shared" si="97"/>
        <v>153999.99999999997</v>
      </c>
      <c r="I777" s="83">
        <f t="shared" si="98"/>
        <v>11666.666666666664</v>
      </c>
      <c r="J777" s="103">
        <f t="shared" si="99"/>
        <v>1283.333333333333</v>
      </c>
    </row>
    <row r="778" spans="1:10" ht="12.75" customHeight="1" x14ac:dyDescent="0.25">
      <c r="A778" s="101"/>
      <c r="D778" s="81"/>
      <c r="E778" s="81">
        <f>(E777*Invoice!I2751)+((E777-(E777*Invoice!I2751))*Invoice!J2751)</f>
        <v>194250</v>
      </c>
      <c r="F778" s="81"/>
      <c r="G778" s="90">
        <f>E778/1.11</f>
        <v>174999.99999999997</v>
      </c>
      <c r="H778" s="91">
        <f>G778*11%</f>
        <v>19249.999999999996</v>
      </c>
      <c r="I778" s="91">
        <f>G778/B777</f>
        <v>1458.333333333333</v>
      </c>
      <c r="J778" s="104">
        <f>H778/B777</f>
        <v>160.41666666666663</v>
      </c>
    </row>
    <row r="779" spans="1:10" ht="12.75" customHeight="1" x14ac:dyDescent="0.25">
      <c r="A779" s="101"/>
      <c r="D779" s="81" t="s">
        <v>23</v>
      </c>
      <c r="E779" s="81">
        <f>E777-E778</f>
        <v>1359750</v>
      </c>
      <c r="F779" s="81"/>
      <c r="G779" s="82">
        <f>G777-G778</f>
        <v>1224999.9999999998</v>
      </c>
      <c r="H779" s="82">
        <f>H777-H778</f>
        <v>134749.99999999997</v>
      </c>
      <c r="I779" s="82">
        <f>I777-I778</f>
        <v>10208.333333333332</v>
      </c>
      <c r="J779" s="105">
        <f>J777-J778</f>
        <v>1122.9166666666665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1359749.9999999998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6"/>
      <c r="B782" s="107"/>
      <c r="C782" s="107"/>
      <c r="D782" s="107"/>
      <c r="E782" s="107"/>
      <c r="F782" s="107"/>
      <c r="G782" s="108">
        <f>G749+G755+G761+G767+G773+G779</f>
        <v>20471846.846846845</v>
      </c>
      <c r="H782" s="108">
        <f>H749+H755+H761+H767+H773+H779</f>
        <v>2251903.1531531527</v>
      </c>
      <c r="I782" s="107"/>
      <c r="J782" s="109">
        <f>H750+H756+H762+H768+H774+H780</f>
        <v>22723749.999999996</v>
      </c>
    </row>
    <row r="784" spans="1:10" ht="12.75" customHeight="1" x14ac:dyDescent="0.25">
      <c r="A784" s="94" t="s">
        <v>1</v>
      </c>
      <c r="B784" s="95">
        <f>Invoice!E2852</f>
        <v>23060026</v>
      </c>
      <c r="C784" s="96"/>
      <c r="D784" s="97"/>
      <c r="E784" s="97"/>
      <c r="F784" s="97"/>
      <c r="G784" s="98"/>
      <c r="H784" s="99"/>
      <c r="I784" s="99"/>
      <c r="J784" s="100"/>
    </row>
    <row r="785" spans="1:10" ht="12.75" customHeight="1" x14ac:dyDescent="0.25">
      <c r="A785" s="101">
        <v>1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Invoice!B2860</f>
        <v>432</v>
      </c>
      <c r="C786" s="88" t="str">
        <f>Invoice!E2860</f>
        <v>CRAYON / OIL PASTEL PUTAR JOYKO TWCR-12MINI (PENDEK)</v>
      </c>
      <c r="D786" s="89">
        <f>Invoice!H2860</f>
        <v>18600</v>
      </c>
      <c r="E786" s="81">
        <f>D786*B786</f>
        <v>8035200</v>
      </c>
      <c r="F786" s="81"/>
      <c r="G786" s="82">
        <f>E786/1.11</f>
        <v>7238918.9189189179</v>
      </c>
      <c r="H786" s="83">
        <f>G786*11%</f>
        <v>796281.08108108095</v>
      </c>
      <c r="I786" s="83">
        <f>G786/B786</f>
        <v>16756.756756756753</v>
      </c>
      <c r="J786" s="103">
        <f>H786/B786</f>
        <v>1843.2432432432429</v>
      </c>
    </row>
    <row r="787" spans="1:10" ht="12.75" customHeight="1" x14ac:dyDescent="0.25">
      <c r="A787" s="101"/>
      <c r="D787" s="81"/>
      <c r="E787" s="81">
        <f>(E786*Invoice!I2860)+((E786-(E786*Invoice!I2860))*Invoice!J2860)</f>
        <v>1004400</v>
      </c>
      <c r="F787" s="81"/>
      <c r="G787" s="90">
        <f>E787/1.11</f>
        <v>904864.86486486474</v>
      </c>
      <c r="H787" s="91">
        <f>G787*11%</f>
        <v>99535.135135135119</v>
      </c>
      <c r="I787" s="91">
        <f>G787/B786</f>
        <v>2094.5945945945941</v>
      </c>
      <c r="J787" s="104">
        <f>H787/B786</f>
        <v>230.40540540540536</v>
      </c>
    </row>
    <row r="788" spans="1:10" ht="12.75" customHeight="1" x14ac:dyDescent="0.25">
      <c r="A788" s="101"/>
      <c r="D788" s="81" t="s">
        <v>23</v>
      </c>
      <c r="E788" s="81">
        <f>E786-E787</f>
        <v>7030800</v>
      </c>
      <c r="F788" s="81"/>
      <c r="G788" s="82">
        <f>G786-G787</f>
        <v>6334054.0540540535</v>
      </c>
      <c r="H788" s="82">
        <f>H786-H787</f>
        <v>696745.9459459458</v>
      </c>
      <c r="I788" s="82">
        <f>I786-I787</f>
        <v>14662.16216216216</v>
      </c>
      <c r="J788" s="105">
        <f>J786-J787</f>
        <v>1612.8378378378375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7030799.9999999991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1">
        <v>2</v>
      </c>
      <c r="B791" s="84" t="s">
        <v>20</v>
      </c>
      <c r="C791" s="84" t="s">
        <v>21</v>
      </c>
      <c r="D791" s="85" t="s">
        <v>22</v>
      </c>
      <c r="E791" s="85" t="s">
        <v>23</v>
      </c>
      <c r="F791" s="85"/>
      <c r="G791" s="86" t="s">
        <v>24</v>
      </c>
      <c r="H791" s="87" t="s">
        <v>25</v>
      </c>
      <c r="I791" s="87" t="s">
        <v>26</v>
      </c>
      <c r="J791" s="102"/>
    </row>
    <row r="792" spans="1:10" ht="12.75" customHeight="1" x14ac:dyDescent="0.25">
      <c r="A792" s="101"/>
      <c r="B792" s="80">
        <f>Invoice!B2861</f>
        <v>216</v>
      </c>
      <c r="C792" s="88" t="str">
        <f>Invoice!E2861</f>
        <v>CRAYON / OIL PASTEL PUTAR JOYKO TWCR-24MINI (PENDEK)</v>
      </c>
      <c r="D792" s="89">
        <f>Invoice!H2861</f>
        <v>37200</v>
      </c>
      <c r="E792" s="81">
        <f t="shared" ref="E792:E810" si="100">D792*B792</f>
        <v>8035200</v>
      </c>
      <c r="F792" s="81"/>
      <c r="G792" s="82">
        <f t="shared" ref="G792:G810" si="101">E792/1.11</f>
        <v>7238918.9189189179</v>
      </c>
      <c r="H792" s="83">
        <f t="shared" ref="H792:H810" si="102">G792*11%</f>
        <v>796281.08108108095</v>
      </c>
      <c r="I792" s="83">
        <f t="shared" ref="I792:I810" si="103">G792/B792</f>
        <v>33513.513513513506</v>
      </c>
      <c r="J792" s="103">
        <f t="shared" ref="J792:J810" si="104">H792/B792</f>
        <v>3686.4864864864858</v>
      </c>
    </row>
    <row r="793" spans="1:10" ht="12.75" customHeight="1" x14ac:dyDescent="0.25">
      <c r="A793" s="101"/>
      <c r="D793" s="81"/>
      <c r="E793" s="81">
        <f>(E792*Invoice!I2861)+((E792-(E792*Invoice!I2861))*Invoice!J2861)</f>
        <v>1004400</v>
      </c>
      <c r="F793" s="81"/>
      <c r="G793" s="90">
        <f>E793/1.11</f>
        <v>904864.86486486474</v>
      </c>
      <c r="H793" s="91">
        <f>G793*11%</f>
        <v>99535.135135135119</v>
      </c>
      <c r="I793" s="91">
        <f>G793/B792</f>
        <v>4189.1891891891883</v>
      </c>
      <c r="J793" s="104">
        <f>H793/B792</f>
        <v>460.81081081081072</v>
      </c>
    </row>
    <row r="794" spans="1:10" ht="12.75" customHeight="1" x14ac:dyDescent="0.25">
      <c r="A794" s="101"/>
      <c r="D794" s="81" t="s">
        <v>23</v>
      </c>
      <c r="E794" s="81">
        <f>E792-E793</f>
        <v>7030800</v>
      </c>
      <c r="F794" s="81"/>
      <c r="G794" s="82">
        <f>G792-G793</f>
        <v>6334054.0540540535</v>
      </c>
      <c r="H794" s="82">
        <f>H792-H793</f>
        <v>696745.9459459458</v>
      </c>
      <c r="I794" s="82">
        <f>I792-I793</f>
        <v>29324.32432432432</v>
      </c>
      <c r="J794" s="105">
        <f>J792-J793</f>
        <v>3225.6756756756749</v>
      </c>
    </row>
    <row r="795" spans="1:10" ht="12.75" customHeight="1" x14ac:dyDescent="0.25">
      <c r="A795" s="101"/>
      <c r="D795" s="81"/>
      <c r="E795" s="81"/>
      <c r="F795" s="81"/>
      <c r="G795" s="82"/>
      <c r="H795" s="83">
        <f>G794+H794</f>
        <v>7030799.9999999991</v>
      </c>
      <c r="I795" s="83"/>
      <c r="J795" s="103"/>
    </row>
    <row r="796" spans="1:10" ht="12.75" customHeight="1" x14ac:dyDescent="0.25">
      <c r="A796" s="101"/>
      <c r="B796" s="79"/>
      <c r="D796" s="81"/>
      <c r="E796" s="81"/>
      <c r="F796" s="81"/>
      <c r="G796" s="82"/>
      <c r="H796" s="83"/>
      <c r="I796" s="83"/>
      <c r="J796" s="103"/>
    </row>
    <row r="797" spans="1:10" ht="12.75" customHeight="1" x14ac:dyDescent="0.25">
      <c r="A797" s="101">
        <v>3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2"/>
    </row>
    <row r="798" spans="1:10" ht="12.75" customHeight="1" x14ac:dyDescent="0.25">
      <c r="A798" s="101"/>
      <c r="B798" s="80">
        <f>Invoice!B2862</f>
        <v>216</v>
      </c>
      <c r="C798" s="88" t="str">
        <f>Invoice!E2862</f>
        <v>CRAYON / OIL PASTEL PUTAR JOYKO TWCR-24S (PANJANG)</v>
      </c>
      <c r="D798" s="89">
        <f>Invoice!H2862</f>
        <v>47800</v>
      </c>
      <c r="E798" s="81">
        <f t="shared" si="100"/>
        <v>10324800</v>
      </c>
      <c r="F798" s="81"/>
      <c r="G798" s="82">
        <f t="shared" si="101"/>
        <v>9301621.6216216199</v>
      </c>
      <c r="H798" s="83">
        <f t="shared" si="102"/>
        <v>1023178.3783783782</v>
      </c>
      <c r="I798" s="83">
        <f t="shared" si="103"/>
        <v>43063.063063063055</v>
      </c>
      <c r="J798" s="103">
        <f t="shared" si="104"/>
        <v>4736.936936936936</v>
      </c>
    </row>
    <row r="799" spans="1:10" ht="12.75" customHeight="1" x14ac:dyDescent="0.25">
      <c r="A799" s="101"/>
      <c r="D799" s="81"/>
      <c r="E799" s="81">
        <f>(E798*Invoice!I2862)+((E798-(E798*Invoice!I2862))*Invoice!J2862)</f>
        <v>1290600</v>
      </c>
      <c r="F799" s="81"/>
      <c r="G799" s="90">
        <f>E799/1.11</f>
        <v>1162702.7027027025</v>
      </c>
      <c r="H799" s="91">
        <f>G799*11%</f>
        <v>127897.29729729728</v>
      </c>
      <c r="I799" s="91">
        <f>G799/B798</f>
        <v>5382.8828828828819</v>
      </c>
      <c r="J799" s="104">
        <f>H799/B798</f>
        <v>592.117117117117</v>
      </c>
    </row>
    <row r="800" spans="1:10" ht="12.75" customHeight="1" x14ac:dyDescent="0.25">
      <c r="A800" s="101"/>
      <c r="D800" s="81" t="s">
        <v>23</v>
      </c>
      <c r="E800" s="81">
        <f>E798-E799</f>
        <v>9034200</v>
      </c>
      <c r="F800" s="81"/>
      <c r="G800" s="82">
        <f>G798-G799</f>
        <v>8138918.918918917</v>
      </c>
      <c r="H800" s="82">
        <f>H798-H799</f>
        <v>895281.08108108095</v>
      </c>
      <c r="I800" s="82">
        <f>I798-I799</f>
        <v>37680.18018018017</v>
      </c>
      <c r="J800" s="105">
        <f>J798-J799</f>
        <v>4144.8198198198188</v>
      </c>
    </row>
    <row r="801" spans="1:10" ht="12.75" customHeight="1" x14ac:dyDescent="0.25">
      <c r="A801" s="101"/>
      <c r="D801" s="81"/>
      <c r="E801" s="81"/>
      <c r="F801" s="81"/>
      <c r="G801" s="82"/>
      <c r="H801" s="83">
        <f>G800+H800</f>
        <v>9034199.9999999981</v>
      </c>
      <c r="I801" s="83"/>
      <c r="J801" s="103"/>
    </row>
    <row r="802" spans="1:10" ht="12.75" customHeight="1" x14ac:dyDescent="0.25">
      <c r="A802" s="101"/>
      <c r="B802" s="79"/>
      <c r="D802" s="81"/>
      <c r="E802" s="81"/>
      <c r="F802" s="81"/>
      <c r="G802" s="82"/>
      <c r="H802" s="83"/>
      <c r="I802" s="83"/>
      <c r="J802" s="103"/>
    </row>
    <row r="803" spans="1:10" ht="12.75" customHeight="1" x14ac:dyDescent="0.25">
      <c r="A803" s="101">
        <v>4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Invoice!B2863</f>
        <v>40</v>
      </c>
      <c r="C804" s="88" t="str">
        <f>Invoice!E2863</f>
        <v>ISI CUTTER 18 MM JOYKO L-150 MH (BESAR)</v>
      </c>
      <c r="D804" s="89">
        <f>Invoice!H2863</f>
        <v>49200</v>
      </c>
      <c r="E804" s="81">
        <f t="shared" si="100"/>
        <v>1968000</v>
      </c>
      <c r="F804" s="81"/>
      <c r="G804" s="82">
        <f t="shared" si="101"/>
        <v>1772972.9729729728</v>
      </c>
      <c r="H804" s="83">
        <f t="shared" si="102"/>
        <v>195027.02702702701</v>
      </c>
      <c r="I804" s="83">
        <f t="shared" si="103"/>
        <v>44324.32432432432</v>
      </c>
      <c r="J804" s="103">
        <f t="shared" si="104"/>
        <v>4875.6756756756749</v>
      </c>
    </row>
    <row r="805" spans="1:10" ht="12.75" customHeight="1" x14ac:dyDescent="0.25">
      <c r="A805" s="101"/>
      <c r="D805" s="81"/>
      <c r="E805" s="81">
        <f>(E804*Invoice!I2863)+((E804-(E804*Invoice!I2863))*Invoice!J2863)</f>
        <v>246000</v>
      </c>
      <c r="F805" s="81"/>
      <c r="G805" s="90">
        <f>E805/1.11</f>
        <v>221621.6216216216</v>
      </c>
      <c r="H805" s="91">
        <f>G805*11%</f>
        <v>24378.378378378377</v>
      </c>
      <c r="I805" s="91">
        <f>G805/B804</f>
        <v>5540.54054054054</v>
      </c>
      <c r="J805" s="104">
        <f>H805/B804</f>
        <v>609.45945945945937</v>
      </c>
    </row>
    <row r="806" spans="1:10" ht="12.75" customHeight="1" x14ac:dyDescent="0.25">
      <c r="A806" s="101"/>
      <c r="D806" s="81" t="s">
        <v>23</v>
      </c>
      <c r="E806" s="81">
        <f>E804-E805</f>
        <v>1722000</v>
      </c>
      <c r="F806" s="81"/>
      <c r="G806" s="82">
        <f>G804-G805</f>
        <v>1551351.3513513512</v>
      </c>
      <c r="H806" s="82">
        <f>H804-H805</f>
        <v>170648.64864864864</v>
      </c>
      <c r="I806" s="82">
        <f>I804-I805</f>
        <v>38783.78378378378</v>
      </c>
      <c r="J806" s="105">
        <f>J804-J805</f>
        <v>4266.2162162162158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1722000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5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Invoice!B2864</f>
        <v>288</v>
      </c>
      <c r="C810" s="88" t="str">
        <f>Invoice!E2864</f>
        <v>GUNTING JOYKO SC-828</v>
      </c>
      <c r="D810" s="89">
        <f>Invoice!H2864</f>
        <v>4350</v>
      </c>
      <c r="E810" s="81">
        <f t="shared" si="100"/>
        <v>1252800</v>
      </c>
      <c r="F810" s="81"/>
      <c r="G810" s="82">
        <f t="shared" si="101"/>
        <v>1128648.6486486485</v>
      </c>
      <c r="H810" s="83">
        <f t="shared" si="102"/>
        <v>124151.35135135133</v>
      </c>
      <c r="I810" s="83">
        <f t="shared" si="103"/>
        <v>3918.9189189189183</v>
      </c>
      <c r="J810" s="103">
        <f t="shared" si="104"/>
        <v>431.08108108108104</v>
      </c>
    </row>
    <row r="811" spans="1:10" ht="12.75" customHeight="1" x14ac:dyDescent="0.25">
      <c r="A811" s="101"/>
      <c r="D811" s="81"/>
      <c r="E811" s="81">
        <f>(E810*Invoice!I2864)+((E810-(E810*Invoice!I2864))*Invoice!J2864)</f>
        <v>156600</v>
      </c>
      <c r="F811" s="81"/>
      <c r="G811" s="90">
        <f>E811/1.11</f>
        <v>141081.08108108107</v>
      </c>
      <c r="H811" s="91">
        <f>G811*11%</f>
        <v>15518.918918918916</v>
      </c>
      <c r="I811" s="91">
        <f>G811/B810</f>
        <v>489.86486486486478</v>
      </c>
      <c r="J811" s="104">
        <f>H811/B810</f>
        <v>53.88513513513513</v>
      </c>
    </row>
    <row r="812" spans="1:10" ht="12.75" customHeight="1" x14ac:dyDescent="0.25">
      <c r="A812" s="101"/>
      <c r="D812" s="81" t="s">
        <v>23</v>
      </c>
      <c r="E812" s="81">
        <f>E810-E811</f>
        <v>1096200</v>
      </c>
      <c r="F812" s="81"/>
      <c r="G812" s="82">
        <f>G810-G811</f>
        <v>987567.56756756746</v>
      </c>
      <c r="H812" s="82">
        <f>H810-H811</f>
        <v>108632.43243243241</v>
      </c>
      <c r="I812" s="82">
        <f>I810-I811</f>
        <v>3429.0540540540533</v>
      </c>
      <c r="J812" s="105">
        <f>J810-J811</f>
        <v>377.19594594594594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1096199.9999999998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6"/>
      <c r="B815" s="107"/>
      <c r="C815" s="107"/>
      <c r="D815" s="107"/>
      <c r="E815" s="107"/>
      <c r="F815" s="107"/>
      <c r="G815" s="108">
        <f>G788+G794+G800+G806+G812</f>
        <v>23345945.945945945</v>
      </c>
      <c r="H815" s="108">
        <f>H788+H794+H800+H806+H812</f>
        <v>2568054.054054053</v>
      </c>
      <c r="I815" s="107"/>
      <c r="J815" s="109">
        <f>H789+H795+H801+H807+H813</f>
        <v>25913999.999999996</v>
      </c>
    </row>
    <row r="817" spans="1:10" ht="12.75" customHeight="1" x14ac:dyDescent="0.25">
      <c r="A817" s="94" t="s">
        <v>1</v>
      </c>
      <c r="B817" s="95">
        <f>Invoice!E2966</f>
        <v>23060027</v>
      </c>
      <c r="C817" s="96"/>
      <c r="D817" s="97"/>
      <c r="E817" s="97"/>
      <c r="F817" s="97"/>
      <c r="G817" s="98"/>
      <c r="H817" s="99"/>
      <c r="I817" s="99"/>
      <c r="J817" s="100"/>
    </row>
    <row r="818" spans="1:10" ht="12.75" customHeight="1" x14ac:dyDescent="0.25">
      <c r="A818" s="101">
        <v>1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Invoice!B2974</f>
        <v>120</v>
      </c>
      <c r="C819" s="88" t="str">
        <f>Invoice!E2974</f>
        <v>PUNCH JOYKO 40XL</v>
      </c>
      <c r="D819" s="89">
        <f>Invoice!H2974</f>
        <v>29500</v>
      </c>
      <c r="E819" s="81">
        <f>D819*B819</f>
        <v>3540000</v>
      </c>
      <c r="F819" s="81"/>
      <c r="G819" s="82">
        <f>E819/1.11</f>
        <v>3189189.1891891891</v>
      </c>
      <c r="H819" s="83">
        <f>G819*11%</f>
        <v>350810.81081081083</v>
      </c>
      <c r="I819" s="83">
        <f>G819/B819</f>
        <v>26576.576576576575</v>
      </c>
      <c r="J819" s="103">
        <f>H819/B819</f>
        <v>2923.4234234234236</v>
      </c>
    </row>
    <row r="820" spans="1:10" ht="12.75" customHeight="1" x14ac:dyDescent="0.25">
      <c r="A820" s="101"/>
      <c r="D820" s="81"/>
      <c r="E820" s="81">
        <f>(E819*Invoice!I2974)+((E819-(E819*Invoice!I2974))*Invoice!J2974)</f>
        <v>442500</v>
      </c>
      <c r="F820" s="81"/>
      <c r="G820" s="90">
        <f>E820/1.11</f>
        <v>398648.64864864864</v>
      </c>
      <c r="H820" s="91">
        <f>G820*11%</f>
        <v>43851.351351351354</v>
      </c>
      <c r="I820" s="91">
        <f>G820/B819</f>
        <v>3322.0720720720719</v>
      </c>
      <c r="J820" s="104">
        <f>H820/B819</f>
        <v>365.42792792792795</v>
      </c>
    </row>
    <row r="821" spans="1:10" ht="12.75" customHeight="1" x14ac:dyDescent="0.25">
      <c r="A821" s="101"/>
      <c r="D821" s="81" t="s">
        <v>23</v>
      </c>
      <c r="E821" s="81">
        <f>E819-E820</f>
        <v>3097500</v>
      </c>
      <c r="F821" s="81"/>
      <c r="G821" s="82">
        <f>G819-G820</f>
        <v>2790540.5405405406</v>
      </c>
      <c r="H821" s="82">
        <f>H819-H820</f>
        <v>306959.45945945947</v>
      </c>
      <c r="I821" s="82">
        <f>I819-I820</f>
        <v>23254.504504504504</v>
      </c>
      <c r="J821" s="105">
        <f>J819-J820</f>
        <v>2557.9954954954956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3097500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2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Invoice!B2975</f>
        <v>72</v>
      </c>
      <c r="C825" s="88" t="str">
        <f>Invoice!E2975</f>
        <v>PUNCH JOYKO 85</v>
      </c>
      <c r="D825" s="89">
        <f>Invoice!H2975</f>
        <v>40000</v>
      </c>
      <c r="E825" s="81">
        <f t="shared" ref="E825" si="105">D825*B825</f>
        <v>2880000</v>
      </c>
      <c r="F825" s="81"/>
      <c r="G825" s="82">
        <f t="shared" ref="G825" si="106">E825/1.11</f>
        <v>2594594.5945945946</v>
      </c>
      <c r="H825" s="83">
        <f t="shared" ref="H825" si="107">G825*11%</f>
        <v>285405.40540540538</v>
      </c>
      <c r="I825" s="83">
        <f t="shared" ref="I825" si="108">G825/B825</f>
        <v>36036.036036036036</v>
      </c>
      <c r="J825" s="103">
        <f t="shared" ref="J825" si="109">H825/B825</f>
        <v>3963.9639639639636</v>
      </c>
    </row>
    <row r="826" spans="1:10" ht="12.75" customHeight="1" x14ac:dyDescent="0.25">
      <c r="A826" s="101"/>
      <c r="D826" s="81"/>
      <c r="E826" s="81">
        <f>(E825*Invoice!I2975)+((E825-(E825*Invoice!I2975))*Invoice!J2975)</f>
        <v>360000</v>
      </c>
      <c r="F826" s="81"/>
      <c r="G826" s="90">
        <f>E826/1.11</f>
        <v>324324.32432432432</v>
      </c>
      <c r="H826" s="91">
        <f>G826*11%</f>
        <v>35675.675675675673</v>
      </c>
      <c r="I826" s="91">
        <f>G826/B825</f>
        <v>4504.5045045045044</v>
      </c>
      <c r="J826" s="104">
        <f>H826/B825</f>
        <v>495.49549549549545</v>
      </c>
    </row>
    <row r="827" spans="1:10" ht="12.75" customHeight="1" x14ac:dyDescent="0.25">
      <c r="A827" s="101"/>
      <c r="D827" s="81" t="s">
        <v>23</v>
      </c>
      <c r="E827" s="81">
        <f>E825-E826</f>
        <v>2520000</v>
      </c>
      <c r="F827" s="81"/>
      <c r="G827" s="82">
        <f>G825-G826</f>
        <v>2270270.2702702703</v>
      </c>
      <c r="H827" s="82">
        <f>H825-H826</f>
        <v>249729.7297297297</v>
      </c>
      <c r="I827" s="82">
        <f>I825-I826</f>
        <v>31531.531531531531</v>
      </c>
      <c r="J827" s="105">
        <f>J825-J826</f>
        <v>3468.468468468468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2520000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6"/>
      <c r="B830" s="107"/>
      <c r="C830" s="107"/>
      <c r="D830" s="107"/>
      <c r="E830" s="107"/>
      <c r="F830" s="107"/>
      <c r="G830" s="108">
        <f>G821+G827</f>
        <v>5060810.8108108109</v>
      </c>
      <c r="H830" s="108">
        <f>H821+H827</f>
        <v>556689.18918918911</v>
      </c>
      <c r="I830" s="107"/>
      <c r="J830" s="109">
        <f>H822+H828</f>
        <v>5617500</v>
      </c>
    </row>
    <row r="832" spans="1:10" ht="12.75" customHeight="1" x14ac:dyDescent="0.25">
      <c r="A832" s="94" t="s">
        <v>1</v>
      </c>
      <c r="B832" s="95">
        <f>Invoice!E3080</f>
        <v>23060028</v>
      </c>
      <c r="C832" s="96"/>
      <c r="D832" s="97"/>
      <c r="E832" s="97"/>
      <c r="F832" s="97"/>
      <c r="G832" s="98"/>
      <c r="H832" s="99"/>
      <c r="I832" s="99"/>
      <c r="J832" s="100"/>
    </row>
    <row r="833" spans="1:10" ht="12.75" customHeight="1" x14ac:dyDescent="0.25">
      <c r="A833" s="101">
        <v>1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2"/>
    </row>
    <row r="834" spans="1:10" ht="12.75" customHeight="1" x14ac:dyDescent="0.25">
      <c r="A834" s="101"/>
      <c r="B834" s="80">
        <f>Invoice!B3088</f>
        <v>100</v>
      </c>
      <c r="C834" s="88" t="str">
        <f>Invoice!E3088</f>
        <v>PAPER FASTENER (ACCO) KENKO PF-508 ISI 50 PC WARNA</v>
      </c>
      <c r="D834" s="89">
        <f>Invoice!H3088</f>
        <v>9800</v>
      </c>
      <c r="E834" s="81">
        <f>D834*B834</f>
        <v>980000</v>
      </c>
      <c r="F834" s="81"/>
      <c r="G834" s="82">
        <f>E834/1.11</f>
        <v>882882.88288288284</v>
      </c>
      <c r="H834" s="83">
        <f>G834*11%</f>
        <v>97117.117117117115</v>
      </c>
      <c r="I834" s="83">
        <f>G834/B834</f>
        <v>8828.8288288288277</v>
      </c>
      <c r="J834" s="103">
        <f>H834/B834</f>
        <v>971.17117117117118</v>
      </c>
    </row>
    <row r="835" spans="1:10" ht="12.75" customHeight="1" x14ac:dyDescent="0.25">
      <c r="A835" s="101"/>
      <c r="D835" s="81"/>
      <c r="E835" s="81">
        <f>(E834*Invoice!I3088)+((E834-(E834*Invoice!I3088))*Invoice!J3088)</f>
        <v>137200</v>
      </c>
      <c r="F835" s="81"/>
      <c r="G835" s="90">
        <f>E835/1.11</f>
        <v>123603.60360360359</v>
      </c>
      <c r="H835" s="91">
        <f>G835*11%</f>
        <v>13596.396396396396</v>
      </c>
      <c r="I835" s="91">
        <f>G835/B834</f>
        <v>1236.036036036036</v>
      </c>
      <c r="J835" s="104">
        <f>H835/B834</f>
        <v>135.96396396396395</v>
      </c>
    </row>
    <row r="836" spans="1:10" ht="12.75" customHeight="1" x14ac:dyDescent="0.25">
      <c r="A836" s="101"/>
      <c r="D836" s="81" t="s">
        <v>23</v>
      </c>
      <c r="E836" s="81">
        <f>E834-E835</f>
        <v>842800</v>
      </c>
      <c r="F836" s="81"/>
      <c r="G836" s="82">
        <f>G834-G835</f>
        <v>759279.27927927929</v>
      </c>
      <c r="H836" s="82">
        <f>H834-H835</f>
        <v>83520.720720720725</v>
      </c>
      <c r="I836" s="82">
        <f>I834-I835</f>
        <v>7592.7927927927922</v>
      </c>
      <c r="J836" s="105">
        <f>J834-J835</f>
        <v>835.20720720720726</v>
      </c>
    </row>
    <row r="837" spans="1:10" ht="12.75" customHeight="1" x14ac:dyDescent="0.25">
      <c r="A837" s="101"/>
      <c r="D837" s="81"/>
      <c r="E837" s="81"/>
      <c r="F837" s="81"/>
      <c r="G837" s="82"/>
      <c r="H837" s="83">
        <f>G836+H836</f>
        <v>842800</v>
      </c>
      <c r="I837" s="83"/>
      <c r="J837" s="103"/>
    </row>
    <row r="838" spans="1:10" ht="12.75" customHeight="1" x14ac:dyDescent="0.25">
      <c r="A838" s="101"/>
      <c r="B838" s="79"/>
      <c r="D838" s="81"/>
      <c r="E838" s="81"/>
      <c r="F838" s="81"/>
      <c r="G838" s="82"/>
      <c r="H838" s="83"/>
      <c r="I838" s="83"/>
      <c r="J838" s="103"/>
    </row>
    <row r="839" spans="1:10" ht="12.75" customHeight="1" x14ac:dyDescent="0.25">
      <c r="A839" s="101">
        <v>2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Invoice!B3089</f>
        <v>100</v>
      </c>
      <c r="C840" s="88" t="str">
        <f>Invoice!E3089</f>
        <v>PAPER FASTENER (ACCO) KENKO PF-508 ISI 50 PC PUTIH</v>
      </c>
      <c r="D840" s="89">
        <f>Invoice!H3089</f>
        <v>9800</v>
      </c>
      <c r="E840" s="81">
        <f t="shared" ref="E840" si="110">D840*B840</f>
        <v>980000</v>
      </c>
      <c r="F840" s="81"/>
      <c r="G840" s="82">
        <f t="shared" ref="G840" si="111">E840/1.11</f>
        <v>882882.88288288284</v>
      </c>
      <c r="H840" s="83">
        <f t="shared" ref="H840" si="112">G840*11%</f>
        <v>97117.117117117115</v>
      </c>
      <c r="I840" s="83">
        <f t="shared" ref="I840" si="113">G840/B840</f>
        <v>8828.8288288288277</v>
      </c>
      <c r="J840" s="103">
        <f t="shared" ref="J840" si="114">H840/B840</f>
        <v>971.17117117117118</v>
      </c>
    </row>
    <row r="841" spans="1:10" ht="12.75" customHeight="1" x14ac:dyDescent="0.25">
      <c r="A841" s="101"/>
      <c r="D841" s="81"/>
      <c r="E841" s="81">
        <f>(E840*Invoice!I3089)+((E840-(E840*Invoice!I3089))*Invoice!J3089)</f>
        <v>137200</v>
      </c>
      <c r="F841" s="81"/>
      <c r="G841" s="90">
        <f>E841/1.11</f>
        <v>123603.60360360359</v>
      </c>
      <c r="H841" s="91">
        <f>G841*11%</f>
        <v>13596.396396396396</v>
      </c>
      <c r="I841" s="91">
        <f>G841/B840</f>
        <v>1236.036036036036</v>
      </c>
      <c r="J841" s="104">
        <f>H841/B840</f>
        <v>135.96396396396395</v>
      </c>
    </row>
    <row r="842" spans="1:10" ht="12.75" customHeight="1" x14ac:dyDescent="0.25">
      <c r="A842" s="101"/>
      <c r="D842" s="81" t="s">
        <v>23</v>
      </c>
      <c r="E842" s="81">
        <f>E840-E841</f>
        <v>842800</v>
      </c>
      <c r="F842" s="81"/>
      <c r="G842" s="82">
        <f>G840-G841</f>
        <v>759279.27927927929</v>
      </c>
      <c r="H842" s="82">
        <f>H840-H841</f>
        <v>83520.720720720725</v>
      </c>
      <c r="I842" s="82">
        <f>I840-I841</f>
        <v>7592.7927927927922</v>
      </c>
      <c r="J842" s="105">
        <f>J840-J841</f>
        <v>835.20720720720726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842800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6"/>
      <c r="B845" s="107"/>
      <c r="C845" s="107"/>
      <c r="D845" s="107"/>
      <c r="E845" s="107"/>
      <c r="F845" s="107"/>
      <c r="G845" s="108">
        <f>G836+G842</f>
        <v>1518558.5585585586</v>
      </c>
      <c r="H845" s="108">
        <f>H836+H842</f>
        <v>167041.44144144145</v>
      </c>
      <c r="I845" s="107"/>
      <c r="J845" s="109">
        <f>H837+H843</f>
        <v>1685600</v>
      </c>
    </row>
    <row r="847" spans="1:10" ht="12.75" customHeight="1" x14ac:dyDescent="0.25">
      <c r="A847" s="94" t="s">
        <v>1</v>
      </c>
      <c r="B847" s="95">
        <f>Invoice!E3194</f>
        <v>23060029</v>
      </c>
      <c r="C847" s="96"/>
      <c r="D847" s="97"/>
      <c r="E847" s="97"/>
      <c r="F847" s="97"/>
      <c r="G847" s="98"/>
      <c r="H847" s="99"/>
      <c r="I847" s="99"/>
      <c r="J847" s="100"/>
    </row>
    <row r="848" spans="1:10" ht="12.75" customHeight="1" x14ac:dyDescent="0.25">
      <c r="A848" s="101">
        <v>1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Invoice!B3202</f>
        <v>120</v>
      </c>
      <c r="C849" s="88" t="str">
        <f>Invoice!E3202</f>
        <v>CORRECTION FLUID JOYKO CF-S233</v>
      </c>
      <c r="D849" s="89">
        <f>Invoice!H3202</f>
        <v>45000</v>
      </c>
      <c r="E849" s="81">
        <f>D849*B849</f>
        <v>5400000</v>
      </c>
      <c r="F849" s="81"/>
      <c r="G849" s="82">
        <f>E849/1.11</f>
        <v>4864864.8648648644</v>
      </c>
      <c r="H849" s="83">
        <f>G849*11%</f>
        <v>535135.13513513503</v>
      </c>
      <c r="I849" s="83">
        <f>G849/B849</f>
        <v>40540.54054054054</v>
      </c>
      <c r="J849" s="103">
        <f>H849/B849</f>
        <v>4459.4594594594582</v>
      </c>
    </row>
    <row r="850" spans="1:10" ht="12.75" customHeight="1" x14ac:dyDescent="0.25">
      <c r="A850" s="101"/>
      <c r="D850" s="81"/>
      <c r="E850" s="81">
        <f>(E849*Invoice!I3202)+((E849-(E849*Invoice!I3202))*Invoice!J3202)</f>
        <v>675000</v>
      </c>
      <c r="F850" s="81"/>
      <c r="G850" s="90">
        <f>E850/1.11</f>
        <v>608108.10810810805</v>
      </c>
      <c r="H850" s="91">
        <f>G850*11%</f>
        <v>66891.891891891879</v>
      </c>
      <c r="I850" s="91">
        <f>G850/B849</f>
        <v>5067.5675675675675</v>
      </c>
      <c r="J850" s="104">
        <f>H850/B849</f>
        <v>557.43243243243228</v>
      </c>
    </row>
    <row r="851" spans="1:10" ht="12.75" customHeight="1" x14ac:dyDescent="0.25">
      <c r="A851" s="101"/>
      <c r="D851" s="81" t="s">
        <v>23</v>
      </c>
      <c r="E851" s="81">
        <f>E849-E850</f>
        <v>4725000</v>
      </c>
      <c r="F851" s="81"/>
      <c r="G851" s="82">
        <f>G849-G850</f>
        <v>4256756.7567567565</v>
      </c>
      <c r="H851" s="82">
        <f>H849-H850</f>
        <v>468243.24324324314</v>
      </c>
      <c r="I851" s="82">
        <f>I849-I850</f>
        <v>35472.972972972973</v>
      </c>
      <c r="J851" s="105">
        <f>J849-J850</f>
        <v>3902.0270270270257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4725000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2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Invoice!B3203</f>
        <v>96</v>
      </c>
      <c r="C855" s="88" t="str">
        <f>Invoice!E3203</f>
        <v>CORRECTION FLUID JOYKO CF-S232</v>
      </c>
      <c r="D855" s="89">
        <f>Invoice!H3203</f>
        <v>37200</v>
      </c>
      <c r="E855" s="81">
        <f t="shared" ref="E855:E873" si="115">D855*B855</f>
        <v>3571200</v>
      </c>
      <c r="F855" s="81"/>
      <c r="G855" s="82">
        <f t="shared" ref="G855:G873" si="116">E855/1.11</f>
        <v>3217297.297297297</v>
      </c>
      <c r="H855" s="83">
        <f t="shared" ref="H855:H873" si="117">G855*11%</f>
        <v>353902.70270270266</v>
      </c>
      <c r="I855" s="83">
        <f t="shared" ref="I855:I873" si="118">G855/B855</f>
        <v>33513.513513513513</v>
      </c>
      <c r="J855" s="103">
        <f t="shared" ref="J855:J873" si="119">H855/B855</f>
        <v>3686.4864864864862</v>
      </c>
    </row>
    <row r="856" spans="1:10" ht="12.75" customHeight="1" x14ac:dyDescent="0.25">
      <c r="A856" s="101"/>
      <c r="D856" s="81"/>
      <c r="E856" s="81">
        <f>(E855*Invoice!I3203)+((E855-(E855*Invoice!I3203))*Invoice!J3203)</f>
        <v>446400</v>
      </c>
      <c r="F856" s="81"/>
      <c r="G856" s="90">
        <f>E856/1.11</f>
        <v>402162.16216216213</v>
      </c>
      <c r="H856" s="91">
        <f>G856*11%</f>
        <v>44237.837837837833</v>
      </c>
      <c r="I856" s="91">
        <f>G856/B855</f>
        <v>4189.1891891891892</v>
      </c>
      <c r="J856" s="104">
        <f>H856/B855</f>
        <v>460.81081081081078</v>
      </c>
    </row>
    <row r="857" spans="1:10" ht="12.75" customHeight="1" x14ac:dyDescent="0.25">
      <c r="A857" s="101"/>
      <c r="D857" s="81" t="s">
        <v>23</v>
      </c>
      <c r="E857" s="81">
        <f>E855-E856</f>
        <v>3124800</v>
      </c>
      <c r="F857" s="81"/>
      <c r="G857" s="82">
        <f>G855-G856</f>
        <v>2815135.1351351347</v>
      </c>
      <c r="H857" s="82">
        <f>H855-H856</f>
        <v>309664.86486486485</v>
      </c>
      <c r="I857" s="82">
        <f>I855-I856</f>
        <v>29324.324324324323</v>
      </c>
      <c r="J857" s="105">
        <f>J855-J856</f>
        <v>3225.6756756756754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3124799.9999999995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3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Invoice!B3204</f>
        <v>96</v>
      </c>
      <c r="C861" s="88" t="str">
        <f>Invoice!E3204</f>
        <v>CORRECTION FLUID JOYKO CF-P231</v>
      </c>
      <c r="D861" s="89">
        <f>Invoice!H3204</f>
        <v>39000</v>
      </c>
      <c r="E861" s="81">
        <f t="shared" si="115"/>
        <v>3744000</v>
      </c>
      <c r="F861" s="81"/>
      <c r="G861" s="82">
        <f t="shared" si="116"/>
        <v>3372972.9729729728</v>
      </c>
      <c r="H861" s="83">
        <f t="shared" si="117"/>
        <v>371027.02702702698</v>
      </c>
      <c r="I861" s="83">
        <f t="shared" si="118"/>
        <v>35135.135135135133</v>
      </c>
      <c r="J861" s="103">
        <f t="shared" si="119"/>
        <v>3864.8648648648646</v>
      </c>
    </row>
    <row r="862" spans="1:10" ht="12.75" customHeight="1" x14ac:dyDescent="0.25">
      <c r="A862" s="101"/>
      <c r="D862" s="81"/>
      <c r="E862" s="81">
        <f>(E861*Invoice!I3204)+((E861-(E861*Invoice!I3204))*Invoice!J3204)</f>
        <v>468000</v>
      </c>
      <c r="F862" s="81"/>
      <c r="G862" s="90">
        <f>E862/1.11</f>
        <v>421621.6216216216</v>
      </c>
      <c r="H862" s="91">
        <f>G862*11%</f>
        <v>46378.378378378373</v>
      </c>
      <c r="I862" s="91">
        <f>G862/B861</f>
        <v>4391.8918918918916</v>
      </c>
      <c r="J862" s="104">
        <f>H862/B861</f>
        <v>483.10810810810807</v>
      </c>
    </row>
    <row r="863" spans="1:10" ht="12.75" customHeight="1" x14ac:dyDescent="0.25">
      <c r="A863" s="101"/>
      <c r="D863" s="81" t="s">
        <v>23</v>
      </c>
      <c r="E863" s="81">
        <f>E861-E862</f>
        <v>3276000</v>
      </c>
      <c r="F863" s="81"/>
      <c r="G863" s="82">
        <f>G861-G862</f>
        <v>2951351.351351351</v>
      </c>
      <c r="H863" s="82">
        <f>H861-H862</f>
        <v>324648.64864864864</v>
      </c>
      <c r="I863" s="82">
        <f>I861-I862</f>
        <v>30743.24324324324</v>
      </c>
      <c r="J863" s="105">
        <f>J861-J862</f>
        <v>3381.7567567567567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3275999.9999999995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4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Invoice!B3205</f>
        <v>96</v>
      </c>
      <c r="C867" s="88" t="str">
        <f>Invoice!E3205</f>
        <v>CORRECTION FLUID JOYKO CF-P211</v>
      </c>
      <c r="D867" s="89">
        <f>Invoice!H3205</f>
        <v>37200</v>
      </c>
      <c r="E867" s="81">
        <f t="shared" si="115"/>
        <v>3571200</v>
      </c>
      <c r="F867" s="81"/>
      <c r="G867" s="82">
        <f t="shared" si="116"/>
        <v>3217297.297297297</v>
      </c>
      <c r="H867" s="83">
        <f t="shared" si="117"/>
        <v>353902.70270270266</v>
      </c>
      <c r="I867" s="83">
        <f t="shared" si="118"/>
        <v>33513.513513513513</v>
      </c>
      <c r="J867" s="103">
        <f t="shared" si="119"/>
        <v>3686.4864864864862</v>
      </c>
    </row>
    <row r="868" spans="1:10" ht="12.75" customHeight="1" x14ac:dyDescent="0.25">
      <c r="A868" s="101"/>
      <c r="D868" s="81"/>
      <c r="E868" s="81">
        <f>(E867*Invoice!I3205)+((E867-(E867*Invoice!I3205))*Invoice!J3205)</f>
        <v>446400</v>
      </c>
      <c r="F868" s="81"/>
      <c r="G868" s="90">
        <f>E868/1.11</f>
        <v>402162.16216216213</v>
      </c>
      <c r="H868" s="91">
        <f>G868*11%</f>
        <v>44237.837837837833</v>
      </c>
      <c r="I868" s="91">
        <f>G868/B867</f>
        <v>4189.1891891891892</v>
      </c>
      <c r="J868" s="104">
        <f>H868/B867</f>
        <v>460.81081081081078</v>
      </c>
    </row>
    <row r="869" spans="1:10" ht="12.75" customHeight="1" x14ac:dyDescent="0.25">
      <c r="A869" s="101"/>
      <c r="D869" s="81" t="s">
        <v>23</v>
      </c>
      <c r="E869" s="81">
        <f>E867-E868</f>
        <v>3124800</v>
      </c>
      <c r="F869" s="81"/>
      <c r="G869" s="82">
        <f>G867-G868</f>
        <v>2815135.1351351347</v>
      </c>
      <c r="H869" s="82">
        <f>H867-H868</f>
        <v>309664.86486486485</v>
      </c>
      <c r="I869" s="82">
        <f>I867-I868</f>
        <v>29324.324324324323</v>
      </c>
      <c r="J869" s="105">
        <f>J867-J868</f>
        <v>3225.6756756756754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3124799.9999999995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5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Invoice!B3206</f>
        <v>72</v>
      </c>
      <c r="C873" s="88" t="str">
        <f>Invoice!E3206</f>
        <v>CORRECTION FLUID JOYKO CF-S225</v>
      </c>
      <c r="D873" s="89">
        <f>Invoice!H3206</f>
        <v>34200</v>
      </c>
      <c r="E873" s="81">
        <f t="shared" si="115"/>
        <v>2462400</v>
      </c>
      <c r="F873" s="81"/>
      <c r="G873" s="82">
        <f t="shared" si="116"/>
        <v>2218378.3783783782</v>
      </c>
      <c r="H873" s="83">
        <f t="shared" si="117"/>
        <v>244021.6216216216</v>
      </c>
      <c r="I873" s="83">
        <f t="shared" si="118"/>
        <v>30810.81081081081</v>
      </c>
      <c r="J873" s="103">
        <f t="shared" si="119"/>
        <v>3389.1891891891887</v>
      </c>
    </row>
    <row r="874" spans="1:10" ht="12.75" customHeight="1" x14ac:dyDescent="0.25">
      <c r="A874" s="101"/>
      <c r="D874" s="81"/>
      <c r="E874" s="81">
        <f>(E873*Invoice!I3206)+((E873-(E873*Invoice!I3206))*Invoice!J3206)</f>
        <v>307800</v>
      </c>
      <c r="F874" s="81"/>
      <c r="G874" s="90">
        <f>E874/1.11</f>
        <v>277297.29729729728</v>
      </c>
      <c r="H874" s="91">
        <f>G874*11%</f>
        <v>30502.7027027027</v>
      </c>
      <c r="I874" s="91">
        <f>G874/B873</f>
        <v>3851.3513513513512</v>
      </c>
      <c r="J874" s="104">
        <f>H874/B873</f>
        <v>423.64864864864859</v>
      </c>
    </row>
    <row r="875" spans="1:10" ht="12.75" customHeight="1" x14ac:dyDescent="0.25">
      <c r="A875" s="101"/>
      <c r="D875" s="81" t="s">
        <v>23</v>
      </c>
      <c r="E875" s="81">
        <f>E873-E874</f>
        <v>2154600</v>
      </c>
      <c r="F875" s="81"/>
      <c r="G875" s="82">
        <f>G873-G874</f>
        <v>1941081.0810810809</v>
      </c>
      <c r="H875" s="82">
        <f>H873-H874</f>
        <v>213518.91891891891</v>
      </c>
      <c r="I875" s="82">
        <f>I873-I874</f>
        <v>26959.45945945946</v>
      </c>
      <c r="J875" s="105">
        <f>J873-J874</f>
        <v>2965.54054054054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2154600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6"/>
      <c r="B878" s="107"/>
      <c r="C878" s="107"/>
      <c r="D878" s="107"/>
      <c r="E878" s="107"/>
      <c r="F878" s="107"/>
      <c r="G878" s="108">
        <f>G851+G857+G863+G869+G875</f>
        <v>14779459.459459458</v>
      </c>
      <c r="H878" s="108">
        <f>H851+H857+H863+H869+H875</f>
        <v>1625740.5405405401</v>
      </c>
      <c r="I878" s="107"/>
      <c r="J878" s="109">
        <f>H852+H858+H864+H870+H876</f>
        <v>16405200</v>
      </c>
    </row>
    <row r="880" spans="1:10" ht="12.75" customHeight="1" x14ac:dyDescent="0.25">
      <c r="A880" s="94" t="s">
        <v>1</v>
      </c>
      <c r="B880" s="95">
        <f>Invoice!E3308</f>
        <v>23060030</v>
      </c>
      <c r="C880" s="96"/>
      <c r="D880" s="97"/>
      <c r="E880" s="97"/>
      <c r="F880" s="97"/>
      <c r="G880" s="98"/>
      <c r="H880" s="99"/>
      <c r="I880" s="99"/>
      <c r="J880" s="100"/>
    </row>
    <row r="881" spans="1:10" ht="12.75" customHeight="1" x14ac:dyDescent="0.25">
      <c r="A881" s="101">
        <v>1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Invoice!B3316</f>
        <v>200</v>
      </c>
      <c r="C882" s="88" t="str">
        <f>Invoice!E3316</f>
        <v>HIGHLIGHTER / STABILO KENKO OVALINER</v>
      </c>
      <c r="D882" s="89">
        <f>Invoice!H3316</f>
        <v>2400</v>
      </c>
      <c r="E882" s="81">
        <f>D882*B882</f>
        <v>480000</v>
      </c>
      <c r="F882" s="81"/>
      <c r="G882" s="82">
        <f>E882/1.11</f>
        <v>432432.43243243237</v>
      </c>
      <c r="H882" s="83">
        <f>G882*11%</f>
        <v>47567.567567567559</v>
      </c>
      <c r="I882" s="83">
        <f>G882/B882</f>
        <v>2162.1621621621616</v>
      </c>
      <c r="J882" s="103">
        <f>H882/B882</f>
        <v>237.83783783783781</v>
      </c>
    </row>
    <row r="883" spans="1:10" ht="12.75" customHeight="1" x14ac:dyDescent="0.25">
      <c r="A883" s="101"/>
      <c r="D883" s="81"/>
      <c r="E883" s="81">
        <f>(E882*Invoice!I3316)+((E882-(E882*Invoice!I3316))*Invoice!J3316)</f>
        <v>67200</v>
      </c>
      <c r="F883" s="81"/>
      <c r="G883" s="90">
        <f>E883/1.11</f>
        <v>60540.540540540533</v>
      </c>
      <c r="H883" s="91">
        <f>G883*11%</f>
        <v>6659.4594594594582</v>
      </c>
      <c r="I883" s="91">
        <f>G883/B882</f>
        <v>302.70270270270265</v>
      </c>
      <c r="J883" s="104">
        <f>H883/B882</f>
        <v>33.297297297297291</v>
      </c>
    </row>
    <row r="884" spans="1:10" ht="12.75" customHeight="1" x14ac:dyDescent="0.25">
      <c r="A884" s="101"/>
      <c r="D884" s="81" t="s">
        <v>23</v>
      </c>
      <c r="E884" s="81">
        <f>E882-E883</f>
        <v>412800</v>
      </c>
      <c r="F884" s="81"/>
      <c r="G884" s="82">
        <f>G882-G883</f>
        <v>371891.89189189184</v>
      </c>
      <c r="H884" s="82">
        <f>H882-H883</f>
        <v>40908.108108108099</v>
      </c>
      <c r="I884" s="82">
        <f>I882-I883</f>
        <v>1859.4594594594589</v>
      </c>
      <c r="J884" s="105">
        <f>J882-J883</f>
        <v>204.54054054054052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412799.99999999994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6"/>
      <c r="B887" s="107"/>
      <c r="C887" s="107"/>
      <c r="D887" s="107"/>
      <c r="E887" s="107"/>
      <c r="F887" s="107"/>
      <c r="G887" s="108">
        <f>G884</f>
        <v>371891.89189189184</v>
      </c>
      <c r="H887" s="108">
        <f>H884</f>
        <v>40908.108108108099</v>
      </c>
      <c r="I887" s="107"/>
      <c r="J887" s="109">
        <f>H885</f>
        <v>412799.99999999994</v>
      </c>
    </row>
    <row r="889" spans="1:10" ht="12.75" customHeight="1" x14ac:dyDescent="0.25">
      <c r="A889" s="94" t="s">
        <v>1</v>
      </c>
      <c r="B889" s="95">
        <f>Invoice!E3422</f>
        <v>23060031</v>
      </c>
      <c r="C889" s="96"/>
      <c r="D889" s="97"/>
      <c r="E889" s="97"/>
      <c r="F889" s="97"/>
      <c r="G889" s="98"/>
      <c r="H889" s="99"/>
      <c r="I889" s="99"/>
      <c r="J889" s="100"/>
    </row>
    <row r="890" spans="1:10" ht="12.75" customHeight="1" x14ac:dyDescent="0.25">
      <c r="A890" s="101">
        <v>1</v>
      </c>
      <c r="B890" s="84" t="s">
        <v>20</v>
      </c>
      <c r="C890" s="84" t="s">
        <v>21</v>
      </c>
      <c r="D890" s="85" t="s">
        <v>22</v>
      </c>
      <c r="E890" s="85" t="s">
        <v>23</v>
      </c>
      <c r="F890" s="85"/>
      <c r="G890" s="86" t="s">
        <v>24</v>
      </c>
      <c r="H890" s="87" t="s">
        <v>25</v>
      </c>
      <c r="I890" s="87" t="s">
        <v>26</v>
      </c>
      <c r="J890" s="102"/>
    </row>
    <row r="891" spans="1:10" ht="12.75" customHeight="1" x14ac:dyDescent="0.25">
      <c r="A891" s="101"/>
      <c r="B891" s="80">
        <f>Invoice!B3430</f>
        <v>40</v>
      </c>
      <c r="C891" s="88" t="str">
        <f>Invoice!E3430</f>
        <v>CUTTER 18 MM KENKO L-500 (BESAR)</v>
      </c>
      <c r="D891" s="89">
        <f>Invoice!H3430</f>
        <v>147600</v>
      </c>
      <c r="E891" s="81">
        <f>D891*B891</f>
        <v>5904000</v>
      </c>
      <c r="F891" s="81"/>
      <c r="G891" s="82">
        <f>E891/1.11</f>
        <v>5318918.9189189188</v>
      </c>
      <c r="H891" s="83">
        <f>G891*11%</f>
        <v>585081.08108108107</v>
      </c>
      <c r="I891" s="83">
        <f>G891/B891</f>
        <v>132972.97297297296</v>
      </c>
      <c r="J891" s="103">
        <f>H891/B891</f>
        <v>14627.027027027027</v>
      </c>
    </row>
    <row r="892" spans="1:10" ht="12.75" customHeight="1" x14ac:dyDescent="0.25">
      <c r="A892" s="101"/>
      <c r="D892" s="81"/>
      <c r="E892" s="81">
        <f>(E891*Invoice!I3430)+((E891-(E891*Invoice!I3430))*Invoice!J3430)</f>
        <v>797040</v>
      </c>
      <c r="F892" s="81"/>
      <c r="G892" s="90">
        <f>E892/1.11</f>
        <v>718054.05405405397</v>
      </c>
      <c r="H892" s="91">
        <f>G892*11%</f>
        <v>78985.945945945932</v>
      </c>
      <c r="I892" s="91">
        <f>G892/B891</f>
        <v>17951.35135135135</v>
      </c>
      <c r="J892" s="104">
        <f>H892/B891</f>
        <v>1974.6486486486483</v>
      </c>
    </row>
    <row r="893" spans="1:10" ht="12.75" customHeight="1" x14ac:dyDescent="0.25">
      <c r="A893" s="101"/>
      <c r="D893" s="81" t="s">
        <v>23</v>
      </c>
      <c r="E893" s="81">
        <f>E891-E892</f>
        <v>5106960</v>
      </c>
      <c r="F893" s="81"/>
      <c r="G893" s="82">
        <f>G891-G892</f>
        <v>4600864.8648648653</v>
      </c>
      <c r="H893" s="82">
        <f>H891-H892</f>
        <v>506095.13513513515</v>
      </c>
      <c r="I893" s="82">
        <f>I891-I892</f>
        <v>115021.62162162161</v>
      </c>
      <c r="J893" s="105">
        <f>J891-J892</f>
        <v>12652.378378378378</v>
      </c>
    </row>
    <row r="894" spans="1:10" ht="12.75" customHeight="1" x14ac:dyDescent="0.25">
      <c r="A894" s="101"/>
      <c r="D894" s="81"/>
      <c r="E894" s="81"/>
      <c r="F894" s="81"/>
      <c r="G894" s="82"/>
      <c r="H894" s="83">
        <f>G893+H893</f>
        <v>5106960</v>
      </c>
      <c r="I894" s="83"/>
      <c r="J894" s="103"/>
    </row>
    <row r="895" spans="1:10" ht="12.75" customHeight="1" x14ac:dyDescent="0.25">
      <c r="A895" s="101"/>
      <c r="B895" s="79"/>
      <c r="D895" s="81"/>
      <c r="E895" s="81"/>
      <c r="F895" s="81"/>
      <c r="G895" s="82"/>
      <c r="H895" s="83"/>
      <c r="I895" s="83"/>
      <c r="J895" s="103"/>
    </row>
    <row r="896" spans="1:10" ht="12.75" customHeight="1" x14ac:dyDescent="0.25">
      <c r="A896" s="101">
        <v>2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2"/>
    </row>
    <row r="897" spans="1:10" ht="12.75" customHeight="1" x14ac:dyDescent="0.25">
      <c r="A897" s="101"/>
      <c r="B897" s="80">
        <f>Invoice!B3431</f>
        <v>72</v>
      </c>
      <c r="C897" s="88" t="str">
        <f>Invoice!E3431</f>
        <v>CORRECTION FLUID KENKO KE-01</v>
      </c>
      <c r="D897" s="89">
        <f>Invoice!H3431</f>
        <v>54300</v>
      </c>
      <c r="E897" s="81">
        <f t="shared" ref="E897" si="120">D897*B897</f>
        <v>3909600</v>
      </c>
      <c r="F897" s="81"/>
      <c r="G897" s="82">
        <f t="shared" ref="G897" si="121">E897/1.11</f>
        <v>3522162.1621621619</v>
      </c>
      <c r="H897" s="83">
        <f t="shared" ref="H897" si="122">G897*11%</f>
        <v>387437.83783783781</v>
      </c>
      <c r="I897" s="83">
        <f t="shared" ref="I897" si="123">G897/B897</f>
        <v>48918.918918918913</v>
      </c>
      <c r="J897" s="103">
        <f t="shared" ref="J897" si="124">H897/B897</f>
        <v>5381.0810810810808</v>
      </c>
    </row>
    <row r="898" spans="1:10" ht="12.75" customHeight="1" x14ac:dyDescent="0.25">
      <c r="A898" s="101"/>
      <c r="D898" s="81"/>
      <c r="E898" s="81">
        <f>(E897*Invoice!I3431)+((E897-(E897*Invoice!I3431))*Invoice!J3431)</f>
        <v>527796</v>
      </c>
      <c r="F898" s="81"/>
      <c r="G898" s="90">
        <f>E898/1.11</f>
        <v>475491.89189189184</v>
      </c>
      <c r="H898" s="91">
        <f>G898*11%</f>
        <v>52304.108108108099</v>
      </c>
      <c r="I898" s="91">
        <f>G898/B897</f>
        <v>6604.0540540540533</v>
      </c>
      <c r="J898" s="104">
        <f>H898/B897</f>
        <v>726.44594594594582</v>
      </c>
    </row>
    <row r="899" spans="1:10" ht="12.75" customHeight="1" x14ac:dyDescent="0.25">
      <c r="A899" s="101"/>
      <c r="D899" s="81" t="s">
        <v>23</v>
      </c>
      <c r="E899" s="81">
        <f>E897-E898</f>
        <v>3381804</v>
      </c>
      <c r="F899" s="81"/>
      <c r="G899" s="82">
        <f>G897-G898</f>
        <v>3046670.2702702703</v>
      </c>
      <c r="H899" s="82">
        <f>H897-H898</f>
        <v>335133.7297297297</v>
      </c>
      <c r="I899" s="82">
        <f>I897-I898</f>
        <v>42314.86486486486</v>
      </c>
      <c r="J899" s="105">
        <f>J897-J898</f>
        <v>4654.635135135135</v>
      </c>
    </row>
    <row r="900" spans="1:10" ht="12.75" customHeight="1" x14ac:dyDescent="0.25">
      <c r="A900" s="101"/>
      <c r="D900" s="81"/>
      <c r="E900" s="81"/>
      <c r="F900" s="81"/>
      <c r="G900" s="82"/>
      <c r="H900" s="83">
        <f>G899+H899</f>
        <v>3381804</v>
      </c>
      <c r="I900" s="83"/>
      <c r="J900" s="103"/>
    </row>
    <row r="901" spans="1:10" ht="12.75" customHeight="1" x14ac:dyDescent="0.25">
      <c r="A901" s="101"/>
      <c r="B901" s="79"/>
      <c r="D901" s="81"/>
      <c r="E901" s="81"/>
      <c r="F901" s="81"/>
      <c r="G901" s="82"/>
      <c r="H901" s="83"/>
      <c r="I901" s="83"/>
      <c r="J901" s="103"/>
    </row>
    <row r="902" spans="1:10" ht="12.75" customHeight="1" x14ac:dyDescent="0.25">
      <c r="A902" s="106"/>
      <c r="B902" s="107"/>
      <c r="C902" s="107"/>
      <c r="D902" s="107"/>
      <c r="E902" s="107"/>
      <c r="F902" s="107"/>
      <c r="G902" s="108">
        <f>G893+G899</f>
        <v>7647535.1351351356</v>
      </c>
      <c r="H902" s="108">
        <f>H893+H899</f>
        <v>841228.86486486485</v>
      </c>
      <c r="I902" s="107"/>
      <c r="J902" s="109">
        <f>H894+H900</f>
        <v>8488764</v>
      </c>
    </row>
    <row r="904" spans="1:10" ht="12.75" customHeight="1" x14ac:dyDescent="0.25">
      <c r="A904" s="94" t="s">
        <v>1</v>
      </c>
      <c r="B904" s="95">
        <f>Invoice!E3536</f>
        <v>23060032</v>
      </c>
      <c r="C904" s="96"/>
      <c r="D904" s="97"/>
      <c r="E904" s="97"/>
      <c r="F904" s="97"/>
      <c r="G904" s="98"/>
      <c r="H904" s="99"/>
      <c r="I904" s="99"/>
      <c r="J904" s="100"/>
    </row>
    <row r="905" spans="1:10" ht="12.75" customHeight="1" x14ac:dyDescent="0.25">
      <c r="A905" s="101">
        <v>1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Invoice!B3544</f>
        <v>4</v>
      </c>
      <c r="C906" s="88" t="str">
        <f>Invoice!E3544</f>
        <v>CORRECTION TAPE KENKO CT-909</v>
      </c>
      <c r="D906" s="89">
        <f>Invoice!H3544</f>
        <v>60000</v>
      </c>
      <c r="E906" s="81">
        <f>D906*B906</f>
        <v>240000</v>
      </c>
      <c r="F906" s="81"/>
      <c r="G906" s="82">
        <f>E906/1.11</f>
        <v>216216.21621621618</v>
      </c>
      <c r="H906" s="83">
        <f>G906*11%</f>
        <v>23783.78378378378</v>
      </c>
      <c r="I906" s="83">
        <f>G906/B906</f>
        <v>54054.054054054046</v>
      </c>
      <c r="J906" s="103">
        <f>H906/B906</f>
        <v>5945.9459459459449</v>
      </c>
    </row>
    <row r="907" spans="1:10" ht="12.75" customHeight="1" x14ac:dyDescent="0.25">
      <c r="A907" s="101"/>
      <c r="D907" s="81"/>
      <c r="E907" s="81">
        <f>(E906*Invoice!I3544)+((E906-(E906*Invoice!I3544))*Invoice!J3544)</f>
        <v>24000</v>
      </c>
      <c r="F907" s="81"/>
      <c r="G907" s="90">
        <f>E907/1.11</f>
        <v>21621.62162162162</v>
      </c>
      <c r="H907" s="91">
        <f>G907*11%</f>
        <v>2378.3783783783783</v>
      </c>
      <c r="I907" s="91">
        <f>G907/B906</f>
        <v>5405.405405405405</v>
      </c>
      <c r="J907" s="104">
        <f>H907/B906</f>
        <v>594.59459459459458</v>
      </c>
    </row>
    <row r="908" spans="1:10" ht="12.75" customHeight="1" x14ac:dyDescent="0.25">
      <c r="A908" s="101"/>
      <c r="D908" s="81" t="s">
        <v>23</v>
      </c>
      <c r="E908" s="81">
        <f>E906-E907</f>
        <v>216000</v>
      </c>
      <c r="F908" s="81"/>
      <c r="G908" s="82">
        <f>G906-G907</f>
        <v>194594.59459459456</v>
      </c>
      <c r="H908" s="82">
        <f>H906-H907</f>
        <v>21405.4054054054</v>
      </c>
      <c r="I908" s="82">
        <f>I906-I907</f>
        <v>48648.648648648639</v>
      </c>
      <c r="J908" s="105">
        <f>J906-J907</f>
        <v>5351.3513513513499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215999.99999999994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2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Invoice!B3545</f>
        <v>12</v>
      </c>
      <c r="C912" s="88" t="str">
        <f>Invoice!E3545</f>
        <v>GEL PEN KENKO K-1</v>
      </c>
      <c r="D912" s="89">
        <f>Invoice!H3545</f>
        <v>39600</v>
      </c>
      <c r="E912" s="81">
        <f t="shared" ref="E912:E948" si="125">D912*B912</f>
        <v>475200</v>
      </c>
      <c r="F912" s="81"/>
      <c r="G912" s="82">
        <f t="shared" ref="G912:G948" si="126">E912/1.11</f>
        <v>428108.10810810805</v>
      </c>
      <c r="H912" s="83">
        <f t="shared" ref="H912:H948" si="127">G912*11%</f>
        <v>47091.891891891886</v>
      </c>
      <c r="I912" s="83">
        <f t="shared" ref="I912:I948" si="128">G912/B912</f>
        <v>35675.675675675673</v>
      </c>
      <c r="J912" s="103">
        <f t="shared" ref="J912:J948" si="129">H912/B912</f>
        <v>3924.3243243243237</v>
      </c>
    </row>
    <row r="913" spans="1:10" ht="12.75" customHeight="1" x14ac:dyDescent="0.25">
      <c r="A913" s="101"/>
      <c r="D913" s="81"/>
      <c r="E913" s="81">
        <f>(E912*Invoice!I3545)+((E912-(E912*Invoice!I3545))*Invoice!J3545)</f>
        <v>47520</v>
      </c>
      <c r="F913" s="81"/>
      <c r="G913" s="90">
        <f>E913/1.11</f>
        <v>42810.810810810806</v>
      </c>
      <c r="H913" s="91">
        <f>G913*11%</f>
        <v>4709.1891891891892</v>
      </c>
      <c r="I913" s="91">
        <f>G913/B912</f>
        <v>3567.567567567567</v>
      </c>
      <c r="J913" s="104">
        <f>H913/B912</f>
        <v>392.43243243243245</v>
      </c>
    </row>
    <row r="914" spans="1:10" ht="12.75" customHeight="1" x14ac:dyDescent="0.25">
      <c r="A914" s="101"/>
      <c r="D914" s="81" t="s">
        <v>23</v>
      </c>
      <c r="E914" s="81">
        <f>E912-E913</f>
        <v>427680</v>
      </c>
      <c r="F914" s="81"/>
      <c r="G914" s="82">
        <f>G912-G913</f>
        <v>385297.29729729722</v>
      </c>
      <c r="H914" s="82">
        <f>H912-H913</f>
        <v>42382.7027027027</v>
      </c>
      <c r="I914" s="82">
        <f>I912-I913</f>
        <v>32108.108108108107</v>
      </c>
      <c r="J914" s="105">
        <f>J912-J913</f>
        <v>3531.8918918918912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427679.99999999994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3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Invoice!B3546</f>
        <v>2</v>
      </c>
      <c r="C918" s="88" t="str">
        <f>Invoice!E3546</f>
        <v>BINDER CLIP JOYKO 260</v>
      </c>
      <c r="D918" s="89">
        <f>Invoice!H3546</f>
        <v>177000</v>
      </c>
      <c r="E918" s="81">
        <f t="shared" si="125"/>
        <v>354000</v>
      </c>
      <c r="F918" s="81"/>
      <c r="G918" s="82">
        <f t="shared" si="126"/>
        <v>318918.91891891888</v>
      </c>
      <c r="H918" s="83">
        <f t="shared" si="127"/>
        <v>35081.08108108108</v>
      </c>
      <c r="I918" s="83">
        <f t="shared" si="128"/>
        <v>159459.45945945944</v>
      </c>
      <c r="J918" s="103">
        <f t="shared" si="129"/>
        <v>17540.54054054054</v>
      </c>
    </row>
    <row r="919" spans="1:10" ht="12.75" customHeight="1" x14ac:dyDescent="0.25">
      <c r="A919" s="101"/>
      <c r="D919" s="81"/>
      <c r="E919" s="81">
        <f>(E918*Invoice!I3546)+((E918-(E918*Invoice!I3546))*Invoice!J3546)</f>
        <v>35400</v>
      </c>
      <c r="F919" s="81"/>
      <c r="G919" s="90">
        <f>E919/1.11</f>
        <v>31891.89189189189</v>
      </c>
      <c r="H919" s="91">
        <f>G919*11%</f>
        <v>3508.1081081081079</v>
      </c>
      <c r="I919" s="91">
        <f>G919/B918</f>
        <v>15945.945945945945</v>
      </c>
      <c r="J919" s="104">
        <f>H919/B918</f>
        <v>1754.0540540540539</v>
      </c>
    </row>
    <row r="920" spans="1:10" ht="12.75" customHeight="1" x14ac:dyDescent="0.25">
      <c r="A920" s="101"/>
      <c r="D920" s="81" t="s">
        <v>23</v>
      </c>
      <c r="E920" s="81">
        <f>E918-E919</f>
        <v>318600</v>
      </c>
      <c r="F920" s="81"/>
      <c r="G920" s="82">
        <f>G918-G919</f>
        <v>287027.02702702698</v>
      </c>
      <c r="H920" s="82">
        <f>H918-H919</f>
        <v>31572.972972972973</v>
      </c>
      <c r="I920" s="82">
        <f>I918-I919</f>
        <v>143513.51351351349</v>
      </c>
      <c r="J920" s="105">
        <f>J918-J919</f>
        <v>15786.486486486487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318599.99999999994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4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Invoice!B3547</f>
        <v>50</v>
      </c>
      <c r="C924" s="88" t="str">
        <f>Invoice!E3547</f>
        <v>BINDER CLIP KENKO NO. 107</v>
      </c>
      <c r="D924" s="89">
        <f>Invoice!H3547</f>
        <v>31800</v>
      </c>
      <c r="E924" s="81">
        <f t="shared" si="125"/>
        <v>1590000</v>
      </c>
      <c r="F924" s="81"/>
      <c r="G924" s="82">
        <f t="shared" si="126"/>
        <v>1432432.4324324322</v>
      </c>
      <c r="H924" s="83">
        <f t="shared" si="127"/>
        <v>157567.56756756754</v>
      </c>
      <c r="I924" s="83">
        <f t="shared" si="128"/>
        <v>28648.648648648643</v>
      </c>
      <c r="J924" s="103">
        <f t="shared" si="129"/>
        <v>3151.3513513513508</v>
      </c>
    </row>
    <row r="925" spans="1:10" ht="12.75" customHeight="1" x14ac:dyDescent="0.25">
      <c r="A925" s="101"/>
      <c r="D925" s="81"/>
      <c r="E925" s="81">
        <f>(E924*Invoice!I3547)+((E924-(E924*Invoice!I3547))*Invoice!J3547)</f>
        <v>159000</v>
      </c>
      <c r="F925" s="81"/>
      <c r="G925" s="90">
        <f>E925/1.11</f>
        <v>143243.24324324323</v>
      </c>
      <c r="H925" s="91">
        <f>G925*11%</f>
        <v>15756.756756756755</v>
      </c>
      <c r="I925" s="91">
        <f>G925/B924</f>
        <v>2864.8648648648646</v>
      </c>
      <c r="J925" s="104">
        <f>H925/B924</f>
        <v>315.1351351351351</v>
      </c>
    </row>
    <row r="926" spans="1:10" ht="12.75" customHeight="1" x14ac:dyDescent="0.25">
      <c r="A926" s="101"/>
      <c r="D926" s="81" t="s">
        <v>23</v>
      </c>
      <c r="E926" s="81">
        <f>E924-E925</f>
        <v>1431000</v>
      </c>
      <c r="F926" s="81"/>
      <c r="G926" s="82">
        <f>G924-G925</f>
        <v>1289189.1891891889</v>
      </c>
      <c r="H926" s="82">
        <f>H924-H925</f>
        <v>141810.8108108108</v>
      </c>
      <c r="I926" s="82">
        <f>I924-I925</f>
        <v>25783.78378378378</v>
      </c>
      <c r="J926" s="105">
        <f>J924-J925</f>
        <v>2836.2162162162158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1430999.9999999998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5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Invoice!B3548</f>
        <v>25</v>
      </c>
      <c r="C930" s="88" t="str">
        <f>Invoice!E3548</f>
        <v>BINDER CLIP KENKO NO. 105</v>
      </c>
      <c r="D930" s="89">
        <f>Invoice!H3548</f>
        <v>28800</v>
      </c>
      <c r="E930" s="81">
        <f t="shared" si="125"/>
        <v>720000</v>
      </c>
      <c r="F930" s="81"/>
      <c r="G930" s="82">
        <f t="shared" si="126"/>
        <v>648648.64864864864</v>
      </c>
      <c r="H930" s="83">
        <f t="shared" si="127"/>
        <v>71351.351351351346</v>
      </c>
      <c r="I930" s="83">
        <f t="shared" si="128"/>
        <v>25945.945945945947</v>
      </c>
      <c r="J930" s="103">
        <f t="shared" si="129"/>
        <v>2854.0540540540537</v>
      </c>
    </row>
    <row r="931" spans="1:10" ht="12.75" customHeight="1" x14ac:dyDescent="0.25">
      <c r="A931" s="101"/>
      <c r="D931" s="81"/>
      <c r="E931" s="81">
        <f>(E930*Invoice!I3548)+((E930-(E930*Invoice!I3548))*Invoice!J3548)</f>
        <v>72000</v>
      </c>
      <c r="F931" s="81"/>
      <c r="G931" s="90">
        <f>E931/1.11</f>
        <v>64864.86486486486</v>
      </c>
      <c r="H931" s="91">
        <f>G931*11%</f>
        <v>7135.135135135135</v>
      </c>
      <c r="I931" s="91">
        <f>G931/B930</f>
        <v>2594.5945945945946</v>
      </c>
      <c r="J931" s="104">
        <f>H931/B930</f>
        <v>285.40540540540542</v>
      </c>
    </row>
    <row r="932" spans="1:10" ht="12.75" customHeight="1" x14ac:dyDescent="0.25">
      <c r="A932" s="101"/>
      <c r="D932" s="81" t="s">
        <v>23</v>
      </c>
      <c r="E932" s="81">
        <f>E930-E931</f>
        <v>648000</v>
      </c>
      <c r="F932" s="81"/>
      <c r="G932" s="82">
        <f>G930-G931</f>
        <v>583783.78378378379</v>
      </c>
      <c r="H932" s="82">
        <f>H930-H931</f>
        <v>64216.216216216213</v>
      </c>
      <c r="I932" s="82">
        <f>I930-I931</f>
        <v>23351.351351351354</v>
      </c>
      <c r="J932" s="105">
        <f>J930-J931</f>
        <v>2568.6486486486483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648000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6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Invoice!B3549</f>
        <v>10</v>
      </c>
      <c r="C936" s="88" t="str">
        <f>Invoice!E3549</f>
        <v>LEM CAIR 35 ML KENKO LG-35</v>
      </c>
      <c r="D936" s="89">
        <f>Invoice!H3549</f>
        <v>19800</v>
      </c>
      <c r="E936" s="81">
        <f t="shared" si="125"/>
        <v>198000</v>
      </c>
      <c r="F936" s="81"/>
      <c r="G936" s="82">
        <f t="shared" si="126"/>
        <v>178378.37837837837</v>
      </c>
      <c r="H936" s="83">
        <f t="shared" si="127"/>
        <v>19621.62162162162</v>
      </c>
      <c r="I936" s="83">
        <f t="shared" si="128"/>
        <v>17837.837837837837</v>
      </c>
      <c r="J936" s="103">
        <f t="shared" si="129"/>
        <v>1962.1621621621621</v>
      </c>
    </row>
    <row r="937" spans="1:10" ht="12.75" customHeight="1" x14ac:dyDescent="0.25">
      <c r="A937" s="101"/>
      <c r="D937" s="81"/>
      <c r="E937" s="81">
        <f>(E936*Invoice!I3549)+((E936-(E936*Invoice!I3549))*Invoice!J3549)</f>
        <v>19800</v>
      </c>
      <c r="F937" s="81"/>
      <c r="G937" s="90">
        <f>E937/1.11</f>
        <v>17837.837837837837</v>
      </c>
      <c r="H937" s="91">
        <f>G937*11%</f>
        <v>1962.1621621621621</v>
      </c>
      <c r="I937" s="91">
        <f>G937/B936</f>
        <v>1783.7837837837837</v>
      </c>
      <c r="J937" s="104">
        <f>H937/B936</f>
        <v>196.2162162162162</v>
      </c>
    </row>
    <row r="938" spans="1:10" ht="12.75" customHeight="1" x14ac:dyDescent="0.25">
      <c r="A938" s="101"/>
      <c r="D938" s="81" t="s">
        <v>23</v>
      </c>
      <c r="E938" s="81">
        <f>E936-E937</f>
        <v>178200</v>
      </c>
      <c r="F938" s="81"/>
      <c r="G938" s="82">
        <f>G936-G937</f>
        <v>160540.54054054053</v>
      </c>
      <c r="H938" s="82">
        <f>H936-H937</f>
        <v>17659.459459459456</v>
      </c>
      <c r="I938" s="82">
        <f>I936-I937</f>
        <v>16054.054054054053</v>
      </c>
      <c r="J938" s="105">
        <f>J936-J937</f>
        <v>1765.9459459459458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178200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7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Invoice!B3550</f>
        <v>500</v>
      </c>
      <c r="C942" s="88" t="str">
        <f>Invoice!E3550</f>
        <v>PAPER TRIGONAL CLIP JOYKO NO. 3</v>
      </c>
      <c r="D942" s="89">
        <f>Invoice!H3550</f>
        <v>1625</v>
      </c>
      <c r="E942" s="81">
        <f t="shared" si="125"/>
        <v>812500</v>
      </c>
      <c r="F942" s="81"/>
      <c r="G942" s="82">
        <f t="shared" si="126"/>
        <v>731981.98198198189</v>
      </c>
      <c r="H942" s="83">
        <f t="shared" si="127"/>
        <v>80518.018018018003</v>
      </c>
      <c r="I942" s="83">
        <f t="shared" si="128"/>
        <v>1463.9639639639638</v>
      </c>
      <c r="J942" s="103">
        <f t="shared" si="129"/>
        <v>161.03603603603599</v>
      </c>
    </row>
    <row r="943" spans="1:10" ht="12.75" customHeight="1" x14ac:dyDescent="0.25">
      <c r="A943" s="101"/>
      <c r="D943" s="81"/>
      <c r="E943" s="81">
        <f>(E942*Invoice!I3550)+((E942-(E942*Invoice!I3550))*Invoice!J3550)</f>
        <v>81250</v>
      </c>
      <c r="F943" s="81"/>
      <c r="G943" s="90">
        <f>E943/1.11</f>
        <v>73198.198198198195</v>
      </c>
      <c r="H943" s="91">
        <f>G943*11%</f>
        <v>8051.801801801802</v>
      </c>
      <c r="I943" s="91">
        <f>G943/B942</f>
        <v>146.3963963963964</v>
      </c>
      <c r="J943" s="104">
        <f>H943/B942</f>
        <v>16.103603603603602</v>
      </c>
    </row>
    <row r="944" spans="1:10" ht="12.75" customHeight="1" x14ac:dyDescent="0.25">
      <c r="A944" s="101"/>
      <c r="D944" s="81" t="s">
        <v>23</v>
      </c>
      <c r="E944" s="81">
        <f>E942-E943</f>
        <v>731250</v>
      </c>
      <c r="F944" s="81"/>
      <c r="G944" s="82">
        <f>G942-G943</f>
        <v>658783.78378378367</v>
      </c>
      <c r="H944" s="82">
        <f>H942-H943</f>
        <v>72466.216216216199</v>
      </c>
      <c r="I944" s="82">
        <f>I942-I943</f>
        <v>1317.5675675675675</v>
      </c>
      <c r="J944" s="105">
        <f>J942-J943</f>
        <v>144.93243243243239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731249.99999999988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8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Invoice!B3551</f>
        <v>200</v>
      </c>
      <c r="C948" s="88" t="str">
        <f>Invoice!E3551</f>
        <v>PAPER JUMBO CLIP JOYKO NO. 5</v>
      </c>
      <c r="D948" s="89">
        <f>Invoice!H3551</f>
        <v>4400</v>
      </c>
      <c r="E948" s="81">
        <f t="shared" si="125"/>
        <v>880000</v>
      </c>
      <c r="F948" s="81"/>
      <c r="G948" s="82">
        <f t="shared" si="126"/>
        <v>792792.79279279266</v>
      </c>
      <c r="H948" s="83">
        <f t="shared" si="127"/>
        <v>87207.20720720719</v>
      </c>
      <c r="I948" s="83">
        <f t="shared" si="128"/>
        <v>3963.9639639639631</v>
      </c>
      <c r="J948" s="103">
        <f t="shared" si="129"/>
        <v>436.03603603603597</v>
      </c>
    </row>
    <row r="949" spans="1:10" ht="12.75" customHeight="1" x14ac:dyDescent="0.25">
      <c r="A949" s="101"/>
      <c r="D949" s="81"/>
      <c r="E949" s="81">
        <f>(E948*Invoice!I3551)+((E948-(E948*Invoice!I3551))*Invoice!J3551)</f>
        <v>88000</v>
      </c>
      <c r="F949" s="81"/>
      <c r="G949" s="90">
        <f>E949/1.11</f>
        <v>79279.279279279275</v>
      </c>
      <c r="H949" s="91">
        <f>G949*11%</f>
        <v>8720.7207207207211</v>
      </c>
      <c r="I949" s="91">
        <f>G949/B948</f>
        <v>396.39639639639637</v>
      </c>
      <c r="J949" s="104">
        <f>H949/B948</f>
        <v>43.603603603603602</v>
      </c>
    </row>
    <row r="950" spans="1:10" ht="12.75" customHeight="1" x14ac:dyDescent="0.25">
      <c r="A950" s="101"/>
      <c r="D950" s="81" t="s">
        <v>23</v>
      </c>
      <c r="E950" s="81">
        <f>E948-E949</f>
        <v>792000</v>
      </c>
      <c r="F950" s="81"/>
      <c r="G950" s="82">
        <f>G948-G949</f>
        <v>713513.51351351338</v>
      </c>
      <c r="H950" s="82">
        <f>H948-H949</f>
        <v>78486.486486486465</v>
      </c>
      <c r="I950" s="82">
        <f>I948-I949</f>
        <v>3567.5675675675666</v>
      </c>
      <c r="J950" s="105">
        <f>J948-J949</f>
        <v>392.43243243243239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791999.99999999988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6"/>
      <c r="B953" s="107"/>
      <c r="C953" s="107"/>
      <c r="D953" s="107"/>
      <c r="E953" s="107"/>
      <c r="F953" s="107"/>
      <c r="G953" s="108">
        <f>G908+G914+G920+G926+G932+G938+G944+G950</f>
        <v>4272729.7297297288</v>
      </c>
      <c r="H953" s="108">
        <f>H908+H914+H920+H926+H932+H938+H944+H950</f>
        <v>470000.27027027018</v>
      </c>
      <c r="I953" s="107"/>
      <c r="J953" s="109">
        <f>H909+H915+H921+H927+H933+H939+H945+H951</f>
        <v>4742729.9999999991</v>
      </c>
    </row>
    <row r="955" spans="1:10" ht="12.75" customHeight="1" x14ac:dyDescent="0.25">
      <c r="A955" s="94" t="s">
        <v>1</v>
      </c>
      <c r="B955" s="95">
        <f>Invoice!E3650</f>
        <v>23060033</v>
      </c>
      <c r="C955" s="96"/>
      <c r="D955" s="97"/>
      <c r="E955" s="97"/>
      <c r="F955" s="97"/>
      <c r="G955" s="98"/>
      <c r="H955" s="99"/>
      <c r="I955" s="99"/>
      <c r="J955" s="100"/>
    </row>
    <row r="956" spans="1:10" ht="12.75" customHeight="1" x14ac:dyDescent="0.25">
      <c r="A956" s="101">
        <v>1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Invoice!B3658</f>
        <v>576</v>
      </c>
      <c r="C957" s="88" t="str">
        <f>Invoice!E3658</f>
        <v>CRAYON / OIL PASTEL TITI TI-P-12S</v>
      </c>
      <c r="D957" s="89">
        <f>Invoice!H3658</f>
        <v>14500</v>
      </c>
      <c r="E957" s="81">
        <f>D957*B957</f>
        <v>8352000</v>
      </c>
      <c r="F957" s="81"/>
      <c r="G957" s="82">
        <f>E957/1.11</f>
        <v>7524324.3243243238</v>
      </c>
      <c r="H957" s="83">
        <f>G957*11%</f>
        <v>827675.67567567562</v>
      </c>
      <c r="I957" s="83">
        <f>G957/B957</f>
        <v>13063.063063063062</v>
      </c>
      <c r="J957" s="103">
        <f>H957/B957</f>
        <v>1436.9369369369369</v>
      </c>
    </row>
    <row r="958" spans="1:10" ht="12.75" customHeight="1" x14ac:dyDescent="0.25">
      <c r="A958" s="101"/>
      <c r="D958" s="81"/>
      <c r="E958" s="81">
        <f>(E957*Invoice!I3658)+((E957-(E957*Invoice!I3658))*Invoice!J3658)</f>
        <v>1169280</v>
      </c>
      <c r="F958" s="81"/>
      <c r="G958" s="90">
        <f>E958/1.11</f>
        <v>1053405.4054054052</v>
      </c>
      <c r="H958" s="91">
        <f>G958*11%</f>
        <v>115874.59459459457</v>
      </c>
      <c r="I958" s="91">
        <f>G958/B957</f>
        <v>1828.8288288288286</v>
      </c>
      <c r="J958" s="104">
        <f>H958/B957</f>
        <v>201.17117117117112</v>
      </c>
    </row>
    <row r="959" spans="1:10" ht="12.75" customHeight="1" x14ac:dyDescent="0.25">
      <c r="A959" s="101"/>
      <c r="D959" s="81" t="s">
        <v>23</v>
      </c>
      <c r="E959" s="81">
        <f>E957-E958</f>
        <v>7182720</v>
      </c>
      <c r="F959" s="81"/>
      <c r="G959" s="82">
        <f>G957-G958</f>
        <v>6470918.9189189188</v>
      </c>
      <c r="H959" s="82">
        <f>H957-H958</f>
        <v>711801.08108108107</v>
      </c>
      <c r="I959" s="82">
        <f>I957-I958</f>
        <v>11234.234234234234</v>
      </c>
      <c r="J959" s="105">
        <f>J957-J958</f>
        <v>1235.7657657657658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7182720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2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Invoice!B3659</f>
        <v>72</v>
      </c>
      <c r="C963" s="88" t="str">
        <f>Invoice!E3659</f>
        <v>CRAYON / OIL PASTEL TITI TI-P-18S</v>
      </c>
      <c r="D963" s="89">
        <f>Invoice!H3659</f>
        <v>27000</v>
      </c>
      <c r="E963" s="81">
        <f t="shared" ref="E963:E969" si="130">D963*B963</f>
        <v>1944000</v>
      </c>
      <c r="F963" s="81"/>
      <c r="G963" s="82">
        <f t="shared" ref="G963:G969" si="131">E963/1.11</f>
        <v>1751351.3513513512</v>
      </c>
      <c r="H963" s="83">
        <f t="shared" ref="H963:H969" si="132">G963*11%</f>
        <v>192648.64864864864</v>
      </c>
      <c r="I963" s="83">
        <f t="shared" ref="I963:I969" si="133">G963/B963</f>
        <v>24324.324324324323</v>
      </c>
      <c r="J963" s="103">
        <f t="shared" ref="J963:J969" si="134">H963/B963</f>
        <v>2675.6756756756754</v>
      </c>
    </row>
    <row r="964" spans="1:10" ht="12.75" customHeight="1" x14ac:dyDescent="0.25">
      <c r="A964" s="101"/>
      <c r="D964" s="81"/>
      <c r="E964" s="81">
        <f>(E963*Invoice!I3659)+((E963-(E963*Invoice!I3659))*Invoice!J3659)</f>
        <v>272160</v>
      </c>
      <c r="F964" s="81"/>
      <c r="G964" s="90">
        <f>E964/1.11</f>
        <v>245189.18918918917</v>
      </c>
      <c r="H964" s="91">
        <f>G964*11%</f>
        <v>26970.81081081081</v>
      </c>
      <c r="I964" s="91">
        <f>G964/B963</f>
        <v>3405.405405405405</v>
      </c>
      <c r="J964" s="104">
        <f>H964/B963</f>
        <v>374.59459459459458</v>
      </c>
    </row>
    <row r="965" spans="1:10" ht="12.75" customHeight="1" x14ac:dyDescent="0.25">
      <c r="A965" s="101"/>
      <c r="D965" s="81" t="s">
        <v>23</v>
      </c>
      <c r="E965" s="81">
        <f>E963-E964</f>
        <v>1671840</v>
      </c>
      <c r="F965" s="81"/>
      <c r="G965" s="82">
        <f>G963-G964</f>
        <v>1506162.1621621621</v>
      </c>
      <c r="H965" s="82">
        <f>H963-H964</f>
        <v>165677.83783783784</v>
      </c>
      <c r="I965" s="82">
        <f>I963-I964</f>
        <v>20918.91891891892</v>
      </c>
      <c r="J965" s="105">
        <f>J963-J964</f>
        <v>2301.0810810810808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1671840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3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Invoice!B3660</f>
        <v>48</v>
      </c>
      <c r="C969" s="88" t="str">
        <f>Invoice!E3660</f>
        <v>CRAYON / OIL PASTEL TITI TI-P-24S</v>
      </c>
      <c r="D969" s="89">
        <f>Invoice!H3660</f>
        <v>34000</v>
      </c>
      <c r="E969" s="81">
        <f t="shared" si="130"/>
        <v>1632000</v>
      </c>
      <c r="F969" s="81"/>
      <c r="G969" s="82">
        <f t="shared" si="131"/>
        <v>1470270.2702702701</v>
      </c>
      <c r="H969" s="83">
        <f t="shared" si="132"/>
        <v>161729.7297297297</v>
      </c>
      <c r="I969" s="83">
        <f t="shared" si="133"/>
        <v>30630.630630630625</v>
      </c>
      <c r="J969" s="103">
        <f t="shared" si="134"/>
        <v>3369.369369369369</v>
      </c>
    </row>
    <row r="970" spans="1:10" ht="12.75" customHeight="1" x14ac:dyDescent="0.25">
      <c r="A970" s="101"/>
      <c r="D970" s="81"/>
      <c r="E970" s="81">
        <f>(E969*Invoice!I3660)+((E969-(E969*Invoice!I3660))*Invoice!J3660)</f>
        <v>228480.00000000003</v>
      </c>
      <c r="F970" s="81"/>
      <c r="G970" s="90">
        <f>E970/1.11</f>
        <v>205837.83783783784</v>
      </c>
      <c r="H970" s="91">
        <f>G970*11%</f>
        <v>22642.162162162163</v>
      </c>
      <c r="I970" s="91">
        <f>G970/B969</f>
        <v>4288.2882882882886</v>
      </c>
      <c r="J970" s="104">
        <f>H970/B969</f>
        <v>471.71171171171176</v>
      </c>
    </row>
    <row r="971" spans="1:10" ht="12.75" customHeight="1" x14ac:dyDescent="0.25">
      <c r="A971" s="101"/>
      <c r="D971" s="81" t="s">
        <v>23</v>
      </c>
      <c r="E971" s="81">
        <f>E969-E970</f>
        <v>1403520</v>
      </c>
      <c r="F971" s="81"/>
      <c r="G971" s="82">
        <f>G969-G970</f>
        <v>1264432.4324324322</v>
      </c>
      <c r="H971" s="82">
        <f>H969-H970</f>
        <v>139087.56756756754</v>
      </c>
      <c r="I971" s="82">
        <f>I969-I970</f>
        <v>26342.342342342337</v>
      </c>
      <c r="J971" s="105">
        <f>J969-J970</f>
        <v>2897.6576576576572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1403519.9999999998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6"/>
      <c r="B974" s="107"/>
      <c r="C974" s="107"/>
      <c r="D974" s="107"/>
      <c r="E974" s="107"/>
      <c r="F974" s="107"/>
      <c r="G974" s="108">
        <f>G959+G965+G971</f>
        <v>9241513.5135135129</v>
      </c>
      <c r="H974" s="108">
        <f>H959+H965+H971</f>
        <v>1016566.4864864865</v>
      </c>
      <c r="I974" s="107"/>
      <c r="J974" s="109">
        <f>H960+H966+H972</f>
        <v>10258080</v>
      </c>
    </row>
    <row r="976" spans="1:10" ht="12.75" customHeight="1" x14ac:dyDescent="0.25">
      <c r="A976" s="94" t="s">
        <v>1</v>
      </c>
      <c r="B976" s="95">
        <f>Invoice!E3764</f>
        <v>23060034</v>
      </c>
      <c r="C976" s="96"/>
      <c r="D976" s="97"/>
      <c r="E976" s="97"/>
      <c r="F976" s="97"/>
      <c r="G976" s="98"/>
      <c r="H976" s="99"/>
      <c r="I976" s="99"/>
      <c r="J976" s="100"/>
    </row>
    <row r="977" spans="1:10" ht="12.75" customHeight="1" x14ac:dyDescent="0.25">
      <c r="A977" s="101">
        <v>1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Invoice!B3772</f>
        <v>1</v>
      </c>
      <c r="C978" s="88" t="str">
        <f>Invoice!E3772</f>
        <v>PENCIL CASE / TEMPAT PENSIL MAGNET B-35145</v>
      </c>
      <c r="D978" s="89">
        <f>Invoice!H3772</f>
        <v>216000</v>
      </c>
      <c r="E978" s="81">
        <f>D978*B978</f>
        <v>216000</v>
      </c>
      <c r="F978" s="81"/>
      <c r="G978" s="82">
        <f>E978/1.11</f>
        <v>194594.59459459459</v>
      </c>
      <c r="H978" s="83">
        <f>G978*11%</f>
        <v>21405.405405405403</v>
      </c>
      <c r="I978" s="83">
        <f>G978/B978</f>
        <v>194594.59459459459</v>
      </c>
      <c r="J978" s="103">
        <f>H978/B978</f>
        <v>21405.405405405403</v>
      </c>
    </row>
    <row r="979" spans="1:10" ht="12.75" customHeight="1" x14ac:dyDescent="0.25">
      <c r="A979" s="101"/>
      <c r="D979" s="81"/>
      <c r="E979" s="81">
        <f>(E978*Invoice!I3772)+((E978-(E978*Invoice!I3772))*Invoice!J3772)</f>
        <v>0</v>
      </c>
      <c r="F979" s="81"/>
      <c r="G979" s="90">
        <f>E979/1.11</f>
        <v>0</v>
      </c>
      <c r="H979" s="91">
        <f>G979*11%</f>
        <v>0</v>
      </c>
      <c r="I979" s="91">
        <f>G979/B978</f>
        <v>0</v>
      </c>
      <c r="J979" s="104">
        <f>H979/B978</f>
        <v>0</v>
      </c>
    </row>
    <row r="980" spans="1:10" ht="12.75" customHeight="1" x14ac:dyDescent="0.25">
      <c r="A980" s="101"/>
      <c r="D980" s="81" t="s">
        <v>23</v>
      </c>
      <c r="E980" s="81">
        <f>E978-E979</f>
        <v>216000</v>
      </c>
      <c r="F980" s="81"/>
      <c r="G980" s="82">
        <f>G978-G979</f>
        <v>194594.59459459459</v>
      </c>
      <c r="H980" s="82">
        <f>H978-H979</f>
        <v>21405.405405405403</v>
      </c>
      <c r="I980" s="82">
        <f>I978-I979</f>
        <v>194594.59459459459</v>
      </c>
      <c r="J980" s="105">
        <f>J978-J979</f>
        <v>21405.405405405403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216000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2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Invoice!B3773</f>
        <v>1</v>
      </c>
      <c r="C984" s="88" t="str">
        <f>Invoice!E3773</f>
        <v>PENCIL CASE / TEMPAT PENSIL MAGNET OGGY O-022</v>
      </c>
      <c r="D984" s="89">
        <f>Invoice!H3773</f>
        <v>230000</v>
      </c>
      <c r="E984" s="81">
        <f t="shared" ref="E984" si="135">D984*B984</f>
        <v>230000</v>
      </c>
      <c r="F984" s="81"/>
      <c r="G984" s="82">
        <f t="shared" ref="G984" si="136">E984/1.11</f>
        <v>207207.20720720719</v>
      </c>
      <c r="H984" s="83">
        <f t="shared" ref="H984" si="137">G984*11%</f>
        <v>22792.792792792792</v>
      </c>
      <c r="I984" s="83">
        <f t="shared" ref="I984" si="138">G984/B984</f>
        <v>207207.20720720719</v>
      </c>
      <c r="J984" s="103">
        <f t="shared" ref="J984" si="139">H984/B984</f>
        <v>22792.792792792792</v>
      </c>
    </row>
    <row r="985" spans="1:10" ht="12.75" customHeight="1" x14ac:dyDescent="0.25">
      <c r="A985" s="101"/>
      <c r="D985" s="81"/>
      <c r="E985" s="81">
        <f>(E984*Invoice!I3773)+((E984-(E984*Invoice!I3773))*Invoice!J3773)</f>
        <v>0</v>
      </c>
      <c r="F985" s="81"/>
      <c r="G985" s="90">
        <f>E985/1.11</f>
        <v>0</v>
      </c>
      <c r="H985" s="91">
        <f>G985*11%</f>
        <v>0</v>
      </c>
      <c r="I985" s="91">
        <f>G985/B984</f>
        <v>0</v>
      </c>
      <c r="J985" s="104">
        <f>H985/B984</f>
        <v>0</v>
      </c>
    </row>
    <row r="986" spans="1:10" ht="12.75" customHeight="1" x14ac:dyDescent="0.25">
      <c r="A986" s="101"/>
      <c r="D986" s="81" t="s">
        <v>23</v>
      </c>
      <c r="E986" s="81">
        <f>E984-E985</f>
        <v>230000</v>
      </c>
      <c r="F986" s="81"/>
      <c r="G986" s="82">
        <f>G984-G985</f>
        <v>207207.20720720719</v>
      </c>
      <c r="H986" s="82">
        <f>H984-H985</f>
        <v>22792.792792792792</v>
      </c>
      <c r="I986" s="82">
        <f>I984-I985</f>
        <v>207207.20720720719</v>
      </c>
      <c r="J986" s="105">
        <f>J984-J985</f>
        <v>22792.792792792792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229999.99999999997</v>
      </c>
      <c r="I987" s="83"/>
      <c r="J987" s="103"/>
    </row>
    <row r="988" spans="1:10" ht="12.75" customHeight="1" x14ac:dyDescent="0.25">
      <c r="A988" s="101"/>
      <c r="B988" s="79"/>
      <c r="D988" s="81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G980+G986</f>
        <v>401801.80180180178</v>
      </c>
      <c r="H989" s="108">
        <f>H980+H986</f>
        <v>44198.198198198195</v>
      </c>
      <c r="I989" s="107"/>
      <c r="J989" s="109">
        <f>H981+H987</f>
        <v>446000</v>
      </c>
    </row>
    <row r="991" spans="1:10" ht="12.75" customHeight="1" x14ac:dyDescent="0.25">
      <c r="A991" s="94" t="s">
        <v>1</v>
      </c>
      <c r="B991" s="95">
        <f>Invoice!E3878</f>
        <v>23060035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Invoice!B3886</f>
        <v>288</v>
      </c>
      <c r="C993" s="88" t="str">
        <f>Invoice!E3886</f>
        <v>CRAYON / OIL PASTEL PUTAR JOYKO TWCR-12MINI (PENDEK)</v>
      </c>
      <c r="D993" s="89">
        <f>Invoice!H3886</f>
        <v>18600</v>
      </c>
      <c r="E993" s="81">
        <f>D993*B993</f>
        <v>5356800</v>
      </c>
      <c r="F993" s="81"/>
      <c r="G993" s="82">
        <f>E993/1.11</f>
        <v>4825945.9459459456</v>
      </c>
      <c r="H993" s="83">
        <f>G993*11%</f>
        <v>530854.05405405397</v>
      </c>
      <c r="I993" s="83">
        <f>G993/B993</f>
        <v>16756.756756756757</v>
      </c>
      <c r="J993" s="103">
        <f>H993/B993</f>
        <v>1843.2432432432429</v>
      </c>
    </row>
    <row r="994" spans="1:10" ht="12.75" customHeight="1" x14ac:dyDescent="0.25">
      <c r="A994" s="101"/>
      <c r="D994" s="81"/>
      <c r="E994" s="81">
        <f>(E993*Invoice!I3886)+((E993-(E993*Invoice!I3886))*Invoice!J3886)</f>
        <v>669600</v>
      </c>
      <c r="F994" s="81"/>
      <c r="G994" s="90">
        <f>E994/1.11</f>
        <v>603243.2432432432</v>
      </c>
      <c r="H994" s="91">
        <f>G994*11%</f>
        <v>66356.756756756746</v>
      </c>
      <c r="I994" s="91">
        <f>G994/B993</f>
        <v>2094.5945945945946</v>
      </c>
      <c r="J994" s="104">
        <f>H994/B993</f>
        <v>230.40540540540536</v>
      </c>
    </row>
    <row r="995" spans="1:10" ht="12.75" customHeight="1" x14ac:dyDescent="0.25">
      <c r="A995" s="101"/>
      <c r="D995" s="81" t="s">
        <v>23</v>
      </c>
      <c r="E995" s="81">
        <f>E993-E994</f>
        <v>4687200</v>
      </c>
      <c r="F995" s="81"/>
      <c r="G995" s="82">
        <f>G993-G994</f>
        <v>4222702.702702702</v>
      </c>
      <c r="H995" s="82">
        <f>H993-H994</f>
        <v>464497.29729729722</v>
      </c>
      <c r="I995" s="82">
        <f>I993-I994</f>
        <v>14662.162162162162</v>
      </c>
      <c r="J995" s="105">
        <f>J993-J994</f>
        <v>1612.8378378378375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4687199.9999999991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Invoice!B3887</f>
        <v>288</v>
      </c>
      <c r="C999" s="88" t="str">
        <f>Invoice!E3887</f>
        <v>CRAYON / OIL PASTEL PUTAR JOYKO TWCR-24MINI (PENDEK)</v>
      </c>
      <c r="D999" s="89">
        <f>Invoice!H3887</f>
        <v>37200</v>
      </c>
      <c r="E999" s="81">
        <f t="shared" ref="E999:E1071" si="140">D999*B999</f>
        <v>10713600</v>
      </c>
      <c r="F999" s="81"/>
      <c r="G999" s="82">
        <f t="shared" ref="G999:G1071" si="141">E999/1.11</f>
        <v>9651891.8918918911</v>
      </c>
      <c r="H999" s="83">
        <f t="shared" ref="H999:H1071" si="142">G999*11%</f>
        <v>1061708.1081081079</v>
      </c>
      <c r="I999" s="83">
        <f t="shared" ref="I999:I1071" si="143">G999/B999</f>
        <v>33513.513513513513</v>
      </c>
      <c r="J999" s="103">
        <f t="shared" ref="J999:J1071" si="144">H999/B999</f>
        <v>3686.4864864864858</v>
      </c>
    </row>
    <row r="1000" spans="1:10" ht="12.75" customHeight="1" x14ac:dyDescent="0.25">
      <c r="A1000" s="101"/>
      <c r="D1000" s="81"/>
      <c r="E1000" s="81">
        <f>(E999*Invoice!I3887)+((E999-(E999*Invoice!I3887))*Invoice!J3887)</f>
        <v>1339200</v>
      </c>
      <c r="F1000" s="81"/>
      <c r="G1000" s="90">
        <f>E1000/1.11</f>
        <v>1206486.4864864864</v>
      </c>
      <c r="H1000" s="91">
        <f>G1000*11%</f>
        <v>132713.51351351349</v>
      </c>
      <c r="I1000" s="91">
        <f>G1000/B999</f>
        <v>4189.1891891891892</v>
      </c>
      <c r="J1000" s="104">
        <f>H1000/B999</f>
        <v>460.81081081081072</v>
      </c>
    </row>
    <row r="1001" spans="1:10" ht="12.75" customHeight="1" x14ac:dyDescent="0.25">
      <c r="A1001" s="101"/>
      <c r="D1001" s="81" t="s">
        <v>23</v>
      </c>
      <c r="E1001" s="81">
        <f>E999-E1000</f>
        <v>9374400</v>
      </c>
      <c r="F1001" s="81"/>
      <c r="G1001" s="82">
        <f>G999-G1000</f>
        <v>8445405.405405404</v>
      </c>
      <c r="H1001" s="82">
        <f>H999-H1000</f>
        <v>928994.59459459444</v>
      </c>
      <c r="I1001" s="82">
        <f>I999-I1000</f>
        <v>29324.324324324323</v>
      </c>
      <c r="J1001" s="105">
        <f>J999-J1000</f>
        <v>3225.6756756756749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9374399.9999999981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Invoice!B3888</f>
        <v>720</v>
      </c>
      <c r="C1005" s="88" t="str">
        <f>Invoice!E3888</f>
        <v>CRAYON / OIL PASTEL JOYKO OP-12S PP CASE SEA WORLD</v>
      </c>
      <c r="D1005" s="89">
        <f>Invoice!H3888</f>
        <v>11900</v>
      </c>
      <c r="E1005" s="81">
        <f t="shared" si="140"/>
        <v>8568000</v>
      </c>
      <c r="F1005" s="81"/>
      <c r="G1005" s="82">
        <f t="shared" si="141"/>
        <v>7718918.9189189179</v>
      </c>
      <c r="H1005" s="83">
        <f t="shared" si="142"/>
        <v>849081.08108108095</v>
      </c>
      <c r="I1005" s="83">
        <f t="shared" si="143"/>
        <v>10720.720720720719</v>
      </c>
      <c r="J1005" s="103">
        <f t="shared" si="144"/>
        <v>1179.2792792792791</v>
      </c>
    </row>
    <row r="1006" spans="1:10" ht="12.75" customHeight="1" x14ac:dyDescent="0.25">
      <c r="A1006" s="101"/>
      <c r="D1006" s="81"/>
      <c r="E1006" s="81">
        <f>(E1005*Invoice!I3888)+((E1005-(E1005*Invoice!I3888))*Invoice!J3888)</f>
        <v>1071000</v>
      </c>
      <c r="F1006" s="81"/>
      <c r="G1006" s="90">
        <f>E1006/1.11</f>
        <v>964864.86486486474</v>
      </c>
      <c r="H1006" s="91">
        <f>G1006*11%</f>
        <v>106135.13513513512</v>
      </c>
      <c r="I1006" s="91">
        <f>G1006/B1005</f>
        <v>1340.0900900900899</v>
      </c>
      <c r="J1006" s="104">
        <f>H1006/B1005</f>
        <v>147.40990990990989</v>
      </c>
    </row>
    <row r="1007" spans="1:10" ht="12.75" customHeight="1" x14ac:dyDescent="0.25">
      <c r="A1007" s="101"/>
      <c r="D1007" s="81" t="s">
        <v>23</v>
      </c>
      <c r="E1007" s="81">
        <f>E1005-E1006</f>
        <v>7497000</v>
      </c>
      <c r="F1007" s="81"/>
      <c r="G1007" s="82">
        <f>G1005-G1006</f>
        <v>6754054.0540540535</v>
      </c>
      <c r="H1007" s="82">
        <f>H1005-H1006</f>
        <v>742945.9459459458</v>
      </c>
      <c r="I1007" s="82">
        <f>I1005-I1006</f>
        <v>9380.6306306306287</v>
      </c>
      <c r="J1007" s="105">
        <f>J1005-J1006</f>
        <v>1031.8693693693692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7496999.9999999991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Invoice!B3889</f>
        <v>720</v>
      </c>
      <c r="C1011" s="88" t="str">
        <f>Invoice!E3889</f>
        <v>CRAYON / OIL PASTEL JOYKO OP-12CR ROUND (MINI)</v>
      </c>
      <c r="D1011" s="89">
        <f>Invoice!H3889</f>
        <v>9000</v>
      </c>
      <c r="E1011" s="81">
        <f t="shared" si="140"/>
        <v>6480000</v>
      </c>
      <c r="F1011" s="81"/>
      <c r="G1011" s="82">
        <f t="shared" si="141"/>
        <v>5837837.8378378376</v>
      </c>
      <c r="H1011" s="83">
        <f t="shared" si="142"/>
        <v>642162.16216216213</v>
      </c>
      <c r="I1011" s="83">
        <f t="shared" si="143"/>
        <v>8108.1081081081074</v>
      </c>
      <c r="J1011" s="103">
        <f t="shared" si="144"/>
        <v>891.89189189189187</v>
      </c>
    </row>
    <row r="1012" spans="1:10" ht="12.75" customHeight="1" x14ac:dyDescent="0.25">
      <c r="A1012" s="101"/>
      <c r="D1012" s="81"/>
      <c r="E1012" s="81">
        <f>(E1011*Invoice!I3889)+((E1011-(E1011*Invoice!I3889))*Invoice!J3889)</f>
        <v>810000</v>
      </c>
      <c r="F1012" s="81"/>
      <c r="G1012" s="90">
        <f>E1012/1.11</f>
        <v>729729.7297297297</v>
      </c>
      <c r="H1012" s="91">
        <f>G1012*11%</f>
        <v>80270.270270270266</v>
      </c>
      <c r="I1012" s="91">
        <f>G1012/B1011</f>
        <v>1013.5135135135134</v>
      </c>
      <c r="J1012" s="104">
        <f>H1012/B1011</f>
        <v>111.48648648648648</v>
      </c>
    </row>
    <row r="1013" spans="1:10" ht="12.75" customHeight="1" x14ac:dyDescent="0.25">
      <c r="A1013" s="101"/>
      <c r="D1013" s="81" t="s">
        <v>23</v>
      </c>
      <c r="E1013" s="81">
        <f>E1011-E1012</f>
        <v>5670000</v>
      </c>
      <c r="F1013" s="81"/>
      <c r="G1013" s="82">
        <f>G1011-G1012</f>
        <v>5108108.1081081079</v>
      </c>
      <c r="H1013" s="82">
        <f>H1011-H1012</f>
        <v>561891.89189189184</v>
      </c>
      <c r="I1013" s="82">
        <f>I1011-I1012</f>
        <v>7094.5945945945941</v>
      </c>
      <c r="J1013" s="105">
        <f>J1011-J1012</f>
        <v>780.40540540540542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5670000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Invoice!B3890</f>
        <v>24</v>
      </c>
      <c r="C1017" s="88" t="str">
        <f>Invoice!E3890</f>
        <v>CUTTER 18 MM JOYKO L-500 + ISI (BESAR)</v>
      </c>
      <c r="D1017" s="89">
        <f>Invoice!H3890</f>
        <v>162000</v>
      </c>
      <c r="E1017" s="81">
        <f t="shared" si="140"/>
        <v>3888000</v>
      </c>
      <c r="F1017" s="81"/>
      <c r="G1017" s="82">
        <f t="shared" si="141"/>
        <v>3502702.7027027025</v>
      </c>
      <c r="H1017" s="83">
        <f t="shared" si="142"/>
        <v>385297.29729729728</v>
      </c>
      <c r="I1017" s="83">
        <f t="shared" si="143"/>
        <v>145945.94594594595</v>
      </c>
      <c r="J1017" s="103">
        <f t="shared" si="144"/>
        <v>16054.054054054053</v>
      </c>
    </row>
    <row r="1018" spans="1:10" ht="12.75" customHeight="1" x14ac:dyDescent="0.25">
      <c r="A1018" s="101"/>
      <c r="D1018" s="81"/>
      <c r="E1018" s="81">
        <f>(E1017*Invoice!I3890)+((E1017-(E1017*Invoice!I3890))*Invoice!J3890)</f>
        <v>486000</v>
      </c>
      <c r="F1018" s="81"/>
      <c r="G1018" s="90">
        <f>E1018/1.11</f>
        <v>437837.83783783781</v>
      </c>
      <c r="H1018" s="91">
        <f>G1018*11%</f>
        <v>48162.16216216216</v>
      </c>
      <c r="I1018" s="91">
        <f>G1018/B1017</f>
        <v>18243.243243243243</v>
      </c>
      <c r="J1018" s="104">
        <f>H1018/B1017</f>
        <v>2006.7567567567567</v>
      </c>
    </row>
    <row r="1019" spans="1:10" ht="12.75" customHeight="1" x14ac:dyDescent="0.25">
      <c r="A1019" s="101"/>
      <c r="D1019" s="81" t="s">
        <v>23</v>
      </c>
      <c r="E1019" s="81">
        <f>E1017-E1018</f>
        <v>3402000</v>
      </c>
      <c r="F1019" s="81"/>
      <c r="G1019" s="82">
        <f>G1017-G1018</f>
        <v>3064864.8648648649</v>
      </c>
      <c r="H1019" s="82">
        <f>H1017-H1018</f>
        <v>337135.13513513515</v>
      </c>
      <c r="I1019" s="82">
        <f>I1017-I1018</f>
        <v>127702.70270270271</v>
      </c>
      <c r="J1019" s="105">
        <f>J1017-J1018</f>
        <v>14047.297297297297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3402000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Invoice!B3891</f>
        <v>5</v>
      </c>
      <c r="C1023" s="88" t="str">
        <f>Invoice!E3891</f>
        <v>BINDER CLIP JOYKO 260</v>
      </c>
      <c r="D1023" s="89">
        <f>Invoice!H3891</f>
        <v>177000</v>
      </c>
      <c r="E1023" s="81">
        <f t="shared" si="140"/>
        <v>885000</v>
      </c>
      <c r="F1023" s="81"/>
      <c r="G1023" s="82">
        <f t="shared" si="141"/>
        <v>797297.29729729728</v>
      </c>
      <c r="H1023" s="83">
        <f t="shared" si="142"/>
        <v>87702.702702702707</v>
      </c>
      <c r="I1023" s="83">
        <f t="shared" si="143"/>
        <v>159459.45945945947</v>
      </c>
      <c r="J1023" s="103">
        <f t="shared" si="144"/>
        <v>17540.54054054054</v>
      </c>
    </row>
    <row r="1024" spans="1:10" ht="12.75" customHeight="1" x14ac:dyDescent="0.25">
      <c r="A1024" s="101"/>
      <c r="D1024" s="81"/>
      <c r="E1024" s="81">
        <f>(E1023*Invoice!I3891)+((E1023-(E1023*Invoice!I3891))*Invoice!J3891)</f>
        <v>110625</v>
      </c>
      <c r="F1024" s="81"/>
      <c r="G1024" s="90">
        <f>E1024/1.11</f>
        <v>99662.16216216216</v>
      </c>
      <c r="H1024" s="91">
        <f>G1024*11%</f>
        <v>10962.837837837838</v>
      </c>
      <c r="I1024" s="91">
        <f>G1024/B1023</f>
        <v>19932.432432432433</v>
      </c>
      <c r="J1024" s="104">
        <f>H1024/B1023</f>
        <v>2192.5675675675675</v>
      </c>
    </row>
    <row r="1025" spans="1:10" ht="12.75" customHeight="1" x14ac:dyDescent="0.25">
      <c r="A1025" s="101"/>
      <c r="D1025" s="81" t="s">
        <v>23</v>
      </c>
      <c r="E1025" s="81">
        <f>E1023-E1024</f>
        <v>774375</v>
      </c>
      <c r="F1025" s="81"/>
      <c r="G1025" s="82">
        <f>G1023-G1024</f>
        <v>697635.13513513515</v>
      </c>
      <c r="H1025" s="82">
        <f>H1023-H1024</f>
        <v>76739.864864864867</v>
      </c>
      <c r="I1025" s="82">
        <f>I1023-I1024</f>
        <v>139527.02702702704</v>
      </c>
      <c r="J1025" s="105">
        <f>J1023-J1024</f>
        <v>15347.972972972973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774375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Invoice!B3892</f>
        <v>576</v>
      </c>
      <c r="C1029" s="88" t="str">
        <f>Invoice!E3892</f>
        <v>LEM LIQUID (CAIR) JOYKO GL-R35 (35 ML)</v>
      </c>
      <c r="D1029" s="89">
        <f>Invoice!H3892</f>
        <v>1550</v>
      </c>
      <c r="E1029" s="81">
        <f t="shared" si="140"/>
        <v>892800</v>
      </c>
      <c r="F1029" s="81"/>
      <c r="G1029" s="82">
        <f t="shared" si="141"/>
        <v>804324.32432432426</v>
      </c>
      <c r="H1029" s="83">
        <f t="shared" si="142"/>
        <v>88475.675675675666</v>
      </c>
      <c r="I1029" s="83">
        <f t="shared" si="143"/>
        <v>1396.3963963963963</v>
      </c>
      <c r="J1029" s="103">
        <f t="shared" si="144"/>
        <v>153.60360360360357</v>
      </c>
    </row>
    <row r="1030" spans="1:10" ht="12.75" customHeight="1" x14ac:dyDescent="0.25">
      <c r="A1030" s="101"/>
      <c r="D1030" s="81"/>
      <c r="E1030" s="81">
        <f>(E1029*Invoice!I3892)+((E1029-(E1029*Invoice!I3892))*Invoice!J3892)</f>
        <v>111600</v>
      </c>
      <c r="F1030" s="81"/>
      <c r="G1030" s="90">
        <f>E1030/1.11</f>
        <v>100540.54054054053</v>
      </c>
      <c r="H1030" s="91">
        <f>G1030*11%</f>
        <v>11059.459459459458</v>
      </c>
      <c r="I1030" s="91">
        <f>G1030/B1029</f>
        <v>174.54954954954954</v>
      </c>
      <c r="J1030" s="104">
        <f>H1030/B1029</f>
        <v>19.200450450450447</v>
      </c>
    </row>
    <row r="1031" spans="1:10" ht="12.75" customHeight="1" x14ac:dyDescent="0.25">
      <c r="A1031" s="101"/>
      <c r="D1031" s="81" t="s">
        <v>23</v>
      </c>
      <c r="E1031" s="81">
        <f>E1029-E1030</f>
        <v>781200</v>
      </c>
      <c r="F1031" s="81"/>
      <c r="G1031" s="82">
        <f>G1029-G1030</f>
        <v>703783.78378378367</v>
      </c>
      <c r="H1031" s="82">
        <f>H1029-H1030</f>
        <v>77416.216216216213</v>
      </c>
      <c r="I1031" s="82">
        <f>I1029-I1030</f>
        <v>1221.8468468468468</v>
      </c>
      <c r="J1031" s="105">
        <f>J1029-J1030</f>
        <v>134.40315315315314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781199.99999999988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Invoice!B3893</f>
        <v>288</v>
      </c>
      <c r="C1035" s="88" t="str">
        <f>Invoice!E3893</f>
        <v>LEM LIQUID (CAIR) JOYKO GL-R50 (50 ML)</v>
      </c>
      <c r="D1035" s="89">
        <f>Invoice!H3893</f>
        <v>2150</v>
      </c>
      <c r="E1035" s="81">
        <f t="shared" si="140"/>
        <v>619200</v>
      </c>
      <c r="F1035" s="81"/>
      <c r="G1035" s="82">
        <f t="shared" si="141"/>
        <v>557837.83783783775</v>
      </c>
      <c r="H1035" s="83">
        <f t="shared" si="142"/>
        <v>61362.162162162153</v>
      </c>
      <c r="I1035" s="83">
        <f t="shared" si="143"/>
        <v>1936.9369369369367</v>
      </c>
      <c r="J1035" s="103">
        <f t="shared" si="144"/>
        <v>213.06306306306303</v>
      </c>
    </row>
    <row r="1036" spans="1:10" ht="12.75" customHeight="1" x14ac:dyDescent="0.25">
      <c r="A1036" s="101"/>
      <c r="D1036" s="81"/>
      <c r="E1036" s="81">
        <f>(E1035*Invoice!I3893)+((E1035-(E1035*Invoice!I3893))*Invoice!J3893)</f>
        <v>77400</v>
      </c>
      <c r="F1036" s="81"/>
      <c r="G1036" s="90">
        <f>E1036/1.11</f>
        <v>69729.729729729719</v>
      </c>
      <c r="H1036" s="91">
        <f>G1036*11%</f>
        <v>7670.2702702702691</v>
      </c>
      <c r="I1036" s="91">
        <f>G1036/B1035</f>
        <v>242.11711711711709</v>
      </c>
      <c r="J1036" s="104">
        <f>H1036/B1035</f>
        <v>26.632882882882878</v>
      </c>
    </row>
    <row r="1037" spans="1:10" ht="12.75" customHeight="1" x14ac:dyDescent="0.25">
      <c r="A1037" s="101"/>
      <c r="D1037" s="81" t="s">
        <v>23</v>
      </c>
      <c r="E1037" s="81">
        <f>E1035-E1036</f>
        <v>541800</v>
      </c>
      <c r="F1037" s="81"/>
      <c r="G1037" s="82">
        <f>G1035-G1036</f>
        <v>488108.10810810805</v>
      </c>
      <c r="H1037" s="82">
        <f>H1035-H1036</f>
        <v>53691.891891891886</v>
      </c>
      <c r="I1037" s="82">
        <f>I1035-I1036</f>
        <v>1694.8198198198197</v>
      </c>
      <c r="J1037" s="105">
        <f>J1035-J1036</f>
        <v>186.43018018018014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541799.99999999988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Invoice!B3894</f>
        <v>576</v>
      </c>
      <c r="C1041" s="88" t="str">
        <f>Invoice!E3894</f>
        <v>LEM JOYKO GL-30</v>
      </c>
      <c r="D1041" s="89">
        <f>Invoice!H3894</f>
        <v>1650</v>
      </c>
      <c r="E1041" s="81">
        <f t="shared" si="140"/>
        <v>950400</v>
      </c>
      <c r="F1041" s="81"/>
      <c r="G1041" s="82">
        <f t="shared" si="141"/>
        <v>856216.2162162161</v>
      </c>
      <c r="H1041" s="83">
        <f t="shared" si="142"/>
        <v>94183.783783783772</v>
      </c>
      <c r="I1041" s="83">
        <f t="shared" si="143"/>
        <v>1486.4864864864862</v>
      </c>
      <c r="J1041" s="103">
        <f t="shared" si="144"/>
        <v>163.51351351351349</v>
      </c>
    </row>
    <row r="1042" spans="1:10" ht="12.75" customHeight="1" x14ac:dyDescent="0.25">
      <c r="A1042" s="101"/>
      <c r="D1042" s="81"/>
      <c r="E1042" s="81">
        <f>(E1041*Invoice!I3894)+((E1041-(E1041*Invoice!I3894))*Invoice!J3894)</f>
        <v>118800</v>
      </c>
      <c r="F1042" s="81"/>
      <c r="G1042" s="90">
        <f>E1042/1.11</f>
        <v>107027.02702702701</v>
      </c>
      <c r="H1042" s="91">
        <f>G1042*11%</f>
        <v>11772.972972972972</v>
      </c>
      <c r="I1042" s="91">
        <f>G1042/B1041</f>
        <v>185.81081081081078</v>
      </c>
      <c r="J1042" s="104">
        <f>H1042/B1041</f>
        <v>20.439189189189186</v>
      </c>
    </row>
    <row r="1043" spans="1:10" ht="12.75" customHeight="1" x14ac:dyDescent="0.25">
      <c r="A1043" s="101"/>
      <c r="D1043" s="81" t="s">
        <v>23</v>
      </c>
      <c r="E1043" s="81">
        <f>E1041-E1042</f>
        <v>831600</v>
      </c>
      <c r="F1043" s="81"/>
      <c r="G1043" s="82">
        <f>G1041-G1042</f>
        <v>749189.18918918911</v>
      </c>
      <c r="H1043" s="82">
        <f>H1041-H1042</f>
        <v>82410.810810810799</v>
      </c>
      <c r="I1043" s="82">
        <f>I1041-I1042</f>
        <v>1300.6756756756754</v>
      </c>
      <c r="J1043" s="105">
        <f>J1041-J1042</f>
        <v>143.07432432432429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831599.99999999988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Invoice!B3895</f>
        <v>288</v>
      </c>
      <c r="C1047" s="88" t="str">
        <f>Invoice!E3895</f>
        <v>LEM JOYKO GL-50</v>
      </c>
      <c r="D1047" s="89">
        <f>Invoice!H3895</f>
        <v>2500</v>
      </c>
      <c r="E1047" s="81">
        <f t="shared" si="140"/>
        <v>720000</v>
      </c>
      <c r="F1047" s="81"/>
      <c r="G1047" s="82">
        <f t="shared" si="141"/>
        <v>648648.64864864864</v>
      </c>
      <c r="H1047" s="83">
        <f t="shared" si="142"/>
        <v>71351.351351351346</v>
      </c>
      <c r="I1047" s="83">
        <f t="shared" si="143"/>
        <v>2252.2522522522522</v>
      </c>
      <c r="J1047" s="103">
        <f t="shared" si="144"/>
        <v>247.74774774774772</v>
      </c>
    </row>
    <row r="1048" spans="1:10" ht="12.75" customHeight="1" x14ac:dyDescent="0.25">
      <c r="A1048" s="101"/>
      <c r="D1048" s="81"/>
      <c r="E1048" s="81">
        <f>(E1047*Invoice!I3895)+((E1047-(E1047*Invoice!I3895))*Invoice!J3895)</f>
        <v>90000</v>
      </c>
      <c r="F1048" s="81"/>
      <c r="G1048" s="90">
        <f>E1048/1.11</f>
        <v>81081.08108108108</v>
      </c>
      <c r="H1048" s="91">
        <f>G1048*11%</f>
        <v>8918.9189189189183</v>
      </c>
      <c r="I1048" s="91">
        <f>G1048/B1047</f>
        <v>281.53153153153153</v>
      </c>
      <c r="J1048" s="104">
        <f>H1048/B1047</f>
        <v>30.968468468468465</v>
      </c>
    </row>
    <row r="1049" spans="1:10" ht="12.75" customHeight="1" x14ac:dyDescent="0.25">
      <c r="A1049" s="101"/>
      <c r="D1049" s="81" t="s">
        <v>23</v>
      </c>
      <c r="E1049" s="81">
        <f>E1047-E1048</f>
        <v>630000</v>
      </c>
      <c r="F1049" s="81"/>
      <c r="G1049" s="82">
        <f>G1047-G1048</f>
        <v>567567.56756756757</v>
      </c>
      <c r="H1049" s="82">
        <f>H1047-H1048</f>
        <v>62432.432432432426</v>
      </c>
      <c r="I1049" s="82">
        <f>I1047-I1048</f>
        <v>1970.7207207207207</v>
      </c>
      <c r="J1049" s="105">
        <f>J1047-J1048</f>
        <v>216.77927927927925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630000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Invoice!B3896</f>
        <v>240</v>
      </c>
      <c r="C1053" s="88" t="str">
        <f>Invoice!E3896</f>
        <v>STAPLER JOYKO HD-10D</v>
      </c>
      <c r="D1053" s="89">
        <f>Invoice!H3896</f>
        <v>9750</v>
      </c>
      <c r="E1053" s="81">
        <f t="shared" si="140"/>
        <v>2340000</v>
      </c>
      <c r="F1053" s="81"/>
      <c r="G1053" s="82">
        <f t="shared" si="141"/>
        <v>2108108.1081081079</v>
      </c>
      <c r="H1053" s="83">
        <f t="shared" si="142"/>
        <v>231891.89189189186</v>
      </c>
      <c r="I1053" s="83">
        <f t="shared" si="143"/>
        <v>8783.7837837837833</v>
      </c>
      <c r="J1053" s="103">
        <f t="shared" si="144"/>
        <v>966.21621621621614</v>
      </c>
    </row>
    <row r="1054" spans="1:10" ht="12.75" customHeight="1" x14ac:dyDescent="0.25">
      <c r="A1054" s="101"/>
      <c r="D1054" s="81"/>
      <c r="E1054" s="81">
        <f>(E1053*Invoice!I3896)+((E1053-(E1053*Invoice!I3896))*Invoice!J3896)</f>
        <v>292500</v>
      </c>
      <c r="F1054" s="81"/>
      <c r="G1054" s="90">
        <f>E1054/1.11</f>
        <v>263513.51351351349</v>
      </c>
      <c r="H1054" s="91">
        <f>G1054*11%</f>
        <v>28986.486486486483</v>
      </c>
      <c r="I1054" s="91">
        <f>G1054/B1053</f>
        <v>1097.9729729729729</v>
      </c>
      <c r="J1054" s="104">
        <f>H1054/B1053</f>
        <v>120.77702702702702</v>
      </c>
    </row>
    <row r="1055" spans="1:10" ht="12.75" customHeight="1" x14ac:dyDescent="0.25">
      <c r="A1055" s="101"/>
      <c r="D1055" s="81" t="s">
        <v>23</v>
      </c>
      <c r="E1055" s="81">
        <f>E1053-E1054</f>
        <v>2047500</v>
      </c>
      <c r="F1055" s="81"/>
      <c r="G1055" s="82">
        <f>G1053-G1054</f>
        <v>1844594.5945945946</v>
      </c>
      <c r="H1055" s="82">
        <f>H1053-H1054</f>
        <v>202905.40540540538</v>
      </c>
      <c r="I1055" s="82">
        <f>I1053-I1054</f>
        <v>7685.8108108108099</v>
      </c>
      <c r="J1055" s="105">
        <f>J1053-J1054</f>
        <v>845.43918918918916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2047500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Invoice!B3897</f>
        <v>72</v>
      </c>
      <c r="C1059" s="88" t="str">
        <f>Invoice!E3897</f>
        <v>ISI PENSIL 2B 2.0 MM JOYKO PL-17</v>
      </c>
      <c r="D1059" s="89">
        <f>Invoice!H3897</f>
        <v>39600</v>
      </c>
      <c r="E1059" s="81">
        <f t="shared" si="140"/>
        <v>2851200</v>
      </c>
      <c r="F1059" s="81"/>
      <c r="G1059" s="82">
        <f t="shared" si="141"/>
        <v>2568648.6486486485</v>
      </c>
      <c r="H1059" s="83">
        <f t="shared" si="142"/>
        <v>282551.35135135136</v>
      </c>
      <c r="I1059" s="83">
        <f t="shared" si="143"/>
        <v>35675.675675675673</v>
      </c>
      <c r="J1059" s="103">
        <f t="shared" si="144"/>
        <v>3924.3243243243246</v>
      </c>
    </row>
    <row r="1060" spans="1:10" ht="12.75" customHeight="1" x14ac:dyDescent="0.25">
      <c r="A1060" s="101"/>
      <c r="D1060" s="81"/>
      <c r="E1060" s="81">
        <f>(E1059*Invoice!I3897)+((E1059-(E1059*Invoice!I3897))*Invoice!J3897)</f>
        <v>356400</v>
      </c>
      <c r="F1060" s="81"/>
      <c r="G1060" s="90">
        <f>E1060/1.11</f>
        <v>321081.08108108107</v>
      </c>
      <c r="H1060" s="91">
        <f>G1060*11%</f>
        <v>35318.91891891892</v>
      </c>
      <c r="I1060" s="91">
        <f>G1060/B1059</f>
        <v>4459.4594594594591</v>
      </c>
      <c r="J1060" s="104">
        <f>H1060/B1059</f>
        <v>490.54054054054058</v>
      </c>
    </row>
    <row r="1061" spans="1:10" ht="12.75" customHeight="1" x14ac:dyDescent="0.25">
      <c r="A1061" s="101"/>
      <c r="D1061" s="81" t="s">
        <v>23</v>
      </c>
      <c r="E1061" s="81">
        <f>E1059-E1060</f>
        <v>2494800</v>
      </c>
      <c r="F1061" s="81"/>
      <c r="G1061" s="82">
        <f>G1059-G1060</f>
        <v>2247567.5675675673</v>
      </c>
      <c r="H1061" s="82">
        <f>H1059-H1060</f>
        <v>247232.43243243243</v>
      </c>
      <c r="I1061" s="82">
        <f>I1059-I1060</f>
        <v>31216.216216216213</v>
      </c>
      <c r="J1061" s="105">
        <f>J1059-J1060</f>
        <v>3433.7837837837842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2494800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Invoice!B3898</f>
        <v>120</v>
      </c>
      <c r="C1065" s="88" t="str">
        <f>Invoice!E3898</f>
        <v>PUNCH JOYKO 30XL</v>
      </c>
      <c r="D1065" s="89">
        <f>Invoice!H3898</f>
        <v>12950</v>
      </c>
      <c r="E1065" s="81">
        <f t="shared" si="140"/>
        <v>1554000</v>
      </c>
      <c r="F1065" s="81"/>
      <c r="G1065" s="82">
        <f t="shared" si="141"/>
        <v>1399999.9999999998</v>
      </c>
      <c r="H1065" s="83">
        <f t="shared" si="142"/>
        <v>153999.99999999997</v>
      </c>
      <c r="I1065" s="83">
        <f t="shared" si="143"/>
        <v>11666.666666666664</v>
      </c>
      <c r="J1065" s="103">
        <f t="shared" si="144"/>
        <v>1283.333333333333</v>
      </c>
    </row>
    <row r="1066" spans="1:10" ht="12.75" customHeight="1" x14ac:dyDescent="0.25">
      <c r="A1066" s="101"/>
      <c r="D1066" s="81"/>
      <c r="E1066" s="81">
        <f>(E1065*Invoice!I3898)+((E1065-(E1065*Invoice!I3898))*Invoice!J3898)</f>
        <v>194250</v>
      </c>
      <c r="F1066" s="81"/>
      <c r="G1066" s="90">
        <f>E1066/1.11</f>
        <v>174999.99999999997</v>
      </c>
      <c r="H1066" s="91">
        <f>G1066*11%</f>
        <v>19249.999999999996</v>
      </c>
      <c r="I1066" s="91">
        <f>G1066/B1065</f>
        <v>1458.333333333333</v>
      </c>
      <c r="J1066" s="104">
        <f>H1066/B1065</f>
        <v>160.41666666666663</v>
      </c>
    </row>
    <row r="1067" spans="1:10" ht="12.75" customHeight="1" x14ac:dyDescent="0.25">
      <c r="A1067" s="101"/>
      <c r="D1067" s="81" t="s">
        <v>23</v>
      </c>
      <c r="E1067" s="81">
        <f>E1065-E1066</f>
        <v>1359750</v>
      </c>
      <c r="F1067" s="81"/>
      <c r="G1067" s="82">
        <f>G1065-G1066</f>
        <v>1224999.9999999998</v>
      </c>
      <c r="H1067" s="82">
        <f>H1065-H1066</f>
        <v>134749.99999999997</v>
      </c>
      <c r="I1067" s="82">
        <f>I1065-I1066</f>
        <v>10208.333333333332</v>
      </c>
      <c r="J1067" s="105">
        <f>J1065-J1066</f>
        <v>1122.9166666666665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1359749.9999999998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Invoice!B3899</f>
        <v>144</v>
      </c>
      <c r="C1071" s="88" t="str">
        <f>Invoice!E3899</f>
        <v>PENSIL WARNA JOYKO CP-103 (12W)</v>
      </c>
      <c r="D1071" s="89">
        <f>Invoice!H3899</f>
        <v>8400</v>
      </c>
      <c r="E1071" s="81">
        <f t="shared" si="140"/>
        <v>1209600</v>
      </c>
      <c r="F1071" s="81"/>
      <c r="G1071" s="82">
        <f t="shared" si="141"/>
        <v>1089729.7297297297</v>
      </c>
      <c r="H1071" s="83">
        <f t="shared" si="142"/>
        <v>119870.27027027027</v>
      </c>
      <c r="I1071" s="83">
        <f t="shared" si="143"/>
        <v>7567.5675675675675</v>
      </c>
      <c r="J1071" s="103">
        <f t="shared" si="144"/>
        <v>832.43243243243239</v>
      </c>
    </row>
    <row r="1072" spans="1:10" ht="12.75" customHeight="1" x14ac:dyDescent="0.25">
      <c r="A1072" s="101"/>
      <c r="D1072" s="81"/>
      <c r="E1072" s="81">
        <f>(E1071*Invoice!I3899)+((E1071-(E1071*Invoice!I3899))*Invoice!J3899)</f>
        <v>151200</v>
      </c>
      <c r="F1072" s="81"/>
      <c r="G1072" s="90">
        <f>E1072/1.11</f>
        <v>136216.21621621621</v>
      </c>
      <c r="H1072" s="91">
        <f>G1072*11%</f>
        <v>14983.783783783783</v>
      </c>
      <c r="I1072" s="91">
        <f>G1072/B1071</f>
        <v>945.94594594594594</v>
      </c>
      <c r="J1072" s="104">
        <f>H1072/B1071</f>
        <v>104.05405405405405</v>
      </c>
    </row>
    <row r="1073" spans="1:10" ht="12.75" customHeight="1" x14ac:dyDescent="0.25">
      <c r="A1073" s="101"/>
      <c r="D1073" s="81" t="s">
        <v>23</v>
      </c>
      <c r="E1073" s="81">
        <f>E1071-E1072</f>
        <v>1058400</v>
      </c>
      <c r="F1073" s="81"/>
      <c r="G1073" s="82">
        <f>G1071-G1072</f>
        <v>953513.51351351349</v>
      </c>
      <c r="H1073" s="82">
        <f>H1071-H1072</f>
        <v>104886.48648648648</v>
      </c>
      <c r="I1073" s="82">
        <f>I1071-I1072</f>
        <v>6621.6216216216217</v>
      </c>
      <c r="J1073" s="105">
        <f>J1071-J1072</f>
        <v>728.37837837837833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1058400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6"/>
      <c r="B1076" s="107"/>
      <c r="C1076" s="107"/>
      <c r="D1076" s="107"/>
      <c r="E1076" s="107"/>
      <c r="F1076" s="107"/>
      <c r="G1076" s="108">
        <f>G995+G1001+G1007+G1013+G1019+G1025+G1031+G1037+G1043+G1049+G1055+G1061+G1067+G1073</f>
        <v>37072094.59459459</v>
      </c>
      <c r="H1076" s="108">
        <f>H995+H1001+H1007+H1013+H1019+H1025+H1031+H1037+H1043+H1049+H1055+H1061+H1067+H1073</f>
        <v>4077930.4054054054</v>
      </c>
      <c r="I1076" s="107"/>
      <c r="J1076" s="109">
        <f>H996+H1002+H1008+H1014+H1020+H1026+H1032+H1038+H1044+H1050+H1056+H1062+H1068+H1074</f>
        <v>41150024.999999993</v>
      </c>
    </row>
    <row r="1078" spans="1:10" ht="12.75" customHeight="1" x14ac:dyDescent="0.25">
      <c r="A1078" s="94" t="s">
        <v>1</v>
      </c>
      <c r="B1078" s="95">
        <f>Invoice!E3992</f>
        <v>23060036</v>
      </c>
      <c r="C1078" s="96"/>
      <c r="D1078" s="97"/>
      <c r="E1078" s="97"/>
      <c r="F1078" s="97"/>
      <c r="G1078" s="98"/>
      <c r="H1078" s="99"/>
      <c r="I1078" s="99"/>
      <c r="J1078" s="100"/>
    </row>
    <row r="1079" spans="1:10" ht="12.75" customHeight="1" x14ac:dyDescent="0.25">
      <c r="A1079" s="101">
        <v>1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Invoice!B4000</f>
        <v>72</v>
      </c>
      <c r="C1080" s="88" t="str">
        <f>Invoice!E4000</f>
        <v>PENSIL WARNA JOYKO CP-104 (24W)</v>
      </c>
      <c r="D1080" s="89">
        <f>Invoice!H4000</f>
        <v>16800</v>
      </c>
      <c r="E1080" s="81">
        <f>D1080*B1080</f>
        <v>1209600</v>
      </c>
      <c r="F1080" s="81"/>
      <c r="G1080" s="82">
        <f>E1080/1.11</f>
        <v>1089729.7297297297</v>
      </c>
      <c r="H1080" s="83">
        <f>G1080*11%</f>
        <v>119870.27027027027</v>
      </c>
      <c r="I1080" s="83">
        <f>G1080/B1080</f>
        <v>15135.135135135135</v>
      </c>
      <c r="J1080" s="103">
        <f>H1080/B1080</f>
        <v>1664.8648648648648</v>
      </c>
    </row>
    <row r="1081" spans="1:10" ht="12.75" customHeight="1" x14ac:dyDescent="0.25">
      <c r="A1081" s="101"/>
      <c r="D1081" s="81"/>
      <c r="E1081" s="81">
        <f>(E1080*Invoice!I4000)+((E1080-(E1080*Invoice!I4000))*Invoice!J4000)</f>
        <v>151200</v>
      </c>
      <c r="F1081" s="81"/>
      <c r="G1081" s="90">
        <f>E1081/1.11</f>
        <v>136216.21621621621</v>
      </c>
      <c r="H1081" s="91">
        <f>G1081*11%</f>
        <v>14983.783783783783</v>
      </c>
      <c r="I1081" s="91">
        <f>G1081/B1080</f>
        <v>1891.8918918918919</v>
      </c>
      <c r="J1081" s="104">
        <f>H1081/B1080</f>
        <v>208.1081081081081</v>
      </c>
    </row>
    <row r="1082" spans="1:10" ht="12.75" customHeight="1" x14ac:dyDescent="0.25">
      <c r="A1082" s="101"/>
      <c r="D1082" s="81" t="s">
        <v>23</v>
      </c>
      <c r="E1082" s="81">
        <f>E1080-E1081</f>
        <v>1058400</v>
      </c>
      <c r="F1082" s="81"/>
      <c r="G1082" s="82">
        <f>G1080-G1081</f>
        <v>953513.51351351349</v>
      </c>
      <c r="H1082" s="82">
        <f>H1080-H1081</f>
        <v>104886.48648648648</v>
      </c>
      <c r="I1082" s="82">
        <f>I1080-I1081</f>
        <v>13243.243243243243</v>
      </c>
      <c r="J1082" s="105">
        <f>J1080-J1081</f>
        <v>1456.7567567567567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1058400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2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Invoice!B4001</f>
        <v>144</v>
      </c>
      <c r="C1086" s="88" t="str">
        <f>Invoice!E4001</f>
        <v>PENSIL WARNA JOYKO CP-S24 MINI (PENDEK)</v>
      </c>
      <c r="D1086" s="89">
        <f>Invoice!H4001</f>
        <v>13800</v>
      </c>
      <c r="E1086" s="81">
        <f t="shared" ref="E1086:E1134" si="145">D1086*B1086</f>
        <v>1987200</v>
      </c>
      <c r="F1086" s="81"/>
      <c r="G1086" s="82">
        <f t="shared" ref="G1086:G1134" si="146">E1086/1.11</f>
        <v>1790270.2702702701</v>
      </c>
      <c r="H1086" s="83">
        <f t="shared" ref="H1086:H1134" si="147">G1086*11%</f>
        <v>196929.7297297297</v>
      </c>
      <c r="I1086" s="83">
        <f t="shared" ref="I1086:I1134" si="148">G1086/B1086</f>
        <v>12432.432432432432</v>
      </c>
      <c r="J1086" s="103">
        <f t="shared" ref="J1086:J1134" si="149">H1086/B1086</f>
        <v>1367.5675675675675</v>
      </c>
    </row>
    <row r="1087" spans="1:10" ht="12.75" customHeight="1" x14ac:dyDescent="0.25">
      <c r="A1087" s="101"/>
      <c r="D1087" s="81"/>
      <c r="E1087" s="81">
        <f>(E1086*Invoice!I4001)+((E1086-(E1086*Invoice!I4001))*Invoice!J4001)</f>
        <v>248400</v>
      </c>
      <c r="F1087" s="81"/>
      <c r="G1087" s="90">
        <f>E1087/1.11</f>
        <v>223783.78378378376</v>
      </c>
      <c r="H1087" s="91">
        <f>G1087*11%</f>
        <v>24616.216216216213</v>
      </c>
      <c r="I1087" s="91">
        <f>G1087/B1086</f>
        <v>1554.0540540540539</v>
      </c>
      <c r="J1087" s="104">
        <f>H1087/B1086</f>
        <v>170.94594594594594</v>
      </c>
    </row>
    <row r="1088" spans="1:10" ht="12.75" customHeight="1" x14ac:dyDescent="0.25">
      <c r="A1088" s="101"/>
      <c r="D1088" s="81" t="s">
        <v>23</v>
      </c>
      <c r="E1088" s="81">
        <f>E1086-E1087</f>
        <v>1738800</v>
      </c>
      <c r="F1088" s="81"/>
      <c r="G1088" s="82">
        <f>G1086-G1087</f>
        <v>1566486.4864864864</v>
      </c>
      <c r="H1088" s="82">
        <f>H1086-H1087</f>
        <v>172313.51351351349</v>
      </c>
      <c r="I1088" s="82">
        <f>I1086-I1087</f>
        <v>10878.378378378378</v>
      </c>
      <c r="J1088" s="105">
        <f>J1086-J1087</f>
        <v>1196.6216216216217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1738800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3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Invoice!B4002</f>
        <v>24</v>
      </c>
      <c r="C1092" s="88" t="str">
        <f>Invoice!E4002</f>
        <v>TAPE CUTTER JOYKO TC-110</v>
      </c>
      <c r="D1092" s="89">
        <f>Invoice!H4002</f>
        <v>20400</v>
      </c>
      <c r="E1092" s="81">
        <f t="shared" si="145"/>
        <v>489600</v>
      </c>
      <c r="F1092" s="81"/>
      <c r="G1092" s="82">
        <f t="shared" si="146"/>
        <v>441081.08108108107</v>
      </c>
      <c r="H1092" s="83">
        <f t="shared" si="147"/>
        <v>48518.91891891892</v>
      </c>
      <c r="I1092" s="83">
        <f t="shared" si="148"/>
        <v>18378.378378378377</v>
      </c>
      <c r="J1092" s="103">
        <f t="shared" si="149"/>
        <v>2021.6216216216217</v>
      </c>
    </row>
    <row r="1093" spans="1:10" ht="12.75" customHeight="1" x14ac:dyDescent="0.25">
      <c r="A1093" s="101"/>
      <c r="D1093" s="81"/>
      <c r="E1093" s="81">
        <f>(E1092*Invoice!I4002)+((E1092-(E1092*Invoice!I4002))*Invoice!J4002)</f>
        <v>61200</v>
      </c>
      <c r="F1093" s="81"/>
      <c r="G1093" s="90">
        <f>E1093/1.11</f>
        <v>55135.135135135133</v>
      </c>
      <c r="H1093" s="91">
        <f>G1093*11%</f>
        <v>6064.864864864865</v>
      </c>
      <c r="I1093" s="91">
        <f>G1093/B1092</f>
        <v>2297.2972972972971</v>
      </c>
      <c r="J1093" s="104">
        <f>H1093/B1092</f>
        <v>252.70270270270271</v>
      </c>
    </row>
    <row r="1094" spans="1:10" ht="12.75" customHeight="1" x14ac:dyDescent="0.25">
      <c r="A1094" s="101"/>
      <c r="D1094" s="81" t="s">
        <v>23</v>
      </c>
      <c r="E1094" s="81">
        <f>E1092-E1093</f>
        <v>428400</v>
      </c>
      <c r="F1094" s="81"/>
      <c r="G1094" s="82">
        <f>G1092-G1093</f>
        <v>385945.94594594592</v>
      </c>
      <c r="H1094" s="82">
        <f>H1092-H1093</f>
        <v>42454.054054054053</v>
      </c>
      <c r="I1094" s="82">
        <f>I1092-I1093</f>
        <v>16081.08108108108</v>
      </c>
      <c r="J1094" s="105">
        <f>J1092-J1093</f>
        <v>1768.918918918919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428400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4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Invoice!B4003</f>
        <v>12</v>
      </c>
      <c r="C1098" s="88" t="str">
        <f>Invoice!E4003</f>
        <v>TAPE CUTTER JOYKO TC-107</v>
      </c>
      <c r="D1098" s="89">
        <f>Invoice!H4003</f>
        <v>28500</v>
      </c>
      <c r="E1098" s="81">
        <f t="shared" si="145"/>
        <v>342000</v>
      </c>
      <c r="F1098" s="81"/>
      <c r="G1098" s="82">
        <f t="shared" si="146"/>
        <v>308108.10810810811</v>
      </c>
      <c r="H1098" s="83">
        <f t="shared" si="147"/>
        <v>33891.891891891893</v>
      </c>
      <c r="I1098" s="83">
        <f t="shared" si="148"/>
        <v>25675.675675675677</v>
      </c>
      <c r="J1098" s="103">
        <f t="shared" si="149"/>
        <v>2824.3243243243246</v>
      </c>
    </row>
    <row r="1099" spans="1:10" ht="12.75" customHeight="1" x14ac:dyDescent="0.25">
      <c r="A1099" s="101"/>
      <c r="D1099" s="81"/>
      <c r="E1099" s="81">
        <f>(E1098*Invoice!I4003)+((E1098-(E1098*Invoice!I4003))*Invoice!J4003)</f>
        <v>42750</v>
      </c>
      <c r="F1099" s="81"/>
      <c r="G1099" s="90">
        <f>E1099/1.11</f>
        <v>38513.513513513513</v>
      </c>
      <c r="H1099" s="91">
        <f>G1099*11%</f>
        <v>4236.4864864864867</v>
      </c>
      <c r="I1099" s="91">
        <f>G1099/B1098</f>
        <v>3209.4594594594596</v>
      </c>
      <c r="J1099" s="104">
        <f>H1099/B1098</f>
        <v>353.04054054054058</v>
      </c>
    </row>
    <row r="1100" spans="1:10" ht="12.75" customHeight="1" x14ac:dyDescent="0.25">
      <c r="A1100" s="101"/>
      <c r="D1100" s="81" t="s">
        <v>23</v>
      </c>
      <c r="E1100" s="81">
        <f>E1098-E1099</f>
        <v>299250</v>
      </c>
      <c r="F1100" s="81"/>
      <c r="G1100" s="82">
        <f>G1098-G1099</f>
        <v>269594.59459459462</v>
      </c>
      <c r="H1100" s="82">
        <f>H1098-H1099</f>
        <v>29655.405405405407</v>
      </c>
      <c r="I1100" s="82">
        <f>I1098-I1099</f>
        <v>22466.216216216217</v>
      </c>
      <c r="J1100" s="105">
        <f>J1098-J1099</f>
        <v>2471.2837837837842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299250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5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Invoice!B4004</f>
        <v>24</v>
      </c>
      <c r="C1104" s="88" t="str">
        <f>Invoice!E4004</f>
        <v>TAPE CUTTER JOYKO TD-102</v>
      </c>
      <c r="D1104" s="89">
        <f>Invoice!H4004</f>
        <v>11100</v>
      </c>
      <c r="E1104" s="81">
        <f t="shared" si="145"/>
        <v>266400</v>
      </c>
      <c r="F1104" s="81"/>
      <c r="G1104" s="82">
        <f t="shared" si="146"/>
        <v>239999.99999999997</v>
      </c>
      <c r="H1104" s="83">
        <f t="shared" si="147"/>
        <v>26399.999999999996</v>
      </c>
      <c r="I1104" s="83">
        <f t="shared" si="148"/>
        <v>9999.9999999999982</v>
      </c>
      <c r="J1104" s="103">
        <f t="shared" si="149"/>
        <v>1099.9999999999998</v>
      </c>
    </row>
    <row r="1105" spans="1:10" ht="12.75" customHeight="1" x14ac:dyDescent="0.25">
      <c r="A1105" s="101"/>
      <c r="D1105" s="81"/>
      <c r="E1105" s="81">
        <f>(E1104*Invoice!I4004)+((E1104-(E1104*Invoice!I4004))*Invoice!J4004)</f>
        <v>33300</v>
      </c>
      <c r="F1105" s="81"/>
      <c r="G1105" s="90">
        <f>E1105/1.11</f>
        <v>29999.999999999996</v>
      </c>
      <c r="H1105" s="91">
        <f>G1105*11%</f>
        <v>3299.9999999999995</v>
      </c>
      <c r="I1105" s="91">
        <f>G1105/B1104</f>
        <v>1249.9999999999998</v>
      </c>
      <c r="J1105" s="104">
        <f>H1105/B1104</f>
        <v>137.49999999999997</v>
      </c>
    </row>
    <row r="1106" spans="1:10" ht="12.75" customHeight="1" x14ac:dyDescent="0.25">
      <c r="A1106" s="101"/>
      <c r="D1106" s="81" t="s">
        <v>23</v>
      </c>
      <c r="E1106" s="81">
        <f>E1104-E1105</f>
        <v>233100</v>
      </c>
      <c r="F1106" s="81"/>
      <c r="G1106" s="82">
        <f>G1104-G1105</f>
        <v>209999.99999999997</v>
      </c>
      <c r="H1106" s="82">
        <f>H1104-H1105</f>
        <v>23099.999999999996</v>
      </c>
      <c r="I1106" s="82">
        <f>I1104-I1105</f>
        <v>8749.9999999999982</v>
      </c>
      <c r="J1106" s="105">
        <f>J1104-J1105</f>
        <v>962.49999999999977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233099.99999999997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6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Invoice!B4005</f>
        <v>24</v>
      </c>
      <c r="C1110" s="88" t="str">
        <f>Invoice!E4005</f>
        <v>TAPE CUTTER JOYKO TD-103</v>
      </c>
      <c r="D1110" s="89">
        <f>Invoice!H4005</f>
        <v>19000</v>
      </c>
      <c r="E1110" s="81">
        <f t="shared" si="145"/>
        <v>456000</v>
      </c>
      <c r="F1110" s="81"/>
      <c r="G1110" s="82">
        <f t="shared" si="146"/>
        <v>410810.81081081077</v>
      </c>
      <c r="H1110" s="83">
        <f t="shared" si="147"/>
        <v>45189.189189189186</v>
      </c>
      <c r="I1110" s="83">
        <f t="shared" si="148"/>
        <v>17117.117117117115</v>
      </c>
      <c r="J1110" s="103">
        <f t="shared" si="149"/>
        <v>1882.8828828828828</v>
      </c>
    </row>
    <row r="1111" spans="1:10" ht="12.75" customHeight="1" x14ac:dyDescent="0.25">
      <c r="A1111" s="101"/>
      <c r="D1111" s="81"/>
      <c r="E1111" s="81">
        <f>(E1110*Invoice!I4005)+((E1110-(E1110*Invoice!I4005))*Invoice!J4005)</f>
        <v>57000</v>
      </c>
      <c r="F1111" s="81"/>
      <c r="G1111" s="90">
        <f>E1111/1.11</f>
        <v>51351.351351351346</v>
      </c>
      <c r="H1111" s="91">
        <f>G1111*11%</f>
        <v>5648.6486486486483</v>
      </c>
      <c r="I1111" s="91">
        <f>G1111/B1110</f>
        <v>2139.6396396396394</v>
      </c>
      <c r="J1111" s="104">
        <f>H1111/B1110</f>
        <v>235.36036036036035</v>
      </c>
    </row>
    <row r="1112" spans="1:10" ht="12.75" customHeight="1" x14ac:dyDescent="0.25">
      <c r="A1112" s="101"/>
      <c r="D1112" s="81" t="s">
        <v>23</v>
      </c>
      <c r="E1112" s="81">
        <f>E1110-E1111</f>
        <v>399000</v>
      </c>
      <c r="F1112" s="81"/>
      <c r="G1112" s="82">
        <f>G1110-G1111</f>
        <v>359459.45945945941</v>
      </c>
      <c r="H1112" s="82">
        <f>H1110-H1111</f>
        <v>39540.54054054054</v>
      </c>
      <c r="I1112" s="82">
        <f>I1110-I1111</f>
        <v>14977.477477477476</v>
      </c>
      <c r="J1112" s="105">
        <f>J1110-J1111</f>
        <v>1647.5225225225224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398999.99999999994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7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Invoice!B4006</f>
        <v>24</v>
      </c>
      <c r="C1116" s="88" t="str">
        <f>Invoice!E4006</f>
        <v>CORRECTION FLUID JOYKO CF-S221</v>
      </c>
      <c r="D1116" s="89">
        <f>Invoice!H4006</f>
        <v>70800</v>
      </c>
      <c r="E1116" s="81">
        <f t="shared" si="145"/>
        <v>1699200</v>
      </c>
      <c r="F1116" s="81"/>
      <c r="G1116" s="82">
        <f t="shared" si="146"/>
        <v>1530810.8108108107</v>
      </c>
      <c r="H1116" s="83">
        <f t="shared" si="147"/>
        <v>168389.18918918917</v>
      </c>
      <c r="I1116" s="83">
        <f t="shared" si="148"/>
        <v>63783.78378378378</v>
      </c>
      <c r="J1116" s="103">
        <f t="shared" si="149"/>
        <v>7016.2162162162158</v>
      </c>
    </row>
    <row r="1117" spans="1:10" ht="12.75" customHeight="1" x14ac:dyDescent="0.25">
      <c r="A1117" s="101"/>
      <c r="D1117" s="81"/>
      <c r="E1117" s="81">
        <f>(E1116*Invoice!I4006)+((E1116-(E1116*Invoice!I4006))*Invoice!J4006)</f>
        <v>212400</v>
      </c>
      <c r="F1117" s="81"/>
      <c r="G1117" s="90">
        <f>E1117/1.11</f>
        <v>191351.35135135133</v>
      </c>
      <c r="H1117" s="91">
        <f>G1117*11%</f>
        <v>21048.648648648646</v>
      </c>
      <c r="I1117" s="91">
        <f>G1117/B1116</f>
        <v>7972.9729729729725</v>
      </c>
      <c r="J1117" s="104">
        <f>H1117/B1116</f>
        <v>877.02702702702697</v>
      </c>
    </row>
    <row r="1118" spans="1:10" ht="12.75" customHeight="1" x14ac:dyDescent="0.25">
      <c r="A1118" s="101"/>
      <c r="D1118" s="81" t="s">
        <v>23</v>
      </c>
      <c r="E1118" s="81">
        <f>E1116-E1117</f>
        <v>1486800</v>
      </c>
      <c r="F1118" s="81"/>
      <c r="G1118" s="82">
        <f>G1116-G1117</f>
        <v>1339459.4594594594</v>
      </c>
      <c r="H1118" s="82">
        <f>H1116-H1117</f>
        <v>147340.54054054053</v>
      </c>
      <c r="I1118" s="82">
        <f>I1116-I1117</f>
        <v>55810.810810810806</v>
      </c>
      <c r="J1118" s="105">
        <f>J1116-J1117</f>
        <v>6139.1891891891892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1486800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8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Invoice!B4007</f>
        <v>24</v>
      </c>
      <c r="C1122" s="88" t="str">
        <f>Invoice!E4007</f>
        <v>CORRECTION FLUID JOYKO CF-S224</v>
      </c>
      <c r="D1122" s="89">
        <f>Invoice!H4007</f>
        <v>70800</v>
      </c>
      <c r="E1122" s="81">
        <f t="shared" si="145"/>
        <v>1699200</v>
      </c>
      <c r="F1122" s="81"/>
      <c r="G1122" s="82">
        <f t="shared" si="146"/>
        <v>1530810.8108108107</v>
      </c>
      <c r="H1122" s="83">
        <f t="shared" si="147"/>
        <v>168389.18918918917</v>
      </c>
      <c r="I1122" s="83">
        <f t="shared" si="148"/>
        <v>63783.78378378378</v>
      </c>
      <c r="J1122" s="103">
        <f t="shared" si="149"/>
        <v>7016.2162162162158</v>
      </c>
    </row>
    <row r="1123" spans="1:10" ht="12.75" customHeight="1" x14ac:dyDescent="0.25">
      <c r="A1123" s="101"/>
      <c r="D1123" s="81"/>
      <c r="E1123" s="81">
        <f>(E1122*Invoice!I4007)+((E1122-(E1122*Invoice!I4007))*Invoice!J4007)</f>
        <v>212400</v>
      </c>
      <c r="F1123" s="81"/>
      <c r="G1123" s="90">
        <f>E1123/1.11</f>
        <v>191351.35135135133</v>
      </c>
      <c r="H1123" s="91">
        <f>G1123*11%</f>
        <v>21048.648648648646</v>
      </c>
      <c r="I1123" s="91">
        <f>G1123/B1122</f>
        <v>7972.9729729729725</v>
      </c>
      <c r="J1123" s="104">
        <f>H1123/B1122</f>
        <v>877.02702702702697</v>
      </c>
    </row>
    <row r="1124" spans="1:10" ht="12.75" customHeight="1" x14ac:dyDescent="0.25">
      <c r="A1124" s="101"/>
      <c r="D1124" s="81" t="s">
        <v>23</v>
      </c>
      <c r="E1124" s="81">
        <f>E1122-E1123</f>
        <v>1486800</v>
      </c>
      <c r="F1124" s="81"/>
      <c r="G1124" s="82">
        <f>G1122-G1123</f>
        <v>1339459.4594594594</v>
      </c>
      <c r="H1124" s="82">
        <f>H1122-H1123</f>
        <v>147340.54054054053</v>
      </c>
      <c r="I1124" s="82">
        <f>I1122-I1123</f>
        <v>55810.810810810806</v>
      </c>
      <c r="J1124" s="105">
        <f>J1122-J1123</f>
        <v>6139.1891891891892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1486800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9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Invoice!B4008</f>
        <v>150</v>
      </c>
      <c r="C1128" s="88" t="str">
        <f>Invoice!E4008</f>
        <v>STIP / PENGHAPUS JOYKO 526-B20 PUTIH</v>
      </c>
      <c r="D1128" s="89">
        <f>Invoice!H4008</f>
        <v>34100</v>
      </c>
      <c r="E1128" s="81">
        <f t="shared" si="145"/>
        <v>5115000</v>
      </c>
      <c r="F1128" s="81"/>
      <c r="G1128" s="82">
        <f t="shared" si="146"/>
        <v>4608108.1081081079</v>
      </c>
      <c r="H1128" s="83">
        <f t="shared" si="147"/>
        <v>506891.89189189189</v>
      </c>
      <c r="I1128" s="83">
        <f t="shared" si="148"/>
        <v>30720.720720720721</v>
      </c>
      <c r="J1128" s="103">
        <f t="shared" si="149"/>
        <v>3379.2792792792793</v>
      </c>
    </row>
    <row r="1129" spans="1:10" ht="12.75" customHeight="1" x14ac:dyDescent="0.25">
      <c r="A1129" s="101"/>
      <c r="D1129" s="81"/>
      <c r="E1129" s="81">
        <f>(E1128*Invoice!I4008)+((E1128-(E1128*Invoice!I4008))*Invoice!J4008)</f>
        <v>639375</v>
      </c>
      <c r="F1129" s="81"/>
      <c r="G1129" s="90">
        <f>E1129/1.11</f>
        <v>576013.51351351349</v>
      </c>
      <c r="H1129" s="91">
        <f>G1129*11%</f>
        <v>63361.486486486487</v>
      </c>
      <c r="I1129" s="91">
        <f>G1129/B1128</f>
        <v>3840.0900900900901</v>
      </c>
      <c r="J1129" s="104">
        <f>H1129/B1128</f>
        <v>422.40990990990991</v>
      </c>
    </row>
    <row r="1130" spans="1:10" ht="12.75" customHeight="1" x14ac:dyDescent="0.25">
      <c r="A1130" s="101"/>
      <c r="D1130" s="81" t="s">
        <v>23</v>
      </c>
      <c r="E1130" s="81">
        <f>E1128-E1129</f>
        <v>4475625</v>
      </c>
      <c r="F1130" s="81"/>
      <c r="G1130" s="82">
        <f>G1128-G1129</f>
        <v>4032094.5945945946</v>
      </c>
      <c r="H1130" s="82">
        <f>H1128-H1129</f>
        <v>443530.40540540538</v>
      </c>
      <c r="I1130" s="82">
        <f>I1128-I1129</f>
        <v>26880.630630630632</v>
      </c>
      <c r="J1130" s="105">
        <f>J1128-J1129</f>
        <v>2956.8693693693695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4475625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10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Invoice!B4009</f>
        <v>150</v>
      </c>
      <c r="C1134" s="88" t="str">
        <f>Invoice!E4009</f>
        <v>STIP / PENGHAPUS JOYKO ER-B20BL HITAM</v>
      </c>
      <c r="D1134" s="89">
        <f>Invoice!H4009</f>
        <v>34100</v>
      </c>
      <c r="E1134" s="81">
        <f t="shared" si="145"/>
        <v>5115000</v>
      </c>
      <c r="F1134" s="81"/>
      <c r="G1134" s="82">
        <f t="shared" si="146"/>
        <v>4608108.1081081079</v>
      </c>
      <c r="H1134" s="83">
        <f t="shared" si="147"/>
        <v>506891.89189189189</v>
      </c>
      <c r="I1134" s="83">
        <f t="shared" si="148"/>
        <v>30720.720720720721</v>
      </c>
      <c r="J1134" s="103">
        <f t="shared" si="149"/>
        <v>3379.2792792792793</v>
      </c>
    </row>
    <row r="1135" spans="1:10" ht="12.75" customHeight="1" x14ac:dyDescent="0.25">
      <c r="A1135" s="101"/>
      <c r="D1135" s="81"/>
      <c r="E1135" s="81">
        <f>(E1134*Invoice!I4009)+((E1134-(E1134*Invoice!I4009))*Invoice!J4009)</f>
        <v>639375</v>
      </c>
      <c r="F1135" s="81"/>
      <c r="G1135" s="90">
        <f>E1135/1.11</f>
        <v>576013.51351351349</v>
      </c>
      <c r="H1135" s="91">
        <f>G1135*11%</f>
        <v>63361.486486486487</v>
      </c>
      <c r="I1135" s="91">
        <f>G1135/B1134</f>
        <v>3840.0900900900901</v>
      </c>
      <c r="J1135" s="104">
        <f>H1135/B1134</f>
        <v>422.40990990990991</v>
      </c>
    </row>
    <row r="1136" spans="1:10" ht="12.75" customHeight="1" x14ac:dyDescent="0.25">
      <c r="A1136" s="101"/>
      <c r="D1136" s="81" t="s">
        <v>23</v>
      </c>
      <c r="E1136" s="81">
        <f>E1134-E1135</f>
        <v>4475625</v>
      </c>
      <c r="F1136" s="81"/>
      <c r="G1136" s="82">
        <f>G1134-G1135</f>
        <v>4032094.5945945946</v>
      </c>
      <c r="H1136" s="82">
        <f>H1134-H1135</f>
        <v>443530.40540540538</v>
      </c>
      <c r="I1136" s="82">
        <f>I1134-I1135</f>
        <v>26880.630630630632</v>
      </c>
      <c r="J1136" s="105">
        <f>J1134-J1135</f>
        <v>2956.8693693693695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4475625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6"/>
      <c r="B1139" s="107"/>
      <c r="C1139" s="107"/>
      <c r="D1139" s="107"/>
      <c r="E1139" s="107"/>
      <c r="F1139" s="107"/>
      <c r="G1139" s="108">
        <f>G1082+G1088+G1094+G1100+G1106+G1112+G1118+G1124+G1130+G1136</f>
        <v>14488108.108108107</v>
      </c>
      <c r="H1139" s="108">
        <f>H1082+H1088+H1094+H1100+H1106+H1112+H1118+H1124+H1130+H1136</f>
        <v>1593691.8918918921</v>
      </c>
      <c r="I1139" s="107"/>
      <c r="J1139" s="109">
        <f>H1083+H1089+H1095+H1101+H1107+H1113+H1119+H1125+H1131+H1137</f>
        <v>16081800</v>
      </c>
    </row>
    <row r="1141" spans="1:10" ht="12.75" customHeight="1" x14ac:dyDescent="0.25">
      <c r="A1141" s="94" t="s">
        <v>1</v>
      </c>
      <c r="B1141" s="95">
        <f>Invoice!E4106</f>
        <v>23060037</v>
      </c>
      <c r="C1141" s="96"/>
      <c r="D1141" s="97"/>
      <c r="E1141" s="97"/>
      <c r="F1141" s="97"/>
      <c r="G1141" s="98"/>
      <c r="H1141" s="99"/>
      <c r="I1141" s="99"/>
      <c r="J1141" s="100"/>
    </row>
    <row r="1142" spans="1:10" ht="12.75" customHeight="1" x14ac:dyDescent="0.25">
      <c r="A1142" s="101">
        <v>1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Invoice!B4114</f>
        <v>500</v>
      </c>
      <c r="C1143" s="88" t="str">
        <f>Invoice!E4114</f>
        <v>LABEL HARGA JOYKO LB-P2LN (2 LINE PUTIH)</v>
      </c>
      <c r="D1143" s="89">
        <f>Invoice!H4114</f>
        <v>3050</v>
      </c>
      <c r="E1143" s="81">
        <f>D1143*B1143</f>
        <v>1525000</v>
      </c>
      <c r="F1143" s="81"/>
      <c r="G1143" s="82">
        <f>E1143/1.11</f>
        <v>1373873.8738738738</v>
      </c>
      <c r="H1143" s="83">
        <f>G1143*11%</f>
        <v>151126.12612612612</v>
      </c>
      <c r="I1143" s="83">
        <f>G1143/B1143</f>
        <v>2747.7477477477478</v>
      </c>
      <c r="J1143" s="103">
        <f>H1143/B1143</f>
        <v>302.25225225225228</v>
      </c>
    </row>
    <row r="1144" spans="1:10" ht="12.75" customHeight="1" x14ac:dyDescent="0.25">
      <c r="A1144" s="101"/>
      <c r="D1144" s="81"/>
      <c r="E1144" s="81">
        <f>(E1143*Invoice!I4114)+((E1143-(E1143*Invoice!I4114))*Invoice!J4114)</f>
        <v>190625</v>
      </c>
      <c r="F1144" s="81"/>
      <c r="G1144" s="90">
        <f>E1144/1.11</f>
        <v>171734.23423423423</v>
      </c>
      <c r="H1144" s="91">
        <f>G1144*11%</f>
        <v>18890.765765765766</v>
      </c>
      <c r="I1144" s="91">
        <f>G1144/B1143</f>
        <v>343.46846846846847</v>
      </c>
      <c r="J1144" s="104">
        <f>H1144/B1143</f>
        <v>37.781531531531535</v>
      </c>
    </row>
    <row r="1145" spans="1:10" ht="12.75" customHeight="1" x14ac:dyDescent="0.25">
      <c r="A1145" s="101"/>
      <c r="D1145" s="81" t="s">
        <v>23</v>
      </c>
      <c r="E1145" s="81">
        <f>E1143-E1144</f>
        <v>1334375</v>
      </c>
      <c r="F1145" s="81"/>
      <c r="G1145" s="82">
        <f>G1143-G1144</f>
        <v>1202139.6396396395</v>
      </c>
      <c r="H1145" s="82">
        <f>H1143-H1144</f>
        <v>132235.36036036036</v>
      </c>
      <c r="I1145" s="82">
        <f>I1143-I1144</f>
        <v>2404.2792792792793</v>
      </c>
      <c r="J1145" s="105">
        <f>J1143-J1144</f>
        <v>264.47072072072075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1334375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2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Invoice!B4115</f>
        <v>288</v>
      </c>
      <c r="C1149" s="88" t="str">
        <f>Invoice!E4115</f>
        <v>GUNTING JOYKO SC-848</v>
      </c>
      <c r="D1149" s="89">
        <f>Invoice!H4115</f>
        <v>9750</v>
      </c>
      <c r="E1149" s="81">
        <f t="shared" ref="E1149:E1155" si="150">D1149*B1149</f>
        <v>2808000</v>
      </c>
      <c r="F1149" s="81"/>
      <c r="G1149" s="82">
        <f t="shared" ref="G1149:G1155" si="151">E1149/1.11</f>
        <v>2529729.7297297297</v>
      </c>
      <c r="H1149" s="83">
        <f t="shared" ref="H1149:H1155" si="152">G1149*11%</f>
        <v>278270.2702702703</v>
      </c>
      <c r="I1149" s="83">
        <f t="shared" ref="I1149:I1155" si="153">G1149/B1149</f>
        <v>8783.7837837837833</v>
      </c>
      <c r="J1149" s="103">
        <f t="shared" ref="J1149:J1155" si="154">H1149/B1149</f>
        <v>966.21621621621625</v>
      </c>
    </row>
    <row r="1150" spans="1:10" ht="12.75" customHeight="1" x14ac:dyDescent="0.25">
      <c r="A1150" s="101"/>
      <c r="D1150" s="81"/>
      <c r="E1150" s="81">
        <f>(E1149*Invoice!I4115)+((E1149-(E1149*Invoice!I4115))*Invoice!J4115)</f>
        <v>351000</v>
      </c>
      <c r="F1150" s="81"/>
      <c r="G1150" s="90">
        <f>E1150/1.11</f>
        <v>316216.21621621621</v>
      </c>
      <c r="H1150" s="91">
        <f>G1150*11%</f>
        <v>34783.783783783787</v>
      </c>
      <c r="I1150" s="91">
        <f>G1150/B1149</f>
        <v>1097.9729729729729</v>
      </c>
      <c r="J1150" s="104">
        <f>H1150/B1149</f>
        <v>120.77702702702703</v>
      </c>
    </row>
    <row r="1151" spans="1:10" ht="12.75" customHeight="1" x14ac:dyDescent="0.25">
      <c r="A1151" s="101"/>
      <c r="D1151" s="81" t="s">
        <v>23</v>
      </c>
      <c r="E1151" s="81">
        <f>E1149-E1150</f>
        <v>2457000</v>
      </c>
      <c r="F1151" s="81"/>
      <c r="G1151" s="82">
        <f>G1149-G1150</f>
        <v>2213513.5135135134</v>
      </c>
      <c r="H1151" s="82">
        <f>H1149-H1150</f>
        <v>243486.48648648651</v>
      </c>
      <c r="I1151" s="82">
        <f>I1149-I1150</f>
        <v>7685.8108108108099</v>
      </c>
      <c r="J1151" s="105">
        <f>J1149-J1150</f>
        <v>845.43918918918916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2457000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3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Invoice!B4116</f>
        <v>288</v>
      </c>
      <c r="C1155" s="88" t="str">
        <f>Invoice!E4116</f>
        <v>GUNTING JOYKO SC-838</v>
      </c>
      <c r="D1155" s="89">
        <f>Invoice!H4116</f>
        <v>6500</v>
      </c>
      <c r="E1155" s="81">
        <f t="shared" si="150"/>
        <v>1872000</v>
      </c>
      <c r="F1155" s="81"/>
      <c r="G1155" s="82">
        <f t="shared" si="151"/>
        <v>1686486.4864864864</v>
      </c>
      <c r="H1155" s="83">
        <f t="shared" si="152"/>
        <v>185513.51351351349</v>
      </c>
      <c r="I1155" s="83">
        <f t="shared" si="153"/>
        <v>5855.8558558558552</v>
      </c>
      <c r="J1155" s="103">
        <f t="shared" si="154"/>
        <v>644.14414414414409</v>
      </c>
    </row>
    <row r="1156" spans="1:10" ht="12.75" customHeight="1" x14ac:dyDescent="0.25">
      <c r="A1156" s="101"/>
      <c r="D1156" s="81"/>
      <c r="E1156" s="81">
        <f>(E1155*Invoice!I4116)+((E1155-(E1155*Invoice!I4116))*Invoice!J4116)</f>
        <v>234000</v>
      </c>
      <c r="F1156" s="81"/>
      <c r="G1156" s="90">
        <f>E1156/1.11</f>
        <v>210810.8108108108</v>
      </c>
      <c r="H1156" s="91">
        <f>G1156*11%</f>
        <v>23189.189189189186</v>
      </c>
      <c r="I1156" s="91">
        <f>G1156/B1155</f>
        <v>731.9819819819819</v>
      </c>
      <c r="J1156" s="104">
        <f>H1156/B1155</f>
        <v>80.518018018018012</v>
      </c>
    </row>
    <row r="1157" spans="1:10" ht="12.75" customHeight="1" x14ac:dyDescent="0.25">
      <c r="A1157" s="101"/>
      <c r="D1157" s="81" t="s">
        <v>23</v>
      </c>
      <c r="E1157" s="81">
        <f>E1155-E1156</f>
        <v>1638000</v>
      </c>
      <c r="F1157" s="81"/>
      <c r="G1157" s="82">
        <f>G1155-G1156</f>
        <v>1475675.6756756755</v>
      </c>
      <c r="H1157" s="82">
        <f>H1155-H1156</f>
        <v>162324.32432432432</v>
      </c>
      <c r="I1157" s="82">
        <f>I1155-I1156</f>
        <v>5123.873873873873</v>
      </c>
      <c r="J1157" s="105">
        <f>J1155-J1156</f>
        <v>563.62612612612611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1637999.9999999998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6"/>
      <c r="B1160" s="107"/>
      <c r="C1160" s="107"/>
      <c r="D1160" s="107"/>
      <c r="E1160" s="107"/>
      <c r="F1160" s="107"/>
      <c r="G1160" s="108">
        <f>G1145+G1151+G1157</f>
        <v>4891328.8288288284</v>
      </c>
      <c r="H1160" s="108">
        <f>H1145+H1151+H1157</f>
        <v>538046.17117117113</v>
      </c>
      <c r="I1160" s="107"/>
      <c r="J1160" s="109">
        <f>H1146+H1152+H1158</f>
        <v>5429375</v>
      </c>
    </row>
    <row r="1162" spans="1:10" ht="12.75" customHeight="1" x14ac:dyDescent="0.25">
      <c r="A1162" s="94" t="s">
        <v>1</v>
      </c>
      <c r="B1162" s="95">
        <f>Invoice!E4220</f>
        <v>23060038</v>
      </c>
      <c r="C1162" s="96"/>
      <c r="D1162" s="97"/>
      <c r="E1162" s="97"/>
      <c r="F1162" s="97"/>
      <c r="G1162" s="98"/>
      <c r="H1162" s="99"/>
      <c r="I1162" s="99"/>
      <c r="J1162" s="100"/>
    </row>
    <row r="1163" spans="1:10" ht="12.75" customHeight="1" x14ac:dyDescent="0.25">
      <c r="A1163" s="101">
        <v>1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Invoice!B4228</f>
        <v>72</v>
      </c>
      <c r="C1164" s="88" t="str">
        <f>Invoice!E4228</f>
        <v>CRAYON / OIL PASTEL JOYKO OP-18S PP CASE SEA WORLD</v>
      </c>
      <c r="D1164" s="89">
        <f>Invoice!H4228</f>
        <v>23000</v>
      </c>
      <c r="E1164" s="81">
        <f>D1164*B1164</f>
        <v>1656000</v>
      </c>
      <c r="F1164" s="81"/>
      <c r="G1164" s="82">
        <f>E1164/1.11</f>
        <v>1491891.8918918918</v>
      </c>
      <c r="H1164" s="83">
        <f>G1164*11%</f>
        <v>164108.10810810811</v>
      </c>
      <c r="I1164" s="83">
        <f>G1164/B1164</f>
        <v>20720.720720720721</v>
      </c>
      <c r="J1164" s="103">
        <f>H1164/B1164</f>
        <v>2279.2792792792793</v>
      </c>
    </row>
    <row r="1165" spans="1:10" ht="12.75" customHeight="1" x14ac:dyDescent="0.25">
      <c r="A1165" s="101"/>
      <c r="D1165" s="81"/>
      <c r="E1165" s="81">
        <f>(E1164*Invoice!I4228)+((E1164-(E1164*Invoice!I4228))*Invoice!J4228)</f>
        <v>165600</v>
      </c>
      <c r="F1165" s="81"/>
      <c r="G1165" s="90">
        <f>E1165/1.11</f>
        <v>149189.18918918917</v>
      </c>
      <c r="H1165" s="91">
        <f>G1165*11%</f>
        <v>16410.81081081081</v>
      </c>
      <c r="I1165" s="91">
        <f>G1165/B1164</f>
        <v>2072.0720720720719</v>
      </c>
      <c r="J1165" s="104">
        <f>H1165/B1164</f>
        <v>227.92792792792793</v>
      </c>
    </row>
    <row r="1166" spans="1:10" ht="12.75" customHeight="1" x14ac:dyDescent="0.25">
      <c r="A1166" s="101"/>
      <c r="D1166" s="81" t="s">
        <v>23</v>
      </c>
      <c r="E1166" s="81">
        <f>E1164-E1165</f>
        <v>1490400</v>
      </c>
      <c r="F1166" s="81"/>
      <c r="G1166" s="82">
        <f>G1164-G1165</f>
        <v>1342702.7027027027</v>
      </c>
      <c r="H1166" s="82">
        <f>H1164-H1165</f>
        <v>147697.29729729731</v>
      </c>
      <c r="I1166" s="82">
        <f>I1164-I1165</f>
        <v>18648.64864864865</v>
      </c>
      <c r="J1166" s="105">
        <f>J1164-J1165</f>
        <v>2051.3513513513512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1490400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2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Invoice!B4229</f>
        <v>48</v>
      </c>
      <c r="C1170" s="88" t="str">
        <f>Invoice!E4229</f>
        <v>CRAYON / OIL PASTEL JOYKO OP-24S PP CASE SEA WORLD</v>
      </c>
      <c r="D1170" s="89">
        <f>Invoice!H4229</f>
        <v>29600</v>
      </c>
      <c r="E1170" s="81">
        <f t="shared" ref="E1170" si="155">D1170*B1170</f>
        <v>1420800</v>
      </c>
      <c r="F1170" s="81"/>
      <c r="G1170" s="82">
        <f t="shared" ref="G1170" si="156">E1170/1.11</f>
        <v>1280000</v>
      </c>
      <c r="H1170" s="83">
        <f t="shared" ref="H1170" si="157">G1170*11%</f>
        <v>140800</v>
      </c>
      <c r="I1170" s="83">
        <f t="shared" ref="I1170" si="158">G1170/B1170</f>
        <v>26666.666666666668</v>
      </c>
      <c r="J1170" s="103">
        <f t="shared" ref="J1170" si="159">H1170/B1170</f>
        <v>2933.3333333333335</v>
      </c>
    </row>
    <row r="1171" spans="1:10" ht="12.75" customHeight="1" x14ac:dyDescent="0.25">
      <c r="A1171" s="101"/>
      <c r="D1171" s="81"/>
      <c r="E1171" s="81">
        <f>(E1170*Invoice!I4229)+((E1170-(E1170*Invoice!I4229))*Invoice!J4229)</f>
        <v>142080</v>
      </c>
      <c r="F1171" s="81"/>
      <c r="G1171" s="90">
        <f>E1171/1.11</f>
        <v>127999.99999999999</v>
      </c>
      <c r="H1171" s="91">
        <f>G1171*11%</f>
        <v>14079.999999999998</v>
      </c>
      <c r="I1171" s="91">
        <f>G1171/B1170</f>
        <v>2666.6666666666665</v>
      </c>
      <c r="J1171" s="104">
        <f>H1171/B1170</f>
        <v>293.33333333333331</v>
      </c>
    </row>
    <row r="1172" spans="1:10" ht="12.75" customHeight="1" x14ac:dyDescent="0.25">
      <c r="A1172" s="101"/>
      <c r="D1172" s="81" t="s">
        <v>23</v>
      </c>
      <c r="E1172" s="81">
        <f>E1170-E1171</f>
        <v>1278720</v>
      </c>
      <c r="F1172" s="81"/>
      <c r="G1172" s="82">
        <f>G1170-G1171</f>
        <v>1152000</v>
      </c>
      <c r="H1172" s="82">
        <f>H1170-H1171</f>
        <v>126720</v>
      </c>
      <c r="I1172" s="82">
        <f>I1170-I1171</f>
        <v>24000</v>
      </c>
      <c r="J1172" s="105">
        <f>J1170-J1171</f>
        <v>2640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1278720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6"/>
      <c r="B1175" s="107"/>
      <c r="C1175" s="107"/>
      <c r="D1175" s="107"/>
      <c r="E1175" s="107"/>
      <c r="F1175" s="107"/>
      <c r="G1175" s="108">
        <f>G1166+G1172</f>
        <v>2494702.702702703</v>
      </c>
      <c r="H1175" s="108">
        <f>H1166+H1172</f>
        <v>274417.29729729728</v>
      </c>
      <c r="I1175" s="107"/>
      <c r="J1175" s="109">
        <f>H1167+H1173</f>
        <v>2769120</v>
      </c>
    </row>
    <row r="1177" spans="1:10" ht="12.75" customHeight="1" x14ac:dyDescent="0.25">
      <c r="A1177" s="94" t="s">
        <v>1</v>
      </c>
      <c r="B1177" s="95">
        <f>Invoice!E4334</f>
        <v>23060039</v>
      </c>
      <c r="C1177" s="96"/>
      <c r="D1177" s="97"/>
      <c r="E1177" s="97"/>
      <c r="F1177" s="97"/>
      <c r="G1177" s="98"/>
      <c r="H1177" s="99"/>
      <c r="I1177" s="99"/>
      <c r="J1177" s="100"/>
    </row>
    <row r="1178" spans="1:10" ht="12.75" customHeight="1" x14ac:dyDescent="0.25">
      <c r="A1178" s="101">
        <v>1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Invoice!B4342</f>
        <v>10</v>
      </c>
      <c r="C1179" s="88" t="str">
        <f>Invoice!E4342</f>
        <v>GUNTING KENKO SC-848N</v>
      </c>
      <c r="D1179" s="89">
        <f>Invoice!H4342</f>
        <v>118800</v>
      </c>
      <c r="E1179" s="81">
        <f>D1179*B1179</f>
        <v>1188000</v>
      </c>
      <c r="F1179" s="81"/>
      <c r="G1179" s="82">
        <f>E1179/1.11</f>
        <v>1070270.2702702701</v>
      </c>
      <c r="H1179" s="83">
        <f>G1179*11%</f>
        <v>117729.7297297297</v>
      </c>
      <c r="I1179" s="83">
        <f>G1179/B1179</f>
        <v>107027.02702702701</v>
      </c>
      <c r="J1179" s="103">
        <f>H1179/B1179</f>
        <v>11772.97297297297</v>
      </c>
    </row>
    <row r="1180" spans="1:10" ht="12.75" customHeight="1" x14ac:dyDescent="0.25">
      <c r="A1180" s="101"/>
      <c r="D1180" s="81"/>
      <c r="E1180" s="81">
        <f>(E1179*Invoice!I4342)+((E1179-(E1179*Invoice!I4342))*Invoice!J4342)</f>
        <v>166320.00000000003</v>
      </c>
      <c r="F1180" s="81"/>
      <c r="G1180" s="90">
        <f>E1180/1.11</f>
        <v>149837.83783783784</v>
      </c>
      <c r="H1180" s="91">
        <f>G1180*11%</f>
        <v>16482.162162162163</v>
      </c>
      <c r="I1180" s="91">
        <f>G1180/B1179</f>
        <v>14983.783783783783</v>
      </c>
      <c r="J1180" s="104">
        <f>H1180/B1179</f>
        <v>1648.2162162162163</v>
      </c>
    </row>
    <row r="1181" spans="1:10" ht="12.75" customHeight="1" x14ac:dyDescent="0.25">
      <c r="A1181" s="101"/>
      <c r="D1181" s="81" t="s">
        <v>23</v>
      </c>
      <c r="E1181" s="81">
        <f>E1179-E1180</f>
        <v>1021680</v>
      </c>
      <c r="F1181" s="81"/>
      <c r="G1181" s="82">
        <f>G1179-G1180</f>
        <v>920432.43243243219</v>
      </c>
      <c r="H1181" s="82">
        <f>H1179-H1180</f>
        <v>101247.56756756754</v>
      </c>
      <c r="I1181" s="82">
        <f>I1179-I1180</f>
        <v>92043.243243243225</v>
      </c>
      <c r="J1181" s="105">
        <f>J1179-J1180</f>
        <v>10124.756756756753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1021679.9999999998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6"/>
      <c r="B1184" s="107"/>
      <c r="C1184" s="107"/>
      <c r="D1184" s="107"/>
      <c r="E1184" s="107"/>
      <c r="F1184" s="107"/>
      <c r="G1184" s="108">
        <f>G1181</f>
        <v>920432.43243243219</v>
      </c>
      <c r="H1184" s="108">
        <f>H1181</f>
        <v>101247.56756756754</v>
      </c>
      <c r="I1184" s="107"/>
      <c r="J1184" s="109">
        <f>H1182</f>
        <v>1021679.9999999998</v>
      </c>
    </row>
    <row r="1186" spans="1:10" ht="12.75" customHeight="1" x14ac:dyDescent="0.25">
      <c r="A1186" s="94" t="s">
        <v>1</v>
      </c>
      <c r="B1186" s="95">
        <f>Invoice!E4448</f>
        <v>23060040</v>
      </c>
      <c r="C1186" s="96"/>
      <c r="D1186" s="97"/>
      <c r="E1186" s="97"/>
      <c r="F1186" s="97"/>
      <c r="G1186" s="98"/>
      <c r="H1186" s="99"/>
      <c r="I1186" s="99"/>
      <c r="J1186" s="100"/>
    </row>
    <row r="1187" spans="1:10" ht="12.75" customHeight="1" x14ac:dyDescent="0.25">
      <c r="A1187" s="101">
        <v>1</v>
      </c>
      <c r="B1187" s="84" t="s">
        <v>20</v>
      </c>
      <c r="C1187" s="84" t="s">
        <v>21</v>
      </c>
      <c r="D1187" s="85" t="s">
        <v>22</v>
      </c>
      <c r="E1187" s="85" t="s">
        <v>23</v>
      </c>
      <c r="F1187" s="85"/>
      <c r="G1187" s="86" t="s">
        <v>24</v>
      </c>
      <c r="H1187" s="87" t="s">
        <v>25</v>
      </c>
      <c r="I1187" s="87" t="s">
        <v>26</v>
      </c>
      <c r="J1187" s="102"/>
    </row>
    <row r="1188" spans="1:10" ht="12.75" customHeight="1" x14ac:dyDescent="0.25">
      <c r="A1188" s="101"/>
      <c r="B1188" s="80">
        <f>Invoice!B4456</f>
        <v>6</v>
      </c>
      <c r="C1188" s="88" t="str">
        <f>Invoice!E4456</f>
        <v>GEL PEN KENKO HI-TECH-H 0.28 MM HITAM</v>
      </c>
      <c r="D1188" s="89">
        <f>Invoice!H4456</f>
        <v>39000</v>
      </c>
      <c r="E1188" s="81">
        <f>D1188*B1188</f>
        <v>234000</v>
      </c>
      <c r="F1188" s="81"/>
      <c r="G1188" s="82">
        <f>E1188/1.11</f>
        <v>210810.8108108108</v>
      </c>
      <c r="H1188" s="83">
        <f>G1188*11%</f>
        <v>23189.189189189186</v>
      </c>
      <c r="I1188" s="83">
        <f>G1188/B1188</f>
        <v>35135.135135135133</v>
      </c>
      <c r="J1188" s="103">
        <f>H1188/B1188</f>
        <v>3864.8648648648646</v>
      </c>
    </row>
    <row r="1189" spans="1:10" ht="12.75" customHeight="1" x14ac:dyDescent="0.25">
      <c r="A1189" s="101"/>
      <c r="D1189" s="81"/>
      <c r="E1189" s="81">
        <f>(E1188*Invoice!I4456)+((E1188-(E1188*Invoice!I4456))*Invoice!J4456)</f>
        <v>23400</v>
      </c>
      <c r="F1189" s="81"/>
      <c r="G1189" s="90">
        <f>E1189/1.11</f>
        <v>21081.08108108108</v>
      </c>
      <c r="H1189" s="91">
        <f>G1189*11%</f>
        <v>2318.9189189189187</v>
      </c>
      <c r="I1189" s="91">
        <f>G1189/B1188</f>
        <v>3513.5135135135133</v>
      </c>
      <c r="J1189" s="104">
        <f>H1189/B1188</f>
        <v>386.48648648648646</v>
      </c>
    </row>
    <row r="1190" spans="1:10" ht="12.75" customHeight="1" x14ac:dyDescent="0.25">
      <c r="A1190" s="101"/>
      <c r="D1190" s="81" t="s">
        <v>23</v>
      </c>
      <c r="E1190" s="81">
        <f>E1188-E1189</f>
        <v>210600</v>
      </c>
      <c r="F1190" s="81"/>
      <c r="G1190" s="82">
        <f>G1188-G1189</f>
        <v>189729.7297297297</v>
      </c>
      <c r="H1190" s="82">
        <f>H1188-H1189</f>
        <v>20870.270270270266</v>
      </c>
      <c r="I1190" s="82">
        <f>I1188-I1189</f>
        <v>31621.62162162162</v>
      </c>
      <c r="J1190" s="105">
        <f>J1188-J1189</f>
        <v>3478.3783783783783</v>
      </c>
    </row>
    <row r="1191" spans="1:10" ht="12.75" customHeight="1" x14ac:dyDescent="0.25">
      <c r="A1191" s="101"/>
      <c r="D1191" s="81"/>
      <c r="E1191" s="81"/>
      <c r="F1191" s="81"/>
      <c r="G1191" s="82"/>
      <c r="H1191" s="83">
        <f>G1190+H1190</f>
        <v>210599.99999999997</v>
      </c>
      <c r="I1191" s="83"/>
      <c r="J1191" s="103"/>
    </row>
    <row r="1192" spans="1:10" ht="12.75" customHeight="1" x14ac:dyDescent="0.25">
      <c r="A1192" s="101"/>
      <c r="B1192" s="79"/>
      <c r="D1192" s="81"/>
      <c r="E1192" s="81"/>
      <c r="F1192" s="81"/>
      <c r="G1192" s="82"/>
      <c r="H1192" s="83"/>
      <c r="I1192" s="83"/>
      <c r="J1192" s="103"/>
    </row>
    <row r="1193" spans="1:10" ht="12.75" customHeight="1" x14ac:dyDescent="0.25">
      <c r="A1193" s="101">
        <v>2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2"/>
    </row>
    <row r="1194" spans="1:10" ht="12.75" customHeight="1" x14ac:dyDescent="0.25">
      <c r="A1194" s="101"/>
      <c r="B1194" s="80">
        <f>Invoice!B4457</f>
        <v>6</v>
      </c>
      <c r="C1194" s="88" t="str">
        <f>Invoice!E4457</f>
        <v>PENSIL WARNA KENKO CP-12F CLASSIC (PANJANG)</v>
      </c>
      <c r="D1194" s="89">
        <f>Invoice!H4457</f>
        <v>124200</v>
      </c>
      <c r="E1194" s="81">
        <f t="shared" ref="E1194:E1266" si="160">D1194*B1194</f>
        <v>745200</v>
      </c>
      <c r="F1194" s="81"/>
      <c r="G1194" s="82">
        <f t="shared" ref="G1194:G1266" si="161">E1194/1.11</f>
        <v>671351.35135135124</v>
      </c>
      <c r="H1194" s="83">
        <f t="shared" ref="H1194:H1266" si="162">G1194*11%</f>
        <v>73848.648648648639</v>
      </c>
      <c r="I1194" s="83">
        <f t="shared" ref="I1194:I1266" si="163">G1194/B1194</f>
        <v>111891.89189189188</v>
      </c>
      <c r="J1194" s="103">
        <f t="shared" ref="J1194:J1266" si="164">H1194/B1194</f>
        <v>12308.108108108107</v>
      </c>
    </row>
    <row r="1195" spans="1:10" ht="12.75" customHeight="1" x14ac:dyDescent="0.25">
      <c r="A1195" s="101"/>
      <c r="D1195" s="81"/>
      <c r="E1195" s="81">
        <f>(E1194*Invoice!I4457)+((E1194-(E1194*Invoice!I4457))*Invoice!J4457)</f>
        <v>74520</v>
      </c>
      <c r="F1195" s="81"/>
      <c r="G1195" s="90">
        <f>E1195/1.11</f>
        <v>67135.135135135133</v>
      </c>
      <c r="H1195" s="91">
        <f>G1195*11%</f>
        <v>7384.864864864865</v>
      </c>
      <c r="I1195" s="91">
        <f>G1195/B1194</f>
        <v>11189.189189189188</v>
      </c>
      <c r="J1195" s="104">
        <f>H1195/B1194</f>
        <v>1230.8108108108108</v>
      </c>
    </row>
    <row r="1196" spans="1:10" ht="12.75" customHeight="1" x14ac:dyDescent="0.25">
      <c r="A1196" s="101"/>
      <c r="D1196" s="81" t="s">
        <v>23</v>
      </c>
      <c r="E1196" s="81">
        <f>E1194-E1195</f>
        <v>670680</v>
      </c>
      <c r="F1196" s="81"/>
      <c r="G1196" s="82">
        <f>G1194-G1195</f>
        <v>604216.2162162161</v>
      </c>
      <c r="H1196" s="82">
        <f>H1194-H1195</f>
        <v>66463.783783783772</v>
      </c>
      <c r="I1196" s="82">
        <f>I1194-I1195</f>
        <v>100702.70270270269</v>
      </c>
      <c r="J1196" s="105">
        <f>J1194-J1195</f>
        <v>11077.297297297297</v>
      </c>
    </row>
    <row r="1197" spans="1:10" ht="12.75" customHeight="1" x14ac:dyDescent="0.25">
      <c r="A1197" s="101"/>
      <c r="D1197" s="81"/>
      <c r="E1197" s="81"/>
      <c r="F1197" s="81"/>
      <c r="G1197" s="82"/>
      <c r="H1197" s="83">
        <f>G1196+H1196</f>
        <v>670679.99999999988</v>
      </c>
      <c r="I1197" s="83"/>
      <c r="J1197" s="103"/>
    </row>
    <row r="1198" spans="1:10" ht="12.75" customHeight="1" x14ac:dyDescent="0.25">
      <c r="A1198" s="101"/>
      <c r="B1198" s="79"/>
      <c r="D1198" s="81"/>
      <c r="E1198" s="81"/>
      <c r="F1198" s="81"/>
      <c r="G1198" s="82"/>
      <c r="H1198" s="83"/>
      <c r="I1198" s="83"/>
      <c r="J1198" s="103"/>
    </row>
    <row r="1199" spans="1:10" ht="12.75" customHeight="1" x14ac:dyDescent="0.25">
      <c r="A1199" s="101">
        <v>3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Invoice!B4458</f>
        <v>1</v>
      </c>
      <c r="C1200" s="88" t="str">
        <f>Invoice!E4458</f>
        <v>PENCIL CASE 22 x 7.5 MAGNET FX-2275 (METALIK) CO</v>
      </c>
      <c r="D1200" s="89">
        <f>Invoice!H4458</f>
        <v>200000</v>
      </c>
      <c r="E1200" s="81">
        <f t="shared" si="160"/>
        <v>200000</v>
      </c>
      <c r="F1200" s="81"/>
      <c r="G1200" s="82">
        <f t="shared" si="161"/>
        <v>180180.18018018018</v>
      </c>
      <c r="H1200" s="83">
        <f t="shared" si="162"/>
        <v>19819.819819819819</v>
      </c>
      <c r="I1200" s="83">
        <f t="shared" si="163"/>
        <v>180180.18018018018</v>
      </c>
      <c r="J1200" s="103">
        <f t="shared" si="164"/>
        <v>19819.819819819819</v>
      </c>
    </row>
    <row r="1201" spans="1:10" ht="12.75" customHeight="1" x14ac:dyDescent="0.25">
      <c r="A1201" s="101"/>
      <c r="D1201" s="81"/>
      <c r="E1201" s="81">
        <f>(E1200*Invoice!I4458)+((E1200-(E1200*Invoice!I4458))*Invoice!J4458)</f>
        <v>0</v>
      </c>
      <c r="F1201" s="81"/>
      <c r="G1201" s="90">
        <f>E1201/1.11</f>
        <v>0</v>
      </c>
      <c r="H1201" s="91">
        <f>G1201*11%</f>
        <v>0</v>
      </c>
      <c r="I1201" s="91">
        <f>G1201/B1200</f>
        <v>0</v>
      </c>
      <c r="J1201" s="104">
        <f>H1201/B1200</f>
        <v>0</v>
      </c>
    </row>
    <row r="1202" spans="1:10" ht="12.75" customHeight="1" x14ac:dyDescent="0.25">
      <c r="A1202" s="101"/>
      <c r="D1202" s="81" t="s">
        <v>23</v>
      </c>
      <c r="E1202" s="81">
        <f>E1200-E1201</f>
        <v>200000</v>
      </c>
      <c r="F1202" s="81"/>
      <c r="G1202" s="82">
        <f>G1200-G1201</f>
        <v>180180.18018018018</v>
      </c>
      <c r="H1202" s="82">
        <f>H1200-H1201</f>
        <v>19819.819819819819</v>
      </c>
      <c r="I1202" s="82">
        <f>I1200-I1201</f>
        <v>180180.18018018018</v>
      </c>
      <c r="J1202" s="105">
        <f>J1200-J1201</f>
        <v>19819.819819819819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200000</v>
      </c>
      <c r="I1203" s="83"/>
      <c r="J1203" s="103"/>
    </row>
    <row r="1204" spans="1:10" ht="12.75" customHeight="1" x14ac:dyDescent="0.25">
      <c r="A1204" s="101"/>
      <c r="B1204" s="79"/>
      <c r="D1204" s="81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1">
        <v>4</v>
      </c>
      <c r="B1205" s="84" t="s">
        <v>20</v>
      </c>
      <c r="C1205" s="84" t="s">
        <v>21</v>
      </c>
      <c r="D1205" s="85" t="s">
        <v>22</v>
      </c>
      <c r="E1205" s="85" t="s">
        <v>23</v>
      </c>
      <c r="F1205" s="85"/>
      <c r="G1205" s="86" t="s">
        <v>24</v>
      </c>
      <c r="H1205" s="87" t="s">
        <v>25</v>
      </c>
      <c r="I1205" s="87" t="s">
        <v>26</v>
      </c>
      <c r="J1205" s="102"/>
    </row>
    <row r="1206" spans="1:10" ht="12.75" customHeight="1" x14ac:dyDescent="0.25">
      <c r="A1206" s="101"/>
      <c r="B1206" s="80">
        <f>Invoice!B4459</f>
        <v>1</v>
      </c>
      <c r="C1206" s="88" t="str">
        <f>Invoice!E4459</f>
        <v>PENCIL CASE 22 x 7.5 MAGNET FX-2275 (METALIK) CE</v>
      </c>
      <c r="D1206" s="89">
        <f>Invoice!H4459</f>
        <v>200000</v>
      </c>
      <c r="E1206" s="81">
        <f t="shared" si="160"/>
        <v>200000</v>
      </c>
      <c r="F1206" s="81"/>
      <c r="G1206" s="82">
        <f t="shared" si="161"/>
        <v>180180.18018018018</v>
      </c>
      <c r="H1206" s="83">
        <f t="shared" si="162"/>
        <v>19819.819819819819</v>
      </c>
      <c r="I1206" s="83">
        <f t="shared" si="163"/>
        <v>180180.18018018018</v>
      </c>
      <c r="J1206" s="103">
        <f t="shared" si="164"/>
        <v>19819.819819819819</v>
      </c>
    </row>
    <row r="1207" spans="1:10" ht="12.75" customHeight="1" x14ac:dyDescent="0.25">
      <c r="A1207" s="101"/>
      <c r="D1207" s="81"/>
      <c r="E1207" s="81">
        <f>(E1206*Invoice!I4459)+((E1206-(E1206*Invoice!I4459))*Invoice!J4459)</f>
        <v>0</v>
      </c>
      <c r="F1207" s="81"/>
      <c r="G1207" s="90">
        <f>E1207/1.11</f>
        <v>0</v>
      </c>
      <c r="H1207" s="91">
        <f>G1207*11%</f>
        <v>0</v>
      </c>
      <c r="I1207" s="91">
        <f>G1207/B1206</f>
        <v>0</v>
      </c>
      <c r="J1207" s="104">
        <f>H1207/B1206</f>
        <v>0</v>
      </c>
    </row>
    <row r="1208" spans="1:10" ht="12.75" customHeight="1" x14ac:dyDescent="0.25">
      <c r="A1208" s="101"/>
      <c r="D1208" s="81" t="s">
        <v>23</v>
      </c>
      <c r="E1208" s="81">
        <f>E1206-E1207</f>
        <v>200000</v>
      </c>
      <c r="F1208" s="81"/>
      <c r="G1208" s="82">
        <f>G1206-G1207</f>
        <v>180180.18018018018</v>
      </c>
      <c r="H1208" s="82">
        <f>H1206-H1207</f>
        <v>19819.819819819819</v>
      </c>
      <c r="I1208" s="82">
        <f>I1206-I1207</f>
        <v>180180.18018018018</v>
      </c>
      <c r="J1208" s="105">
        <f>J1206-J1207</f>
        <v>19819.819819819819</v>
      </c>
    </row>
    <row r="1209" spans="1:10" ht="12.75" customHeight="1" x14ac:dyDescent="0.25">
      <c r="A1209" s="101"/>
      <c r="D1209" s="81"/>
      <c r="E1209" s="81"/>
      <c r="F1209" s="81"/>
      <c r="G1209" s="82"/>
      <c r="H1209" s="83">
        <f>G1208+H1208</f>
        <v>200000</v>
      </c>
      <c r="I1209" s="83"/>
      <c r="J1209" s="103"/>
    </row>
    <row r="1210" spans="1:10" ht="12.75" customHeight="1" x14ac:dyDescent="0.25">
      <c r="A1210" s="101"/>
      <c r="B1210" s="79"/>
      <c r="D1210" s="81"/>
      <c r="E1210" s="81"/>
      <c r="F1210" s="81"/>
      <c r="G1210" s="82"/>
      <c r="H1210" s="83"/>
      <c r="I1210" s="83"/>
      <c r="J1210" s="103"/>
    </row>
    <row r="1211" spans="1:10" ht="12.75" customHeight="1" x14ac:dyDescent="0.25">
      <c r="A1211" s="101">
        <v>5</v>
      </c>
      <c r="B1211" s="84" t="s">
        <v>20</v>
      </c>
      <c r="C1211" s="84" t="s">
        <v>21</v>
      </c>
      <c r="D1211" s="85" t="s">
        <v>22</v>
      </c>
      <c r="E1211" s="85" t="s">
        <v>23</v>
      </c>
      <c r="F1211" s="85"/>
      <c r="G1211" s="86" t="s">
        <v>24</v>
      </c>
      <c r="H1211" s="87" t="s">
        <v>25</v>
      </c>
      <c r="I1211" s="87" t="s">
        <v>26</v>
      </c>
      <c r="J1211" s="102"/>
    </row>
    <row r="1212" spans="1:10" ht="12.75" customHeight="1" x14ac:dyDescent="0.25">
      <c r="A1212" s="101"/>
      <c r="B1212" s="80">
        <f>Invoice!B4460</f>
        <v>6</v>
      </c>
      <c r="C1212" s="88" t="str">
        <f>Invoice!E4460</f>
        <v>CORRECTION FLUID KENKO KE-301</v>
      </c>
      <c r="D1212" s="89">
        <f>Invoice!H4460</f>
        <v>53400</v>
      </c>
      <c r="E1212" s="81">
        <f t="shared" si="160"/>
        <v>320400</v>
      </c>
      <c r="F1212" s="81"/>
      <c r="G1212" s="82">
        <f t="shared" si="161"/>
        <v>288648.64864864864</v>
      </c>
      <c r="H1212" s="83">
        <f t="shared" si="162"/>
        <v>31751.35135135135</v>
      </c>
      <c r="I1212" s="83">
        <f t="shared" si="163"/>
        <v>48108.108108108107</v>
      </c>
      <c r="J1212" s="103">
        <f t="shared" si="164"/>
        <v>5291.8918918918916</v>
      </c>
    </row>
    <row r="1213" spans="1:10" ht="12.75" customHeight="1" x14ac:dyDescent="0.25">
      <c r="A1213" s="101"/>
      <c r="D1213" s="81"/>
      <c r="E1213" s="81">
        <f>(E1212*Invoice!I4460)+((E1212-(E1212*Invoice!I4460))*Invoice!J4460)</f>
        <v>32040</v>
      </c>
      <c r="F1213" s="81"/>
      <c r="G1213" s="90">
        <f>E1213/1.11</f>
        <v>28864.864864864863</v>
      </c>
      <c r="H1213" s="91">
        <f>G1213*11%</f>
        <v>3175.135135135135</v>
      </c>
      <c r="I1213" s="91">
        <f>G1213/B1212</f>
        <v>4810.8108108108108</v>
      </c>
      <c r="J1213" s="104">
        <f>H1213/B1212</f>
        <v>529.18918918918916</v>
      </c>
    </row>
    <row r="1214" spans="1:10" ht="12.75" customHeight="1" x14ac:dyDescent="0.25">
      <c r="A1214" s="101"/>
      <c r="D1214" s="81" t="s">
        <v>23</v>
      </c>
      <c r="E1214" s="81">
        <f>E1212-E1213</f>
        <v>288360</v>
      </c>
      <c r="F1214" s="81"/>
      <c r="G1214" s="82">
        <f>G1212-G1213</f>
        <v>259783.78378378379</v>
      </c>
      <c r="H1214" s="82">
        <f>H1212-H1213</f>
        <v>28576.216216216213</v>
      </c>
      <c r="I1214" s="82">
        <f>I1212-I1213</f>
        <v>43297.297297297293</v>
      </c>
      <c r="J1214" s="105">
        <f>J1212-J1213</f>
        <v>4762.7027027027025</v>
      </c>
    </row>
    <row r="1215" spans="1:10" ht="12.75" customHeight="1" x14ac:dyDescent="0.25">
      <c r="A1215" s="101"/>
      <c r="D1215" s="81"/>
      <c r="E1215" s="81"/>
      <c r="F1215" s="81"/>
      <c r="G1215" s="82"/>
      <c r="H1215" s="83">
        <f>G1214+H1214</f>
        <v>288360</v>
      </c>
      <c r="I1215" s="83"/>
      <c r="J1215" s="103"/>
    </row>
    <row r="1216" spans="1:10" ht="12.75" customHeight="1" x14ac:dyDescent="0.25">
      <c r="A1216" s="101"/>
      <c r="B1216" s="79"/>
      <c r="D1216" s="81"/>
      <c r="E1216" s="81"/>
      <c r="F1216" s="81"/>
      <c r="G1216" s="82"/>
      <c r="H1216" s="83"/>
      <c r="I1216" s="83"/>
      <c r="J1216" s="103"/>
    </row>
    <row r="1217" spans="1:10" ht="12.75" customHeight="1" x14ac:dyDescent="0.25">
      <c r="A1217" s="101">
        <v>6</v>
      </c>
      <c r="B1217" s="84" t="s">
        <v>20</v>
      </c>
      <c r="C1217" s="84" t="s">
        <v>21</v>
      </c>
      <c r="D1217" s="85" t="s">
        <v>22</v>
      </c>
      <c r="E1217" s="85" t="s">
        <v>23</v>
      </c>
      <c r="F1217" s="85"/>
      <c r="G1217" s="86" t="s">
        <v>24</v>
      </c>
      <c r="H1217" s="87" t="s">
        <v>25</v>
      </c>
      <c r="I1217" s="87" t="s">
        <v>26</v>
      </c>
      <c r="J1217" s="102"/>
    </row>
    <row r="1218" spans="1:10" ht="12.75" customHeight="1" x14ac:dyDescent="0.25">
      <c r="A1218" s="101"/>
      <c r="B1218" s="80">
        <f>Invoice!B4461</f>
        <v>25</v>
      </c>
      <c r="C1218" s="88" t="str">
        <f>Invoice!E4461</f>
        <v>LOOSE LEAF JOYART B5-2670 (50S)</v>
      </c>
      <c r="D1218" s="89">
        <f>Invoice!H4461</f>
        <v>5700</v>
      </c>
      <c r="E1218" s="81">
        <f t="shared" si="160"/>
        <v>142500</v>
      </c>
      <c r="F1218" s="81"/>
      <c r="G1218" s="82">
        <f t="shared" si="161"/>
        <v>128378.37837837837</v>
      </c>
      <c r="H1218" s="83">
        <f t="shared" si="162"/>
        <v>14121.621621621622</v>
      </c>
      <c r="I1218" s="83">
        <f t="shared" si="163"/>
        <v>5135.135135135135</v>
      </c>
      <c r="J1218" s="103">
        <f t="shared" si="164"/>
        <v>564.8648648648649</v>
      </c>
    </row>
    <row r="1219" spans="1:10" ht="12.75" customHeight="1" x14ac:dyDescent="0.25">
      <c r="A1219" s="101"/>
      <c r="D1219" s="81"/>
      <c r="E1219" s="81">
        <f>(E1218*Invoice!I4461)+((E1218-(E1218*Invoice!I4461))*Invoice!J4461)</f>
        <v>14250</v>
      </c>
      <c r="F1219" s="81"/>
      <c r="G1219" s="90">
        <f>E1219/1.11</f>
        <v>12837.837837837837</v>
      </c>
      <c r="H1219" s="91">
        <f>G1219*11%</f>
        <v>1412.1621621621621</v>
      </c>
      <c r="I1219" s="91">
        <f>G1219/B1218</f>
        <v>513.51351351351343</v>
      </c>
      <c r="J1219" s="104">
        <f>H1219/B1218</f>
        <v>56.486486486486484</v>
      </c>
    </row>
    <row r="1220" spans="1:10" ht="12.75" customHeight="1" x14ac:dyDescent="0.25">
      <c r="A1220" s="101"/>
      <c r="D1220" s="81" t="s">
        <v>23</v>
      </c>
      <c r="E1220" s="81">
        <f>E1218-E1219</f>
        <v>128250</v>
      </c>
      <c r="F1220" s="81"/>
      <c r="G1220" s="82">
        <f>G1218-G1219</f>
        <v>115540.54054054053</v>
      </c>
      <c r="H1220" s="82">
        <f>H1218-H1219</f>
        <v>12709.45945945946</v>
      </c>
      <c r="I1220" s="82">
        <f>I1218-I1219</f>
        <v>4621.6216216216217</v>
      </c>
      <c r="J1220" s="105">
        <f>J1218-J1219</f>
        <v>508.37837837837844</v>
      </c>
    </row>
    <row r="1221" spans="1:10" ht="12.75" customHeight="1" x14ac:dyDescent="0.25">
      <c r="A1221" s="101"/>
      <c r="D1221" s="81"/>
      <c r="E1221" s="81"/>
      <c r="F1221" s="81"/>
      <c r="G1221" s="82"/>
      <c r="H1221" s="83">
        <f>G1220+H1220</f>
        <v>128250</v>
      </c>
      <c r="I1221" s="83"/>
      <c r="J1221" s="103"/>
    </row>
    <row r="1222" spans="1:10" ht="12.75" customHeight="1" x14ac:dyDescent="0.25">
      <c r="A1222" s="101"/>
      <c r="B1222" s="79"/>
      <c r="D1222" s="81"/>
      <c r="E1222" s="81"/>
      <c r="F1222" s="81"/>
      <c r="G1222" s="82"/>
      <c r="H1222" s="83"/>
      <c r="I1222" s="83"/>
      <c r="J1222" s="103"/>
    </row>
    <row r="1223" spans="1:10" ht="12.75" customHeight="1" x14ac:dyDescent="0.25">
      <c r="A1223" s="101">
        <v>7</v>
      </c>
      <c r="B1223" s="84" t="s">
        <v>20</v>
      </c>
      <c r="C1223" s="84" t="s">
        <v>21</v>
      </c>
      <c r="D1223" s="85" t="s">
        <v>22</v>
      </c>
      <c r="E1223" s="85" t="s">
        <v>23</v>
      </c>
      <c r="F1223" s="85"/>
      <c r="G1223" s="86" t="s">
        <v>24</v>
      </c>
      <c r="H1223" s="87" t="s">
        <v>25</v>
      </c>
      <c r="I1223" s="87" t="s">
        <v>26</v>
      </c>
      <c r="J1223" s="102"/>
    </row>
    <row r="1224" spans="1:10" ht="12.75" customHeight="1" x14ac:dyDescent="0.25">
      <c r="A1224" s="101"/>
      <c r="B1224" s="80">
        <f>Invoice!B4462</f>
        <v>3</v>
      </c>
      <c r="C1224" s="88" t="str">
        <f>Invoice!E4462</f>
        <v>ASAHAN JOYKO B-23 (isi 12 pc) TONG 1 LOBANG</v>
      </c>
      <c r="D1224" s="89">
        <f>Invoice!H4462</f>
        <v>22200</v>
      </c>
      <c r="E1224" s="81">
        <f t="shared" si="160"/>
        <v>66600</v>
      </c>
      <c r="F1224" s="81"/>
      <c r="G1224" s="82">
        <f t="shared" si="161"/>
        <v>59999.999999999993</v>
      </c>
      <c r="H1224" s="83">
        <f t="shared" si="162"/>
        <v>6599.9999999999991</v>
      </c>
      <c r="I1224" s="83">
        <f t="shared" si="163"/>
        <v>19999.999999999996</v>
      </c>
      <c r="J1224" s="103">
        <f t="shared" si="164"/>
        <v>2199.9999999999995</v>
      </c>
    </row>
    <row r="1225" spans="1:10" ht="12.75" customHeight="1" x14ac:dyDescent="0.25">
      <c r="A1225" s="101"/>
      <c r="D1225" s="81"/>
      <c r="E1225" s="81">
        <f>(E1224*Invoice!I4462)+((E1224-(E1224*Invoice!I4462))*Invoice!J4462)</f>
        <v>6660</v>
      </c>
      <c r="F1225" s="81"/>
      <c r="G1225" s="90">
        <f>E1225/1.11</f>
        <v>5999.9999999999991</v>
      </c>
      <c r="H1225" s="91">
        <f>G1225*11%</f>
        <v>659.99999999999989</v>
      </c>
      <c r="I1225" s="91">
        <f>G1225/B1224</f>
        <v>1999.9999999999998</v>
      </c>
      <c r="J1225" s="104">
        <f>H1225/B1224</f>
        <v>219.99999999999997</v>
      </c>
    </row>
    <row r="1226" spans="1:10" ht="12.75" customHeight="1" x14ac:dyDescent="0.25">
      <c r="A1226" s="101"/>
      <c r="D1226" s="81" t="s">
        <v>23</v>
      </c>
      <c r="E1226" s="81">
        <f>E1224-E1225</f>
        <v>59940</v>
      </c>
      <c r="F1226" s="81"/>
      <c r="G1226" s="82">
        <f>G1224-G1225</f>
        <v>53999.999999999993</v>
      </c>
      <c r="H1226" s="82">
        <f>H1224-H1225</f>
        <v>5939.9999999999991</v>
      </c>
      <c r="I1226" s="82">
        <f>I1224-I1225</f>
        <v>17999.999999999996</v>
      </c>
      <c r="J1226" s="105">
        <f>J1224-J1225</f>
        <v>1979.9999999999995</v>
      </c>
    </row>
    <row r="1227" spans="1:10" ht="12.75" customHeight="1" x14ac:dyDescent="0.25">
      <c r="A1227" s="101"/>
      <c r="D1227" s="81"/>
      <c r="E1227" s="81"/>
      <c r="F1227" s="81"/>
      <c r="G1227" s="82"/>
      <c r="H1227" s="83">
        <f>G1226+H1226</f>
        <v>59939.999999999993</v>
      </c>
      <c r="I1227" s="83"/>
      <c r="J1227" s="103"/>
    </row>
    <row r="1228" spans="1:10" ht="12.75" customHeight="1" x14ac:dyDescent="0.25">
      <c r="A1228" s="101"/>
      <c r="B1228" s="79"/>
      <c r="D1228" s="81"/>
      <c r="E1228" s="81"/>
      <c r="F1228" s="81"/>
      <c r="G1228" s="82"/>
      <c r="H1228" s="83"/>
      <c r="I1228" s="83"/>
      <c r="J1228" s="103"/>
    </row>
    <row r="1229" spans="1:10" ht="12.75" customHeight="1" x14ac:dyDescent="0.25">
      <c r="A1229" s="101">
        <v>8</v>
      </c>
      <c r="B1229" s="84" t="s">
        <v>20</v>
      </c>
      <c r="C1229" s="84" t="s">
        <v>21</v>
      </c>
      <c r="D1229" s="85" t="s">
        <v>22</v>
      </c>
      <c r="E1229" s="85" t="s">
        <v>23</v>
      </c>
      <c r="F1229" s="85"/>
      <c r="G1229" s="86" t="s">
        <v>24</v>
      </c>
      <c r="H1229" s="87" t="s">
        <v>25</v>
      </c>
      <c r="I1229" s="87" t="s">
        <v>26</v>
      </c>
      <c r="J1229" s="102"/>
    </row>
    <row r="1230" spans="1:10" ht="12.75" customHeight="1" x14ac:dyDescent="0.25">
      <c r="A1230" s="101"/>
      <c r="B1230" s="80">
        <f>Invoice!B4463</f>
        <v>12</v>
      </c>
      <c r="C1230" s="88" t="str">
        <f>Invoice!E4463</f>
        <v>BALLPEN JOYKO BP-349-12 VOKUS TRANS HITAM (BONUS)</v>
      </c>
      <c r="D1230" s="89">
        <f>Invoice!H4463</f>
        <v>13200</v>
      </c>
      <c r="E1230" s="81">
        <f t="shared" si="160"/>
        <v>158400</v>
      </c>
      <c r="F1230" s="81"/>
      <c r="G1230" s="82">
        <f t="shared" si="161"/>
        <v>142702.70270270269</v>
      </c>
      <c r="H1230" s="83">
        <f t="shared" si="162"/>
        <v>15697.297297297297</v>
      </c>
      <c r="I1230" s="83">
        <f t="shared" si="163"/>
        <v>11891.891891891892</v>
      </c>
      <c r="J1230" s="103">
        <f t="shared" si="164"/>
        <v>1308.1081081081081</v>
      </c>
    </row>
    <row r="1231" spans="1:10" ht="12.75" customHeight="1" x14ac:dyDescent="0.25">
      <c r="A1231" s="101"/>
      <c r="D1231" s="81"/>
      <c r="E1231" s="81">
        <f>(E1230*Invoice!I4463)+((E1230-(E1230*Invoice!I4463))*Invoice!J4463)</f>
        <v>15840</v>
      </c>
      <c r="F1231" s="81"/>
      <c r="G1231" s="90">
        <f>E1231/1.11</f>
        <v>14270.270270270268</v>
      </c>
      <c r="H1231" s="91">
        <f>G1231*11%</f>
        <v>1569.7297297297296</v>
      </c>
      <c r="I1231" s="91">
        <f>G1231/B1230</f>
        <v>1189.1891891891889</v>
      </c>
      <c r="J1231" s="104">
        <f>H1231/B1230</f>
        <v>130.81081081081081</v>
      </c>
    </row>
    <row r="1232" spans="1:10" ht="12.75" customHeight="1" x14ac:dyDescent="0.25">
      <c r="A1232" s="101"/>
      <c r="D1232" s="81" t="s">
        <v>23</v>
      </c>
      <c r="E1232" s="81">
        <f>E1230-E1231</f>
        <v>142560</v>
      </c>
      <c r="F1232" s="81"/>
      <c r="G1232" s="82">
        <f>G1230-G1231</f>
        <v>128432.43243243243</v>
      </c>
      <c r="H1232" s="82">
        <f>H1230-H1231</f>
        <v>14127.567567567567</v>
      </c>
      <c r="I1232" s="82">
        <f>I1230-I1231</f>
        <v>10702.702702702703</v>
      </c>
      <c r="J1232" s="105">
        <f>J1230-J1231</f>
        <v>1177.2972972972973</v>
      </c>
    </row>
    <row r="1233" spans="1:10" ht="12.75" customHeight="1" x14ac:dyDescent="0.25">
      <c r="A1233" s="101"/>
      <c r="D1233" s="81"/>
      <c r="E1233" s="81"/>
      <c r="F1233" s="81"/>
      <c r="G1233" s="82"/>
      <c r="H1233" s="83">
        <f>G1232+H1232</f>
        <v>142560</v>
      </c>
      <c r="I1233" s="83"/>
      <c r="J1233" s="103"/>
    </row>
    <row r="1234" spans="1:10" ht="12.75" customHeight="1" x14ac:dyDescent="0.25">
      <c r="A1234" s="101"/>
      <c r="B1234" s="79"/>
      <c r="D1234" s="81"/>
      <c r="E1234" s="81"/>
      <c r="F1234" s="81"/>
      <c r="G1234" s="82"/>
      <c r="H1234" s="83"/>
      <c r="I1234" s="83"/>
      <c r="J1234" s="103"/>
    </row>
    <row r="1235" spans="1:10" ht="12.75" customHeight="1" x14ac:dyDescent="0.25">
      <c r="A1235" s="101">
        <v>9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Invoice!B4464</f>
        <v>2</v>
      </c>
      <c r="C1236" s="88" t="str">
        <f>Invoice!E4464</f>
        <v>PENSIL ZHONG HUA 6925-2B</v>
      </c>
      <c r="D1236" s="89">
        <f>Invoice!H4464</f>
        <v>85000</v>
      </c>
      <c r="E1236" s="81">
        <f t="shared" si="160"/>
        <v>170000</v>
      </c>
      <c r="F1236" s="81"/>
      <c r="G1236" s="82">
        <f t="shared" si="161"/>
        <v>153153.15315315314</v>
      </c>
      <c r="H1236" s="83">
        <f t="shared" si="162"/>
        <v>16846.846846846845</v>
      </c>
      <c r="I1236" s="83">
        <f t="shared" si="163"/>
        <v>76576.576576576568</v>
      </c>
      <c r="J1236" s="103">
        <f t="shared" si="164"/>
        <v>8423.4234234234227</v>
      </c>
    </row>
    <row r="1237" spans="1:10" ht="12.75" customHeight="1" x14ac:dyDescent="0.25">
      <c r="A1237" s="101"/>
      <c r="D1237" s="81"/>
      <c r="E1237" s="81">
        <f>(E1236*Invoice!I4464)+((E1236-(E1236*Invoice!I4464))*Invoice!J4464)</f>
        <v>0</v>
      </c>
      <c r="F1237" s="81"/>
      <c r="G1237" s="90">
        <f>E1237/1.11</f>
        <v>0</v>
      </c>
      <c r="H1237" s="91">
        <f>G1237*11%</f>
        <v>0</v>
      </c>
      <c r="I1237" s="91">
        <f>G1237/B1236</f>
        <v>0</v>
      </c>
      <c r="J1237" s="104">
        <f>H1237/B1236</f>
        <v>0</v>
      </c>
    </row>
    <row r="1238" spans="1:10" ht="12.75" customHeight="1" x14ac:dyDescent="0.25">
      <c r="A1238" s="101"/>
      <c r="D1238" s="81" t="s">
        <v>23</v>
      </c>
      <c r="E1238" s="81">
        <f>E1236-E1237</f>
        <v>170000</v>
      </c>
      <c r="F1238" s="81"/>
      <c r="G1238" s="82">
        <f>G1236-G1237</f>
        <v>153153.15315315314</v>
      </c>
      <c r="H1238" s="82">
        <f>H1236-H1237</f>
        <v>16846.846846846845</v>
      </c>
      <c r="I1238" s="82">
        <f>I1236-I1237</f>
        <v>76576.576576576568</v>
      </c>
      <c r="J1238" s="105">
        <f>J1236-J1237</f>
        <v>8423.4234234234227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169999.99999999997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10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Invoice!B4465</f>
        <v>3</v>
      </c>
      <c r="C1242" s="88" t="str">
        <f>Invoice!E4465</f>
        <v>SPIDOL PERMANEN KENKO PM-100 HITAM</v>
      </c>
      <c r="D1242" s="89">
        <f>Invoice!H4465</f>
        <v>36000</v>
      </c>
      <c r="E1242" s="81">
        <f t="shared" si="160"/>
        <v>108000</v>
      </c>
      <c r="F1242" s="81"/>
      <c r="G1242" s="82">
        <f t="shared" si="161"/>
        <v>97297.297297297293</v>
      </c>
      <c r="H1242" s="83">
        <f t="shared" si="162"/>
        <v>10702.702702702702</v>
      </c>
      <c r="I1242" s="83">
        <f t="shared" si="163"/>
        <v>32432.43243243243</v>
      </c>
      <c r="J1242" s="103">
        <f t="shared" si="164"/>
        <v>3567.567567567567</v>
      </c>
    </row>
    <row r="1243" spans="1:10" ht="12.75" customHeight="1" x14ac:dyDescent="0.25">
      <c r="A1243" s="101"/>
      <c r="D1243" s="81"/>
      <c r="E1243" s="81">
        <f>(E1242*Invoice!I4465)+((E1242-(E1242*Invoice!I4465))*Invoice!J4465)</f>
        <v>10800</v>
      </c>
      <c r="F1243" s="81"/>
      <c r="G1243" s="90">
        <f>E1243/1.11</f>
        <v>9729.7297297297282</v>
      </c>
      <c r="H1243" s="91">
        <f>G1243*11%</f>
        <v>1070.2702702702702</v>
      </c>
      <c r="I1243" s="91">
        <f>G1243/B1242</f>
        <v>3243.2432432432429</v>
      </c>
      <c r="J1243" s="104">
        <f>H1243/B1242</f>
        <v>356.75675675675672</v>
      </c>
    </row>
    <row r="1244" spans="1:10" ht="12.75" customHeight="1" x14ac:dyDescent="0.25">
      <c r="A1244" s="101"/>
      <c r="D1244" s="81" t="s">
        <v>23</v>
      </c>
      <c r="E1244" s="81">
        <f>E1242-E1243</f>
        <v>97200</v>
      </c>
      <c r="F1244" s="81"/>
      <c r="G1244" s="82">
        <f>G1242-G1243</f>
        <v>87567.567567567559</v>
      </c>
      <c r="H1244" s="82">
        <f>H1242-H1243</f>
        <v>9632.4324324324316</v>
      </c>
      <c r="I1244" s="82">
        <f>I1242-I1243</f>
        <v>29189.189189189186</v>
      </c>
      <c r="J1244" s="105">
        <f>J1242-J1243</f>
        <v>3210.8108108108104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97199.999999999985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11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Invoice!B4466</f>
        <v>3</v>
      </c>
      <c r="C1248" s="88" t="str">
        <f>Invoice!E4466</f>
        <v>SPIDOL PERMANEN KENKO KE-10 (KECIL)</v>
      </c>
      <c r="D1248" s="89">
        <f>Invoice!H4466</f>
        <v>10800</v>
      </c>
      <c r="E1248" s="81">
        <f t="shared" si="160"/>
        <v>32400</v>
      </c>
      <c r="F1248" s="81"/>
      <c r="G1248" s="82">
        <f t="shared" si="161"/>
        <v>29189.189189189186</v>
      </c>
      <c r="H1248" s="83">
        <f t="shared" si="162"/>
        <v>3210.8108108108104</v>
      </c>
      <c r="I1248" s="83">
        <f t="shared" si="163"/>
        <v>9729.7297297297282</v>
      </c>
      <c r="J1248" s="103">
        <f t="shared" si="164"/>
        <v>1070.2702702702702</v>
      </c>
    </row>
    <row r="1249" spans="1:10" ht="12.75" customHeight="1" x14ac:dyDescent="0.25">
      <c r="A1249" s="101"/>
      <c r="D1249" s="81"/>
      <c r="E1249" s="81">
        <f>(E1248*Invoice!I4466)+((E1248-(E1248*Invoice!I4466))*Invoice!J4466)</f>
        <v>3240</v>
      </c>
      <c r="F1249" s="81"/>
      <c r="G1249" s="90">
        <f>E1249/1.11</f>
        <v>2918.9189189189187</v>
      </c>
      <c r="H1249" s="91">
        <f>G1249*11%</f>
        <v>321.08108108108104</v>
      </c>
      <c r="I1249" s="91">
        <f>G1249/B1248</f>
        <v>972.97297297297291</v>
      </c>
      <c r="J1249" s="104">
        <f>H1249/B1248</f>
        <v>107.02702702702702</v>
      </c>
    </row>
    <row r="1250" spans="1:10" ht="12.75" customHeight="1" x14ac:dyDescent="0.25">
      <c r="A1250" s="101"/>
      <c r="D1250" s="81" t="s">
        <v>23</v>
      </c>
      <c r="E1250" s="81">
        <f>E1248-E1249</f>
        <v>29160</v>
      </c>
      <c r="F1250" s="81"/>
      <c r="G1250" s="82">
        <f>G1248-G1249</f>
        <v>26270.270270270266</v>
      </c>
      <c r="H1250" s="82">
        <f>H1248-H1249</f>
        <v>2889.7297297297291</v>
      </c>
      <c r="I1250" s="82">
        <f>I1248-I1249</f>
        <v>8756.7567567567548</v>
      </c>
      <c r="J1250" s="105">
        <f>J1248-J1249</f>
        <v>963.24324324324323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29159.999999999996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12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Invoice!B4467</f>
        <v>3</v>
      </c>
      <c r="C1254" s="88" t="str">
        <f>Invoice!E4467</f>
        <v>GEL PEN TIZO TG31762-E</v>
      </c>
      <c r="D1254" s="89">
        <f>Invoice!H4467</f>
        <v>24000</v>
      </c>
      <c r="E1254" s="81">
        <f t="shared" si="160"/>
        <v>72000</v>
      </c>
      <c r="F1254" s="81"/>
      <c r="G1254" s="82">
        <f t="shared" si="161"/>
        <v>64864.86486486486</v>
      </c>
      <c r="H1254" s="83">
        <f t="shared" si="162"/>
        <v>7135.135135135135</v>
      </c>
      <c r="I1254" s="83">
        <f t="shared" si="163"/>
        <v>21621.62162162162</v>
      </c>
      <c r="J1254" s="103">
        <f t="shared" si="164"/>
        <v>2378.3783783783783</v>
      </c>
    </row>
    <row r="1255" spans="1:10" ht="12.75" customHeight="1" x14ac:dyDescent="0.25">
      <c r="A1255" s="101"/>
      <c r="D1255" s="81"/>
      <c r="E1255" s="81">
        <f>(E1254*Invoice!I4467)+((E1254-(E1254*Invoice!I4467))*Invoice!J4467)</f>
        <v>0</v>
      </c>
      <c r="F1255" s="81"/>
      <c r="G1255" s="90">
        <f>E1255/1.11</f>
        <v>0</v>
      </c>
      <c r="H1255" s="91">
        <f>G1255*11%</f>
        <v>0</v>
      </c>
      <c r="I1255" s="91">
        <f>G1255/B1254</f>
        <v>0</v>
      </c>
      <c r="J1255" s="104">
        <f>H1255/B1254</f>
        <v>0</v>
      </c>
    </row>
    <row r="1256" spans="1:10" ht="12.75" customHeight="1" x14ac:dyDescent="0.25">
      <c r="A1256" s="101"/>
      <c r="D1256" s="81" t="s">
        <v>23</v>
      </c>
      <c r="E1256" s="81">
        <f>E1254-E1255</f>
        <v>72000</v>
      </c>
      <c r="F1256" s="81"/>
      <c r="G1256" s="82">
        <f>G1254-G1255</f>
        <v>64864.86486486486</v>
      </c>
      <c r="H1256" s="82">
        <f>H1254-H1255</f>
        <v>7135.135135135135</v>
      </c>
      <c r="I1256" s="82">
        <f>I1254-I1255</f>
        <v>21621.62162162162</v>
      </c>
      <c r="J1256" s="105">
        <f>J1254-J1255</f>
        <v>2378.3783783783783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72000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13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Invoice!B4468</f>
        <v>3</v>
      </c>
      <c r="C1260" s="88" t="str">
        <f>Invoice!E4468</f>
        <v>GEL PEN TIZO TG31037-E</v>
      </c>
      <c r="D1260" s="89">
        <f>Invoice!H4468</f>
        <v>24000</v>
      </c>
      <c r="E1260" s="81">
        <f t="shared" si="160"/>
        <v>72000</v>
      </c>
      <c r="F1260" s="81"/>
      <c r="G1260" s="82">
        <f t="shared" si="161"/>
        <v>64864.86486486486</v>
      </c>
      <c r="H1260" s="83">
        <f t="shared" si="162"/>
        <v>7135.135135135135</v>
      </c>
      <c r="I1260" s="83">
        <f t="shared" si="163"/>
        <v>21621.62162162162</v>
      </c>
      <c r="J1260" s="103">
        <f t="shared" si="164"/>
        <v>2378.3783783783783</v>
      </c>
    </row>
    <row r="1261" spans="1:10" ht="12.75" customHeight="1" x14ac:dyDescent="0.25">
      <c r="A1261" s="101"/>
      <c r="D1261" s="81"/>
      <c r="E1261" s="81">
        <f>(E1260*Invoice!I4468)+((E1260-(E1260*Invoice!I4468))*Invoice!J4468)</f>
        <v>0</v>
      </c>
      <c r="F1261" s="81"/>
      <c r="G1261" s="90">
        <f>E1261/1.11</f>
        <v>0</v>
      </c>
      <c r="H1261" s="91">
        <f>G1261*11%</f>
        <v>0</v>
      </c>
      <c r="I1261" s="91">
        <f>G1261/B1260</f>
        <v>0</v>
      </c>
      <c r="J1261" s="104">
        <f>H1261/B1260</f>
        <v>0</v>
      </c>
    </row>
    <row r="1262" spans="1:10" ht="12.75" customHeight="1" x14ac:dyDescent="0.25">
      <c r="A1262" s="101"/>
      <c r="D1262" s="81" t="s">
        <v>23</v>
      </c>
      <c r="E1262" s="81">
        <f>E1260-E1261</f>
        <v>72000</v>
      </c>
      <c r="F1262" s="81"/>
      <c r="G1262" s="82">
        <f>G1260-G1261</f>
        <v>64864.86486486486</v>
      </c>
      <c r="H1262" s="82">
        <f>H1260-H1261</f>
        <v>7135.135135135135</v>
      </c>
      <c r="I1262" s="82">
        <f>I1260-I1261</f>
        <v>21621.62162162162</v>
      </c>
      <c r="J1262" s="105">
        <f>J1260-J1261</f>
        <v>2378.3783783783783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72000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14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Invoice!B4469</f>
        <v>2</v>
      </c>
      <c r="C1266" s="88" t="str">
        <f>Invoice!E4469</f>
        <v>PENSIL WARNA KAYAGI KY-CP1224 TWIN</v>
      </c>
      <c r="D1266" s="89">
        <f>Invoice!H4469</f>
        <v>175000</v>
      </c>
      <c r="E1266" s="81">
        <f t="shared" si="160"/>
        <v>350000</v>
      </c>
      <c r="F1266" s="81"/>
      <c r="G1266" s="82">
        <f t="shared" si="161"/>
        <v>315315.31531531527</v>
      </c>
      <c r="H1266" s="83">
        <f t="shared" si="162"/>
        <v>34684.684684684682</v>
      </c>
      <c r="I1266" s="83">
        <f t="shared" si="163"/>
        <v>157657.65765765763</v>
      </c>
      <c r="J1266" s="103">
        <f t="shared" si="164"/>
        <v>17342.342342342341</v>
      </c>
    </row>
    <row r="1267" spans="1:10" ht="12.75" customHeight="1" x14ac:dyDescent="0.25">
      <c r="A1267" s="101"/>
      <c r="D1267" s="81"/>
      <c r="E1267" s="81">
        <f>(E1266*Invoice!I4469)+((E1266-(E1266*Invoice!I4469))*Invoice!J4469)</f>
        <v>0</v>
      </c>
      <c r="F1267" s="81"/>
      <c r="G1267" s="90">
        <f>E1267/1.11</f>
        <v>0</v>
      </c>
      <c r="H1267" s="91">
        <f>G1267*11%</f>
        <v>0</v>
      </c>
      <c r="I1267" s="91">
        <f>G1267/B1266</f>
        <v>0</v>
      </c>
      <c r="J1267" s="104">
        <f>H1267/B1266</f>
        <v>0</v>
      </c>
    </row>
    <row r="1268" spans="1:10" ht="12.75" customHeight="1" x14ac:dyDescent="0.25">
      <c r="A1268" s="101"/>
      <c r="D1268" s="81" t="s">
        <v>23</v>
      </c>
      <c r="E1268" s="81">
        <f>E1266-E1267</f>
        <v>350000</v>
      </c>
      <c r="F1268" s="81"/>
      <c r="G1268" s="82">
        <f>G1266-G1267</f>
        <v>315315.31531531527</v>
      </c>
      <c r="H1268" s="82">
        <f>H1266-H1267</f>
        <v>34684.684684684682</v>
      </c>
      <c r="I1268" s="82">
        <f>I1266-I1267</f>
        <v>157657.65765765763</v>
      </c>
      <c r="J1268" s="105">
        <f>J1266-J1267</f>
        <v>17342.342342342341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349999.99999999994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6"/>
      <c r="B1271" s="107"/>
      <c r="C1271" s="107"/>
      <c r="D1271" s="107"/>
      <c r="E1271" s="107"/>
      <c r="F1271" s="107"/>
      <c r="G1271" s="108">
        <f>G1190+G1196+G1202+G1208+G1214+G1220+G1226+G1232+G1238+G1244+G1250+G1256+G1262+G1268</f>
        <v>2424099.0990990987</v>
      </c>
      <c r="H1271" s="108">
        <f>H1190+H1196+H1202+H1208+H1214+H1220+H1226+H1232+H1238+H1244+H1250+H1256+H1262+H1268</f>
        <v>266650.90090090089</v>
      </c>
      <c r="I1271" s="107"/>
      <c r="J1271" s="109">
        <f>H1191+H1197+H1203+H1209+H1215+H1221+H1227+H1233+H1239+H1245+H1251+H1257+H1263+H1269</f>
        <v>2690750</v>
      </c>
    </row>
    <row r="1273" spans="1:10" ht="12.75" customHeight="1" x14ac:dyDescent="0.25">
      <c r="A1273" s="94" t="s">
        <v>1</v>
      </c>
      <c r="B1273" s="95">
        <f>Invoice!E4562</f>
        <v>23060041</v>
      </c>
      <c r="C1273" s="96"/>
      <c r="D1273" s="97"/>
      <c r="E1273" s="97"/>
      <c r="F1273" s="97"/>
      <c r="G1273" s="98"/>
      <c r="H1273" s="99"/>
      <c r="I1273" s="99"/>
      <c r="J1273" s="100"/>
    </row>
    <row r="1274" spans="1:10" ht="12.75" customHeight="1" x14ac:dyDescent="0.25">
      <c r="A1274" s="101">
        <v>1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Invoice!B4570</f>
        <v>360</v>
      </c>
      <c r="C1275" s="88" t="str">
        <f>Invoice!E4570</f>
        <v>CRAYON / OIL PASTEL JOYKO OP-18S PP CASE SEA WORLD</v>
      </c>
      <c r="D1275" s="89">
        <f>Invoice!H4570</f>
        <v>23000</v>
      </c>
      <c r="E1275" s="81">
        <f>D1275*B1275</f>
        <v>8280000</v>
      </c>
      <c r="F1275" s="81"/>
      <c r="G1275" s="82">
        <f>E1275/1.11</f>
        <v>7459459.4594594585</v>
      </c>
      <c r="H1275" s="83">
        <f>G1275*11%</f>
        <v>820540.54054054047</v>
      </c>
      <c r="I1275" s="83">
        <f>G1275/B1275</f>
        <v>20720.720720720718</v>
      </c>
      <c r="J1275" s="103">
        <f>H1275/B1275</f>
        <v>2279.2792792792793</v>
      </c>
    </row>
    <row r="1276" spans="1:10" ht="12.75" customHeight="1" x14ac:dyDescent="0.25">
      <c r="A1276" s="101"/>
      <c r="D1276" s="81"/>
      <c r="E1276" s="81">
        <f>(E1275*Invoice!I4570)+((E1275-(E1275*Invoice!I4570))*Invoice!J4570)</f>
        <v>1035000</v>
      </c>
      <c r="F1276" s="81"/>
      <c r="G1276" s="90">
        <f>E1276/1.11</f>
        <v>932432.43243243231</v>
      </c>
      <c r="H1276" s="91">
        <f>G1276*11%</f>
        <v>102567.56756756756</v>
      </c>
      <c r="I1276" s="91">
        <f>G1276/B1275</f>
        <v>2590.0900900900897</v>
      </c>
      <c r="J1276" s="104">
        <f>H1276/B1275</f>
        <v>284.90990990990991</v>
      </c>
    </row>
    <row r="1277" spans="1:10" ht="12.75" customHeight="1" x14ac:dyDescent="0.25">
      <c r="A1277" s="101"/>
      <c r="D1277" s="81" t="s">
        <v>23</v>
      </c>
      <c r="E1277" s="81">
        <f>E1275-E1276</f>
        <v>7245000</v>
      </c>
      <c r="F1277" s="81"/>
      <c r="G1277" s="82">
        <f>G1275-G1276</f>
        <v>6527027.0270270258</v>
      </c>
      <c r="H1277" s="82">
        <f>H1275-H1276</f>
        <v>717972.9729729729</v>
      </c>
      <c r="I1277" s="82">
        <f>I1275-I1276</f>
        <v>18130.630630630629</v>
      </c>
      <c r="J1277" s="105">
        <f>J1275-J1276</f>
        <v>1994.3693693693695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7244999.9999999991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2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Invoice!B4571</f>
        <v>720</v>
      </c>
      <c r="C1281" s="88" t="str">
        <f>Invoice!E4571</f>
        <v>CRAYON / OIL PASTEL JOYKO OP-12CHC COMPACT</v>
      </c>
      <c r="D1281" s="89">
        <f>Invoice!H4571</f>
        <v>11600</v>
      </c>
      <c r="E1281" s="81">
        <f t="shared" ref="E1281:E1293" si="165">D1281*B1281</f>
        <v>8352000</v>
      </c>
      <c r="F1281" s="81"/>
      <c r="G1281" s="82">
        <f t="shared" ref="G1281:G1293" si="166">E1281/1.11</f>
        <v>7524324.3243243238</v>
      </c>
      <c r="H1281" s="83">
        <f t="shared" ref="H1281:H1293" si="167">G1281*11%</f>
        <v>827675.67567567562</v>
      </c>
      <c r="I1281" s="83">
        <f t="shared" ref="I1281:I1293" si="168">G1281/B1281</f>
        <v>10450.450450450449</v>
      </c>
      <c r="J1281" s="103">
        <f t="shared" ref="J1281:J1293" si="169">H1281/B1281</f>
        <v>1149.5495495495495</v>
      </c>
    </row>
    <row r="1282" spans="1:10" ht="12.75" customHeight="1" x14ac:dyDescent="0.25">
      <c r="A1282" s="101"/>
      <c r="D1282" s="81"/>
      <c r="E1282" s="81">
        <f>(E1281*Invoice!I4571)+((E1281-(E1281*Invoice!I4571))*Invoice!J4571)</f>
        <v>1044000</v>
      </c>
      <c r="F1282" s="81"/>
      <c r="G1282" s="90">
        <f>E1282/1.11</f>
        <v>940540.54054054047</v>
      </c>
      <c r="H1282" s="91">
        <f>G1282*11%</f>
        <v>103459.45945945945</v>
      </c>
      <c r="I1282" s="91">
        <f>G1282/B1281</f>
        <v>1306.3063063063062</v>
      </c>
      <c r="J1282" s="104">
        <f>H1282/B1281</f>
        <v>143.69369369369369</v>
      </c>
    </row>
    <row r="1283" spans="1:10" ht="12.75" customHeight="1" x14ac:dyDescent="0.25">
      <c r="A1283" s="101"/>
      <c r="D1283" s="81" t="s">
        <v>23</v>
      </c>
      <c r="E1283" s="81">
        <f>E1281-E1282</f>
        <v>7308000</v>
      </c>
      <c r="F1283" s="81"/>
      <c r="G1283" s="82">
        <f>G1281-G1282</f>
        <v>6583783.7837837832</v>
      </c>
      <c r="H1283" s="82">
        <f>H1281-H1282</f>
        <v>724216.21621621621</v>
      </c>
      <c r="I1283" s="82">
        <f>I1281-I1282</f>
        <v>9144.1441441441439</v>
      </c>
      <c r="J1283" s="105">
        <f>J1281-J1282</f>
        <v>1005.8558558558558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7307999.9999999991</v>
      </c>
      <c r="I1284" s="83"/>
      <c r="J1284" s="103"/>
    </row>
    <row r="1285" spans="1:10" ht="12.75" customHeight="1" x14ac:dyDescent="0.25">
      <c r="A1285" s="101"/>
      <c r="B1285" s="79"/>
      <c r="D1285" s="81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1">
        <v>3</v>
      </c>
      <c r="B1286" s="84" t="s">
        <v>20</v>
      </c>
      <c r="C1286" s="84" t="s">
        <v>21</v>
      </c>
      <c r="D1286" s="85" t="s">
        <v>22</v>
      </c>
      <c r="E1286" s="85" t="s">
        <v>23</v>
      </c>
      <c r="F1286" s="85"/>
      <c r="G1286" s="86" t="s">
        <v>24</v>
      </c>
      <c r="H1286" s="87" t="s">
        <v>25</v>
      </c>
      <c r="I1286" s="87" t="s">
        <v>26</v>
      </c>
      <c r="J1286" s="102"/>
    </row>
    <row r="1287" spans="1:10" ht="12.75" customHeight="1" x14ac:dyDescent="0.25">
      <c r="A1287" s="101"/>
      <c r="B1287" s="80">
        <f>Invoice!B4572</f>
        <v>240</v>
      </c>
      <c r="C1287" s="88" t="str">
        <f>Invoice!E4572</f>
        <v>CRAYON / OIL PASTEL JOYKO OP-24S PP CASE SEA WORLD</v>
      </c>
      <c r="D1287" s="89">
        <f>Invoice!H4572</f>
        <v>29600</v>
      </c>
      <c r="E1287" s="81">
        <f t="shared" si="165"/>
        <v>7104000</v>
      </c>
      <c r="F1287" s="81"/>
      <c r="G1287" s="82">
        <f t="shared" si="166"/>
        <v>6399999.9999999991</v>
      </c>
      <c r="H1287" s="83">
        <f t="shared" si="167"/>
        <v>703999.99999999988</v>
      </c>
      <c r="I1287" s="83">
        <f t="shared" si="168"/>
        <v>26666.666666666664</v>
      </c>
      <c r="J1287" s="103">
        <f t="shared" si="169"/>
        <v>2933.333333333333</v>
      </c>
    </row>
    <row r="1288" spans="1:10" ht="12.75" customHeight="1" x14ac:dyDescent="0.25">
      <c r="A1288" s="101"/>
      <c r="D1288" s="81"/>
      <c r="E1288" s="81">
        <f>(E1287*Invoice!I4572)+((E1287-(E1287*Invoice!I4572))*Invoice!J4572)</f>
        <v>888000</v>
      </c>
      <c r="F1288" s="81"/>
      <c r="G1288" s="90">
        <f>E1288/1.11</f>
        <v>799999.99999999988</v>
      </c>
      <c r="H1288" s="91">
        <f>G1288*11%</f>
        <v>87999.999999999985</v>
      </c>
      <c r="I1288" s="91">
        <f>G1288/B1287</f>
        <v>3333.333333333333</v>
      </c>
      <c r="J1288" s="104">
        <f>H1288/B1287</f>
        <v>366.66666666666663</v>
      </c>
    </row>
    <row r="1289" spans="1:10" ht="12.75" customHeight="1" x14ac:dyDescent="0.25">
      <c r="A1289" s="101"/>
      <c r="D1289" s="81" t="s">
        <v>23</v>
      </c>
      <c r="E1289" s="81">
        <f>E1287-E1288</f>
        <v>6216000</v>
      </c>
      <c r="F1289" s="81"/>
      <c r="G1289" s="82">
        <f>G1287-G1288</f>
        <v>5599999.9999999991</v>
      </c>
      <c r="H1289" s="82">
        <f>H1287-H1288</f>
        <v>615999.99999999988</v>
      </c>
      <c r="I1289" s="82">
        <f>I1287-I1288</f>
        <v>23333.333333333332</v>
      </c>
      <c r="J1289" s="105">
        <f>J1287-J1288</f>
        <v>2566.6666666666665</v>
      </c>
    </row>
    <row r="1290" spans="1:10" ht="12.75" customHeight="1" x14ac:dyDescent="0.25">
      <c r="A1290" s="101"/>
      <c r="D1290" s="81"/>
      <c r="E1290" s="81"/>
      <c r="F1290" s="81"/>
      <c r="G1290" s="82"/>
      <c r="H1290" s="83">
        <f>G1289+H1289</f>
        <v>6215999.9999999991</v>
      </c>
      <c r="I1290" s="83"/>
      <c r="J1290" s="103"/>
    </row>
    <row r="1291" spans="1:10" ht="12.75" customHeight="1" x14ac:dyDescent="0.25">
      <c r="A1291" s="101"/>
      <c r="B1291" s="79"/>
      <c r="D1291" s="81"/>
      <c r="E1291" s="81"/>
      <c r="F1291" s="81"/>
      <c r="G1291" s="82"/>
      <c r="H1291" s="83"/>
      <c r="I1291" s="83"/>
      <c r="J1291" s="103"/>
    </row>
    <row r="1292" spans="1:10" ht="12.75" customHeight="1" x14ac:dyDescent="0.25">
      <c r="A1292" s="101">
        <v>4</v>
      </c>
      <c r="B1292" s="84" t="s">
        <v>20</v>
      </c>
      <c r="C1292" s="84" t="s">
        <v>21</v>
      </c>
      <c r="D1292" s="85" t="s">
        <v>22</v>
      </c>
      <c r="E1292" s="85" t="s">
        <v>23</v>
      </c>
      <c r="F1292" s="85"/>
      <c r="G1292" s="86" t="s">
        <v>24</v>
      </c>
      <c r="H1292" s="87" t="s">
        <v>25</v>
      </c>
      <c r="I1292" s="87" t="s">
        <v>26</v>
      </c>
      <c r="J1292" s="102"/>
    </row>
    <row r="1293" spans="1:10" ht="12.75" customHeight="1" x14ac:dyDescent="0.25">
      <c r="A1293" s="101"/>
      <c r="B1293" s="80">
        <f>Invoice!B4573</f>
        <v>288</v>
      </c>
      <c r="C1293" s="88" t="str">
        <f>Invoice!E4573</f>
        <v>GUNTING JOYKO SC-828</v>
      </c>
      <c r="D1293" s="89">
        <f>Invoice!H4573</f>
        <v>4350</v>
      </c>
      <c r="E1293" s="81">
        <f t="shared" si="165"/>
        <v>1252800</v>
      </c>
      <c r="F1293" s="81"/>
      <c r="G1293" s="82">
        <f t="shared" si="166"/>
        <v>1128648.6486486485</v>
      </c>
      <c r="H1293" s="83">
        <f t="shared" si="167"/>
        <v>124151.35135135133</v>
      </c>
      <c r="I1293" s="83">
        <f t="shared" si="168"/>
        <v>3918.9189189189183</v>
      </c>
      <c r="J1293" s="103">
        <f t="shared" si="169"/>
        <v>431.08108108108104</v>
      </c>
    </row>
    <row r="1294" spans="1:10" ht="12.75" customHeight="1" x14ac:dyDescent="0.25">
      <c r="A1294" s="101"/>
      <c r="D1294" s="81"/>
      <c r="E1294" s="81">
        <f>(E1293*Invoice!I4573)+((E1293-(E1293*Invoice!I4573))*Invoice!J4573)</f>
        <v>156600</v>
      </c>
      <c r="F1294" s="81"/>
      <c r="G1294" s="90">
        <f>E1294/1.11</f>
        <v>141081.08108108107</v>
      </c>
      <c r="H1294" s="91">
        <f>G1294*11%</f>
        <v>15518.918918918916</v>
      </c>
      <c r="I1294" s="91">
        <f>G1294/B1293</f>
        <v>489.86486486486478</v>
      </c>
      <c r="J1294" s="104">
        <f>H1294/B1293</f>
        <v>53.88513513513513</v>
      </c>
    </row>
    <row r="1295" spans="1:10" ht="12.75" customHeight="1" x14ac:dyDescent="0.25">
      <c r="A1295" s="101"/>
      <c r="D1295" s="81" t="s">
        <v>23</v>
      </c>
      <c r="E1295" s="81">
        <f>E1293-E1294</f>
        <v>1096200</v>
      </c>
      <c r="F1295" s="81"/>
      <c r="G1295" s="82">
        <f>G1293-G1294</f>
        <v>987567.56756756746</v>
      </c>
      <c r="H1295" s="82">
        <f>H1293-H1294</f>
        <v>108632.43243243241</v>
      </c>
      <c r="I1295" s="82">
        <f>I1293-I1294</f>
        <v>3429.0540540540533</v>
      </c>
      <c r="J1295" s="105">
        <f>J1293-J1294</f>
        <v>377.19594594594594</v>
      </c>
    </row>
    <row r="1296" spans="1:10" ht="12.75" customHeight="1" x14ac:dyDescent="0.25">
      <c r="A1296" s="101"/>
      <c r="D1296" s="81"/>
      <c r="E1296" s="81"/>
      <c r="F1296" s="81"/>
      <c r="G1296" s="82"/>
      <c r="H1296" s="83">
        <f>G1295+H1295</f>
        <v>1096199.9999999998</v>
      </c>
      <c r="I1296" s="83"/>
      <c r="J1296" s="103"/>
    </row>
    <row r="1297" spans="1:10" ht="12.75" customHeight="1" x14ac:dyDescent="0.25">
      <c r="A1297" s="101"/>
      <c r="B1297" s="79"/>
      <c r="D1297" s="81"/>
      <c r="E1297" s="81"/>
      <c r="F1297" s="81"/>
      <c r="G1297" s="82"/>
      <c r="H1297" s="83"/>
      <c r="I1297" s="83"/>
      <c r="J1297" s="103"/>
    </row>
    <row r="1298" spans="1:10" ht="12.75" customHeight="1" x14ac:dyDescent="0.25">
      <c r="A1298" s="106"/>
      <c r="B1298" s="107"/>
      <c r="C1298" s="107"/>
      <c r="D1298" s="107"/>
      <c r="E1298" s="107"/>
      <c r="F1298" s="107"/>
      <c r="G1298" s="108">
        <f>G1277+G1283+G1289+G1295</f>
        <v>19698378.378378376</v>
      </c>
      <c r="H1298" s="108">
        <f>H1277+H1283+H1289+H1295</f>
        <v>2166821.6216216213</v>
      </c>
      <c r="I1298" s="107"/>
      <c r="J1298" s="109">
        <f>H1278+H1284+H1290+H1296</f>
        <v>21865199.999999996</v>
      </c>
    </row>
    <row r="1300" spans="1:10" ht="12.75" customHeight="1" x14ac:dyDescent="0.25">
      <c r="A1300" s="94" t="s">
        <v>1</v>
      </c>
      <c r="B1300" s="95">
        <f>Invoice!E4676</f>
        <v>23060042</v>
      </c>
      <c r="C1300" s="96"/>
      <c r="D1300" s="97"/>
      <c r="E1300" s="97"/>
      <c r="F1300" s="97"/>
      <c r="G1300" s="98"/>
      <c r="H1300" s="99"/>
      <c r="I1300" s="99"/>
      <c r="J1300" s="100"/>
    </row>
    <row r="1301" spans="1:10" ht="12.75" customHeight="1" x14ac:dyDescent="0.25">
      <c r="A1301" s="101">
        <v>1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Invoice!B4684</f>
        <v>72</v>
      </c>
      <c r="C1302" s="88" t="str">
        <f>Invoice!E4684</f>
        <v>PENSIL WARNA KENKO CP-12F CLASSIC (PANJANG)</v>
      </c>
      <c r="D1302" s="89">
        <f>Invoice!H4684</f>
        <v>124200</v>
      </c>
      <c r="E1302" s="81">
        <f>D1302*B1302</f>
        <v>8942400</v>
      </c>
      <c r="F1302" s="81"/>
      <c r="G1302" s="82">
        <f>E1302/1.11</f>
        <v>8056216.2162162159</v>
      </c>
      <c r="H1302" s="83">
        <f>G1302*11%</f>
        <v>886183.78378378379</v>
      </c>
      <c r="I1302" s="83">
        <f>G1302/B1302</f>
        <v>111891.89189189189</v>
      </c>
      <c r="J1302" s="103">
        <f>H1302/B1302</f>
        <v>12308.108108108108</v>
      </c>
    </row>
    <row r="1303" spans="1:10" ht="12.75" customHeight="1" x14ac:dyDescent="0.25">
      <c r="A1303" s="101"/>
      <c r="D1303" s="81"/>
      <c r="E1303" s="81">
        <f>(E1302*Invoice!I4684)+((E1302-(E1302*Invoice!I4684))*Invoice!J4684)</f>
        <v>1207224</v>
      </c>
      <c r="F1303" s="81"/>
      <c r="G1303" s="90">
        <f>E1303/1.11</f>
        <v>1087589.1891891891</v>
      </c>
      <c r="H1303" s="91">
        <f>G1303*11%</f>
        <v>119634.8108108108</v>
      </c>
      <c r="I1303" s="91">
        <f>G1303/B1302</f>
        <v>15105.405405405405</v>
      </c>
      <c r="J1303" s="104">
        <f>H1303/B1302</f>
        <v>1661.5945945945944</v>
      </c>
    </row>
    <row r="1304" spans="1:10" ht="12.75" customHeight="1" x14ac:dyDescent="0.25">
      <c r="A1304" s="101"/>
      <c r="D1304" s="81" t="s">
        <v>23</v>
      </c>
      <c r="E1304" s="81">
        <f>E1302-E1303</f>
        <v>7735176</v>
      </c>
      <c r="F1304" s="81"/>
      <c r="G1304" s="82">
        <f>G1302-G1303</f>
        <v>6968627.0270270268</v>
      </c>
      <c r="H1304" s="82">
        <f>H1302-H1303</f>
        <v>766548.97297297302</v>
      </c>
      <c r="I1304" s="82">
        <f>I1302-I1303</f>
        <v>96786.486486486494</v>
      </c>
      <c r="J1304" s="105">
        <f>J1302-J1303</f>
        <v>10646.513513513513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7735176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6"/>
      <c r="B1307" s="107"/>
      <c r="C1307" s="107"/>
      <c r="D1307" s="107"/>
      <c r="E1307" s="107"/>
      <c r="F1307" s="107"/>
      <c r="G1307" s="108">
        <f>G1304</f>
        <v>6968627.0270270268</v>
      </c>
      <c r="H1307" s="108">
        <f>H1304</f>
        <v>766548.97297297302</v>
      </c>
      <c r="I1307" s="107"/>
      <c r="J1307" s="109">
        <f>H1305</f>
        <v>7735176</v>
      </c>
    </row>
    <row r="1309" spans="1:10" ht="12.75" customHeight="1" x14ac:dyDescent="0.25">
      <c r="A1309" s="94" t="s">
        <v>1</v>
      </c>
      <c r="B1309" s="95">
        <f>Invoice!E4790</f>
        <v>23060043</v>
      </c>
      <c r="C1309" s="96"/>
      <c r="D1309" s="97"/>
      <c r="E1309" s="97"/>
      <c r="F1309" s="97"/>
      <c r="G1309" s="98"/>
      <c r="H1309" s="99"/>
      <c r="I1309" s="99"/>
      <c r="J1309" s="100"/>
    </row>
    <row r="1310" spans="1:10" ht="12.75" customHeight="1" x14ac:dyDescent="0.25">
      <c r="A1310" s="101">
        <v>1</v>
      </c>
      <c r="B1310" s="84" t="s">
        <v>20</v>
      </c>
      <c r="C1310" s="84" t="s">
        <v>21</v>
      </c>
      <c r="D1310" s="85" t="s">
        <v>22</v>
      </c>
      <c r="E1310" s="85" t="s">
        <v>23</v>
      </c>
      <c r="F1310" s="85"/>
      <c r="G1310" s="86" t="s">
        <v>24</v>
      </c>
      <c r="H1310" s="87" t="s">
        <v>25</v>
      </c>
      <c r="I1310" s="87" t="s">
        <v>26</v>
      </c>
      <c r="J1310" s="102"/>
    </row>
    <row r="1311" spans="1:10" ht="12.75" customHeight="1" x14ac:dyDescent="0.25">
      <c r="A1311" s="101"/>
      <c r="B1311" s="80">
        <f>Invoice!B4798</f>
        <v>288</v>
      </c>
      <c r="C1311" s="88" t="str">
        <f>Invoice!E4798</f>
        <v>GEL PEN KENKO HI-TECH-H 0.28 MM HITAM</v>
      </c>
      <c r="D1311" s="89">
        <f>Invoice!H4798</f>
        <v>39000</v>
      </c>
      <c r="E1311" s="81">
        <f>D1311*B1311</f>
        <v>11232000</v>
      </c>
      <c r="F1311" s="81"/>
      <c r="G1311" s="82">
        <f>E1311/1.11</f>
        <v>10118918.918918919</v>
      </c>
      <c r="H1311" s="83">
        <f>G1311*11%</f>
        <v>1113081.0810810812</v>
      </c>
      <c r="I1311" s="83">
        <f>G1311/B1311</f>
        <v>35135.135135135133</v>
      </c>
      <c r="J1311" s="103">
        <f>H1311/B1311</f>
        <v>3864.864864864865</v>
      </c>
    </row>
    <row r="1312" spans="1:10" ht="12.75" customHeight="1" x14ac:dyDescent="0.25">
      <c r="A1312" s="101"/>
      <c r="D1312" s="81"/>
      <c r="E1312" s="81">
        <f>(E1311*Invoice!I4798)+((E1311-(E1311*Invoice!I4798))*Invoice!J4798)</f>
        <v>1404000</v>
      </c>
      <c r="F1312" s="81"/>
      <c r="G1312" s="90">
        <f>E1312/1.11</f>
        <v>1264864.8648648649</v>
      </c>
      <c r="H1312" s="91">
        <f>G1312*11%</f>
        <v>139135.13513513515</v>
      </c>
      <c r="I1312" s="91">
        <f>G1312/B1311</f>
        <v>4391.8918918918916</v>
      </c>
      <c r="J1312" s="104">
        <f>H1312/B1311</f>
        <v>483.10810810810813</v>
      </c>
    </row>
    <row r="1313" spans="1:10" ht="12.75" customHeight="1" x14ac:dyDescent="0.25">
      <c r="A1313" s="101"/>
      <c r="D1313" s="81" t="s">
        <v>23</v>
      </c>
      <c r="E1313" s="81">
        <f>E1311-E1312</f>
        <v>9828000</v>
      </c>
      <c r="F1313" s="81"/>
      <c r="G1313" s="82">
        <f>G1311-G1312</f>
        <v>8854054.0540540535</v>
      </c>
      <c r="H1313" s="82">
        <f>H1311-H1312</f>
        <v>973945.94594594603</v>
      </c>
      <c r="I1313" s="82">
        <f>I1311-I1312</f>
        <v>30743.24324324324</v>
      </c>
      <c r="J1313" s="105">
        <f>J1311-J1312</f>
        <v>3381.7567567567567</v>
      </c>
    </row>
    <row r="1314" spans="1:10" ht="12.75" customHeight="1" x14ac:dyDescent="0.25">
      <c r="A1314" s="101"/>
      <c r="D1314" s="81"/>
      <c r="E1314" s="81"/>
      <c r="F1314" s="81"/>
      <c r="G1314" s="82"/>
      <c r="H1314" s="83">
        <f>G1313+H1313</f>
        <v>9828000</v>
      </c>
      <c r="I1314" s="83"/>
      <c r="J1314" s="103"/>
    </row>
    <row r="1315" spans="1:10" ht="12.75" customHeight="1" x14ac:dyDescent="0.25">
      <c r="A1315" s="101"/>
      <c r="B1315" s="79"/>
      <c r="D1315" s="81"/>
      <c r="E1315" s="81"/>
      <c r="F1315" s="81"/>
      <c r="G1315" s="82"/>
      <c r="H1315" s="83"/>
      <c r="I1315" s="83"/>
      <c r="J1315" s="103"/>
    </row>
    <row r="1316" spans="1:10" ht="12.75" customHeight="1" x14ac:dyDescent="0.25">
      <c r="A1316" s="106"/>
      <c r="B1316" s="107"/>
      <c r="C1316" s="107"/>
      <c r="D1316" s="107"/>
      <c r="E1316" s="107"/>
      <c r="F1316" s="107"/>
      <c r="G1316" s="108">
        <f>G1313</f>
        <v>8854054.0540540535</v>
      </c>
      <c r="H1316" s="108">
        <f>H1313</f>
        <v>973945.94594594603</v>
      </c>
      <c r="I1316" s="107"/>
      <c r="J1316" s="109">
        <f>H1314</f>
        <v>9828000</v>
      </c>
    </row>
    <row r="1318" spans="1:10" ht="12.75" customHeight="1" x14ac:dyDescent="0.25">
      <c r="A1318" s="94" t="s">
        <v>1</v>
      </c>
      <c r="B1318" s="95">
        <f>Invoice!E4904</f>
        <v>23060044</v>
      </c>
      <c r="C1318" s="96"/>
      <c r="D1318" s="97"/>
      <c r="E1318" s="97"/>
      <c r="F1318" s="97"/>
      <c r="G1318" s="98"/>
      <c r="H1318" s="99"/>
      <c r="I1318" s="99"/>
      <c r="J1318" s="100"/>
    </row>
    <row r="1319" spans="1:10" ht="12.75" customHeight="1" x14ac:dyDescent="0.25">
      <c r="A1319" s="101">
        <v>1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Invoice!B4912</f>
        <v>150</v>
      </c>
      <c r="C1320" s="88" t="str">
        <f>Invoice!E4912</f>
        <v>STIP / PENGHAPUS JOYKO ER-107 ANIMAL (isi 30 pc)</v>
      </c>
      <c r="D1320" s="89">
        <f>Invoice!H4912</f>
        <v>32300</v>
      </c>
      <c r="E1320" s="81">
        <f>D1320*B1320</f>
        <v>4845000</v>
      </c>
      <c r="F1320" s="81"/>
      <c r="G1320" s="82">
        <f>E1320/1.11</f>
        <v>4364864.8648648644</v>
      </c>
      <c r="H1320" s="83">
        <f>G1320*11%</f>
        <v>480135.13513513509</v>
      </c>
      <c r="I1320" s="83">
        <f>G1320/B1320</f>
        <v>29099.099099099098</v>
      </c>
      <c r="J1320" s="103">
        <f>H1320/B1320</f>
        <v>3200.9009009009005</v>
      </c>
    </row>
    <row r="1321" spans="1:10" ht="12.75" customHeight="1" x14ac:dyDescent="0.25">
      <c r="A1321" s="101"/>
      <c r="D1321" s="81"/>
      <c r="E1321" s="81">
        <f>(E1320*Invoice!I4912)+((E1320-(E1320*Invoice!I4912))*Invoice!J4912)</f>
        <v>605625</v>
      </c>
      <c r="F1321" s="81"/>
      <c r="G1321" s="90">
        <f>E1321/1.11</f>
        <v>545608.10810810805</v>
      </c>
      <c r="H1321" s="91">
        <f>G1321*11%</f>
        <v>60016.891891891886</v>
      </c>
      <c r="I1321" s="91">
        <f>G1321/B1320</f>
        <v>3637.3873873873872</v>
      </c>
      <c r="J1321" s="104">
        <f>H1321/B1320</f>
        <v>400.11261261261257</v>
      </c>
    </row>
    <row r="1322" spans="1:10" ht="12.75" customHeight="1" x14ac:dyDescent="0.25">
      <c r="A1322" s="101"/>
      <c r="D1322" s="81" t="s">
        <v>23</v>
      </c>
      <c r="E1322" s="81">
        <f>E1320-E1321</f>
        <v>4239375</v>
      </c>
      <c r="F1322" s="81"/>
      <c r="G1322" s="82">
        <f>G1320-G1321</f>
        <v>3819256.7567567565</v>
      </c>
      <c r="H1322" s="82">
        <f>H1320-H1321</f>
        <v>420118.2432432432</v>
      </c>
      <c r="I1322" s="82">
        <f>I1320-I1321</f>
        <v>25461.711711711709</v>
      </c>
      <c r="J1322" s="105">
        <f>J1320-J1321</f>
        <v>2800.7882882882877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4239375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2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Invoice!B4913</f>
        <v>96</v>
      </c>
      <c r="C1326" s="88" t="str">
        <f>Invoice!E4913</f>
        <v>STIP / PENGHAPUS JOYKO ER-117</v>
      </c>
      <c r="D1326" s="89">
        <f>Invoice!H4913</f>
        <v>74800</v>
      </c>
      <c r="E1326" s="81">
        <f t="shared" ref="E1326:E1398" si="170">D1326*B1326</f>
        <v>7180800</v>
      </c>
      <c r="F1326" s="81"/>
      <c r="G1326" s="82">
        <f t="shared" ref="G1326:G1398" si="171">E1326/1.11</f>
        <v>6469189.1891891882</v>
      </c>
      <c r="H1326" s="83">
        <f t="shared" ref="H1326:H1398" si="172">G1326*11%</f>
        <v>711610.81081081065</v>
      </c>
      <c r="I1326" s="83">
        <f t="shared" ref="I1326:I1398" si="173">G1326/B1326</f>
        <v>67387.387387387382</v>
      </c>
      <c r="J1326" s="103">
        <f t="shared" ref="J1326:J1398" si="174">H1326/B1326</f>
        <v>7412.612612612611</v>
      </c>
    </row>
    <row r="1327" spans="1:10" ht="12.75" customHeight="1" x14ac:dyDescent="0.25">
      <c r="A1327" s="101"/>
      <c r="D1327" s="81"/>
      <c r="E1327" s="81">
        <f>(E1326*Invoice!I4913)+((E1326-(E1326*Invoice!I4913))*Invoice!J4913)</f>
        <v>897600</v>
      </c>
      <c r="F1327" s="81"/>
      <c r="G1327" s="90">
        <f>E1327/1.11</f>
        <v>808648.64864864852</v>
      </c>
      <c r="H1327" s="91">
        <f>G1327*11%</f>
        <v>88951.351351351332</v>
      </c>
      <c r="I1327" s="91">
        <f>G1327/B1326</f>
        <v>8423.4234234234227</v>
      </c>
      <c r="J1327" s="104">
        <f>H1327/B1326</f>
        <v>926.57657657657637</v>
      </c>
    </row>
    <row r="1328" spans="1:10" ht="12.75" customHeight="1" x14ac:dyDescent="0.25">
      <c r="A1328" s="101"/>
      <c r="D1328" s="81" t="s">
        <v>23</v>
      </c>
      <c r="E1328" s="81">
        <f>E1326-E1327</f>
        <v>6283200</v>
      </c>
      <c r="F1328" s="81"/>
      <c r="G1328" s="82">
        <f>G1326-G1327</f>
        <v>5660540.5405405397</v>
      </c>
      <c r="H1328" s="82">
        <f>H1326-H1327</f>
        <v>622659.45945945929</v>
      </c>
      <c r="I1328" s="82">
        <f>I1326-I1327</f>
        <v>58963.963963963957</v>
      </c>
      <c r="J1328" s="105">
        <f>J1326-J1327</f>
        <v>6486.0360360360346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6283199.9999999991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3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Invoice!B4914</f>
        <v>96</v>
      </c>
      <c r="C1332" s="88" t="str">
        <f>Invoice!E4914</f>
        <v>STIP / PENGHAPUS JOYKO ER-118</v>
      </c>
      <c r="D1332" s="89">
        <f>Invoice!H4914</f>
        <v>70000</v>
      </c>
      <c r="E1332" s="81">
        <f t="shared" si="170"/>
        <v>6720000</v>
      </c>
      <c r="F1332" s="81"/>
      <c r="G1332" s="82">
        <f t="shared" si="171"/>
        <v>6054054.0540540535</v>
      </c>
      <c r="H1332" s="83">
        <f t="shared" si="172"/>
        <v>665945.94594594592</v>
      </c>
      <c r="I1332" s="83">
        <f t="shared" si="173"/>
        <v>63063.063063063055</v>
      </c>
      <c r="J1332" s="103">
        <f t="shared" si="174"/>
        <v>6936.9369369369369</v>
      </c>
    </row>
    <row r="1333" spans="1:10" ht="12.75" customHeight="1" x14ac:dyDescent="0.25">
      <c r="A1333" s="101"/>
      <c r="D1333" s="81"/>
      <c r="E1333" s="81">
        <f>(E1332*Invoice!I4914)+((E1332-(E1332*Invoice!I4914))*Invoice!J4914)</f>
        <v>840000</v>
      </c>
      <c r="F1333" s="81"/>
      <c r="G1333" s="90">
        <f>E1333/1.11</f>
        <v>756756.75675675669</v>
      </c>
      <c r="H1333" s="91">
        <f>G1333*11%</f>
        <v>83243.24324324324</v>
      </c>
      <c r="I1333" s="91">
        <f>G1333/B1332</f>
        <v>7882.8828828828819</v>
      </c>
      <c r="J1333" s="104">
        <f>H1333/B1332</f>
        <v>867.11711711711712</v>
      </c>
    </row>
    <row r="1334" spans="1:10" ht="12.75" customHeight="1" x14ac:dyDescent="0.25">
      <c r="A1334" s="101"/>
      <c r="D1334" s="81" t="s">
        <v>23</v>
      </c>
      <c r="E1334" s="81">
        <f>E1332-E1333</f>
        <v>5880000</v>
      </c>
      <c r="F1334" s="81"/>
      <c r="G1334" s="82">
        <f>G1332-G1333</f>
        <v>5297297.297297297</v>
      </c>
      <c r="H1334" s="82">
        <f>H1332-H1333</f>
        <v>582702.70270270272</v>
      </c>
      <c r="I1334" s="82">
        <f>I1332-I1333</f>
        <v>55180.18018018017</v>
      </c>
      <c r="J1334" s="105">
        <f>J1332-J1333</f>
        <v>6069.8198198198197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5880000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4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Invoice!B4915</f>
        <v>108</v>
      </c>
      <c r="C1338" s="88" t="str">
        <f>Invoice!E4915</f>
        <v>CORRECTION FLUID JOYKO CF-S209</v>
      </c>
      <c r="D1338" s="89">
        <f>Invoice!H4915</f>
        <v>41400</v>
      </c>
      <c r="E1338" s="81">
        <f t="shared" si="170"/>
        <v>4471200</v>
      </c>
      <c r="F1338" s="81"/>
      <c r="G1338" s="82">
        <f t="shared" si="171"/>
        <v>4028108.1081081079</v>
      </c>
      <c r="H1338" s="83">
        <f t="shared" si="172"/>
        <v>443091.89189189189</v>
      </c>
      <c r="I1338" s="83">
        <f t="shared" si="173"/>
        <v>37297.297297297293</v>
      </c>
      <c r="J1338" s="103">
        <f t="shared" si="174"/>
        <v>4102.7027027027025</v>
      </c>
    </row>
    <row r="1339" spans="1:10" ht="12.75" customHeight="1" x14ac:dyDescent="0.25">
      <c r="A1339" s="101"/>
      <c r="D1339" s="81"/>
      <c r="E1339" s="81">
        <f>(E1338*Invoice!I4915)+((E1338-(E1338*Invoice!I4915))*Invoice!J4915)</f>
        <v>558900</v>
      </c>
      <c r="F1339" s="81"/>
      <c r="G1339" s="90">
        <f>E1339/1.11</f>
        <v>503513.51351351349</v>
      </c>
      <c r="H1339" s="91">
        <f>G1339*11%</f>
        <v>55386.486486486487</v>
      </c>
      <c r="I1339" s="91">
        <f>G1339/B1338</f>
        <v>4662.1621621621616</v>
      </c>
      <c r="J1339" s="104">
        <f>H1339/B1338</f>
        <v>512.83783783783781</v>
      </c>
    </row>
    <row r="1340" spans="1:10" ht="12.75" customHeight="1" x14ac:dyDescent="0.25">
      <c r="A1340" s="101"/>
      <c r="D1340" s="81" t="s">
        <v>23</v>
      </c>
      <c r="E1340" s="81">
        <f>E1338-E1339</f>
        <v>3912300</v>
      </c>
      <c r="F1340" s="81"/>
      <c r="G1340" s="82">
        <f>G1338-G1339</f>
        <v>3524594.5945945946</v>
      </c>
      <c r="H1340" s="82">
        <f>H1338-H1339</f>
        <v>387705.40540540538</v>
      </c>
      <c r="I1340" s="82">
        <f>I1338-I1339</f>
        <v>32635.135135135133</v>
      </c>
      <c r="J1340" s="105">
        <f>J1338-J1339</f>
        <v>3589.8648648648646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3912300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5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Invoice!B4916</f>
        <v>108</v>
      </c>
      <c r="C1344" s="88" t="str">
        <f>Invoice!E4916</f>
        <v>CORRECTION FLUID JOYKO CF-S209A</v>
      </c>
      <c r="D1344" s="89">
        <f>Invoice!H4916</f>
        <v>41400</v>
      </c>
      <c r="E1344" s="81">
        <f t="shared" si="170"/>
        <v>4471200</v>
      </c>
      <c r="F1344" s="81"/>
      <c r="G1344" s="82">
        <f t="shared" si="171"/>
        <v>4028108.1081081079</v>
      </c>
      <c r="H1344" s="83">
        <f t="shared" si="172"/>
        <v>443091.89189189189</v>
      </c>
      <c r="I1344" s="83">
        <f t="shared" si="173"/>
        <v>37297.297297297293</v>
      </c>
      <c r="J1344" s="103">
        <f t="shared" si="174"/>
        <v>4102.7027027027025</v>
      </c>
    </row>
    <row r="1345" spans="1:10" ht="12.75" customHeight="1" x14ac:dyDescent="0.25">
      <c r="A1345" s="101"/>
      <c r="D1345" s="81"/>
      <c r="E1345" s="81">
        <f>(E1344*Invoice!I4916)+((E1344-(E1344*Invoice!I4916))*Invoice!J4916)</f>
        <v>558900</v>
      </c>
      <c r="F1345" s="81"/>
      <c r="G1345" s="90">
        <f>E1345/1.11</f>
        <v>503513.51351351349</v>
      </c>
      <c r="H1345" s="91">
        <f>G1345*11%</f>
        <v>55386.486486486487</v>
      </c>
      <c r="I1345" s="91">
        <f>G1345/B1344</f>
        <v>4662.1621621621616</v>
      </c>
      <c r="J1345" s="104">
        <f>H1345/B1344</f>
        <v>512.83783783783781</v>
      </c>
    </row>
    <row r="1346" spans="1:10" ht="12.75" customHeight="1" x14ac:dyDescent="0.25">
      <c r="A1346" s="101"/>
      <c r="D1346" s="81" t="s">
        <v>23</v>
      </c>
      <c r="E1346" s="81">
        <f>E1344-E1345</f>
        <v>3912300</v>
      </c>
      <c r="F1346" s="81"/>
      <c r="G1346" s="82">
        <f>G1344-G1345</f>
        <v>3524594.5945945946</v>
      </c>
      <c r="H1346" s="82">
        <f>H1344-H1345</f>
        <v>387705.40540540538</v>
      </c>
      <c r="I1346" s="82">
        <f>I1344-I1345</f>
        <v>32635.135135135133</v>
      </c>
      <c r="J1346" s="105">
        <f>J1344-J1345</f>
        <v>3589.8648648648646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3912300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6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Invoice!B4917</f>
        <v>108</v>
      </c>
      <c r="C1350" s="88" t="str">
        <f>Invoice!E4917</f>
        <v>CORRECTION FLUID JOYKO CF-S210</v>
      </c>
      <c r="D1350" s="89">
        <f>Invoice!H4917</f>
        <v>43200</v>
      </c>
      <c r="E1350" s="81">
        <f t="shared" si="170"/>
        <v>4665600</v>
      </c>
      <c r="F1350" s="81"/>
      <c r="G1350" s="82">
        <f t="shared" si="171"/>
        <v>4203243.2432432426</v>
      </c>
      <c r="H1350" s="83">
        <f t="shared" si="172"/>
        <v>462356.75675675669</v>
      </c>
      <c r="I1350" s="83">
        <f t="shared" si="173"/>
        <v>38918.918918918913</v>
      </c>
      <c r="J1350" s="103">
        <f t="shared" si="174"/>
        <v>4281.0810810810808</v>
      </c>
    </row>
    <row r="1351" spans="1:10" ht="12.75" customHeight="1" x14ac:dyDescent="0.25">
      <c r="A1351" s="101"/>
      <c r="D1351" s="81"/>
      <c r="E1351" s="81">
        <f>(E1350*Invoice!I4917)+((E1350-(E1350*Invoice!I4917))*Invoice!J4917)</f>
        <v>583200</v>
      </c>
      <c r="F1351" s="81"/>
      <c r="G1351" s="90">
        <f>E1351/1.11</f>
        <v>525405.40540540533</v>
      </c>
      <c r="H1351" s="91">
        <f>G1351*11%</f>
        <v>57794.594594594586</v>
      </c>
      <c r="I1351" s="91">
        <f>G1351/B1350</f>
        <v>4864.8648648648641</v>
      </c>
      <c r="J1351" s="104">
        <f>H1351/B1350</f>
        <v>535.1351351351351</v>
      </c>
    </row>
    <row r="1352" spans="1:10" ht="12.75" customHeight="1" x14ac:dyDescent="0.25">
      <c r="A1352" s="101"/>
      <c r="D1352" s="81" t="s">
        <v>23</v>
      </c>
      <c r="E1352" s="81">
        <f>E1350-E1351</f>
        <v>4082400</v>
      </c>
      <c r="F1352" s="81"/>
      <c r="G1352" s="82">
        <f>G1350-G1351</f>
        <v>3677837.8378378372</v>
      </c>
      <c r="H1352" s="82">
        <f>H1350-H1351</f>
        <v>404562.16216216213</v>
      </c>
      <c r="I1352" s="82">
        <f>I1350-I1351</f>
        <v>34054.054054054046</v>
      </c>
      <c r="J1352" s="105">
        <f>J1350-J1351</f>
        <v>3745.9459459459458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4082399.9999999991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7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Invoice!B4918</f>
        <v>48</v>
      </c>
      <c r="C1356" s="88" t="str">
        <f>Invoice!E4918</f>
        <v>CORRECTION FLUID JOYKO CF-S221</v>
      </c>
      <c r="D1356" s="89">
        <f>Invoice!H4918</f>
        <v>70800</v>
      </c>
      <c r="E1356" s="81">
        <f t="shared" si="170"/>
        <v>3398400</v>
      </c>
      <c r="F1356" s="81"/>
      <c r="G1356" s="82">
        <f t="shared" si="171"/>
        <v>3061621.6216216213</v>
      </c>
      <c r="H1356" s="83">
        <f t="shared" si="172"/>
        <v>336778.37837837834</v>
      </c>
      <c r="I1356" s="83">
        <f t="shared" si="173"/>
        <v>63783.78378378378</v>
      </c>
      <c r="J1356" s="103">
        <f t="shared" si="174"/>
        <v>7016.2162162162158</v>
      </c>
    </row>
    <row r="1357" spans="1:10" ht="12.75" customHeight="1" x14ac:dyDescent="0.25">
      <c r="A1357" s="101"/>
      <c r="D1357" s="81"/>
      <c r="E1357" s="81">
        <f>(E1356*Invoice!I4918)+((E1356-(E1356*Invoice!I4918))*Invoice!J4918)</f>
        <v>424800</v>
      </c>
      <c r="F1357" s="81"/>
      <c r="G1357" s="90">
        <f>E1357/1.11</f>
        <v>382702.70270270266</v>
      </c>
      <c r="H1357" s="91">
        <f>G1357*11%</f>
        <v>42097.297297297293</v>
      </c>
      <c r="I1357" s="91">
        <f>G1357/B1356</f>
        <v>7972.9729729729725</v>
      </c>
      <c r="J1357" s="104">
        <f>H1357/B1356</f>
        <v>877.02702702702697</v>
      </c>
    </row>
    <row r="1358" spans="1:10" ht="12.75" customHeight="1" x14ac:dyDescent="0.25">
      <c r="A1358" s="101"/>
      <c r="D1358" s="81" t="s">
        <v>23</v>
      </c>
      <c r="E1358" s="81">
        <f>E1356-E1357</f>
        <v>2973600</v>
      </c>
      <c r="F1358" s="81"/>
      <c r="G1358" s="82">
        <f>G1356-G1357</f>
        <v>2678918.9189189188</v>
      </c>
      <c r="H1358" s="82">
        <f>H1356-H1357</f>
        <v>294681.08108108107</v>
      </c>
      <c r="I1358" s="82">
        <f>I1356-I1357</f>
        <v>55810.810810810806</v>
      </c>
      <c r="J1358" s="105">
        <f>J1356-J1357</f>
        <v>6139.1891891891892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2973600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8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Invoice!B4919</f>
        <v>48</v>
      </c>
      <c r="C1362" s="88" t="str">
        <f>Invoice!E4919</f>
        <v>CORRECTION FLUID JOYKO CF-S224</v>
      </c>
      <c r="D1362" s="89">
        <f>Invoice!H4919</f>
        <v>70800</v>
      </c>
      <c r="E1362" s="81">
        <f t="shared" si="170"/>
        <v>3398400</v>
      </c>
      <c r="F1362" s="81"/>
      <c r="G1362" s="82">
        <f t="shared" si="171"/>
        <v>3061621.6216216213</v>
      </c>
      <c r="H1362" s="83">
        <f t="shared" si="172"/>
        <v>336778.37837837834</v>
      </c>
      <c r="I1362" s="83">
        <f t="shared" si="173"/>
        <v>63783.78378378378</v>
      </c>
      <c r="J1362" s="103">
        <f t="shared" si="174"/>
        <v>7016.2162162162158</v>
      </c>
    </row>
    <row r="1363" spans="1:10" ht="12.75" customHeight="1" x14ac:dyDescent="0.25">
      <c r="A1363" s="101"/>
      <c r="D1363" s="81"/>
      <c r="E1363" s="81">
        <f>(E1362*Invoice!I4919)+((E1362-(E1362*Invoice!I4919))*Invoice!J4919)</f>
        <v>424800</v>
      </c>
      <c r="F1363" s="81"/>
      <c r="G1363" s="90">
        <f>E1363/1.11</f>
        <v>382702.70270270266</v>
      </c>
      <c r="H1363" s="91">
        <f>G1363*11%</f>
        <v>42097.297297297293</v>
      </c>
      <c r="I1363" s="91">
        <f>G1363/B1362</f>
        <v>7972.9729729729725</v>
      </c>
      <c r="J1363" s="104">
        <f>H1363/B1362</f>
        <v>877.02702702702697</v>
      </c>
    </row>
    <row r="1364" spans="1:10" ht="12.75" customHeight="1" x14ac:dyDescent="0.25">
      <c r="A1364" s="101"/>
      <c r="D1364" s="81" t="s">
        <v>23</v>
      </c>
      <c r="E1364" s="81">
        <f>E1362-E1363</f>
        <v>2973600</v>
      </c>
      <c r="F1364" s="81"/>
      <c r="G1364" s="82">
        <f>G1362-G1363</f>
        <v>2678918.9189189188</v>
      </c>
      <c r="H1364" s="82">
        <f>H1362-H1363</f>
        <v>294681.08108108107</v>
      </c>
      <c r="I1364" s="82">
        <f>I1362-I1363</f>
        <v>55810.810810810806</v>
      </c>
      <c r="J1364" s="105">
        <f>J1362-J1363</f>
        <v>6139.1891891891892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2973600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9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Invoice!B4920</f>
        <v>144</v>
      </c>
      <c r="C1368" s="88" t="str">
        <f>Invoice!E4920</f>
        <v>CORRECTION FLUID JOYKO JK-101</v>
      </c>
      <c r="D1368" s="89">
        <f>Invoice!H4920</f>
        <v>36000</v>
      </c>
      <c r="E1368" s="81">
        <f t="shared" si="170"/>
        <v>5184000</v>
      </c>
      <c r="F1368" s="81"/>
      <c r="G1368" s="82">
        <f t="shared" si="171"/>
        <v>4670270.2702702703</v>
      </c>
      <c r="H1368" s="83">
        <f t="shared" si="172"/>
        <v>513729.72972972976</v>
      </c>
      <c r="I1368" s="83">
        <f t="shared" si="173"/>
        <v>32432.432432432433</v>
      </c>
      <c r="J1368" s="103">
        <f t="shared" si="174"/>
        <v>3567.5675675675679</v>
      </c>
    </row>
    <row r="1369" spans="1:10" ht="12.75" customHeight="1" x14ac:dyDescent="0.25">
      <c r="A1369" s="101"/>
      <c r="D1369" s="81"/>
      <c r="E1369" s="81">
        <f>(E1368*Invoice!I4920)+((E1368-(E1368*Invoice!I4920))*Invoice!J4920)</f>
        <v>648000</v>
      </c>
      <c r="F1369" s="81"/>
      <c r="G1369" s="90">
        <f>E1369/1.11</f>
        <v>583783.78378378379</v>
      </c>
      <c r="H1369" s="91">
        <f>G1369*11%</f>
        <v>64216.21621621622</v>
      </c>
      <c r="I1369" s="91">
        <f>G1369/B1368</f>
        <v>4054.0540540540542</v>
      </c>
      <c r="J1369" s="104">
        <f>H1369/B1368</f>
        <v>445.94594594594599</v>
      </c>
    </row>
    <row r="1370" spans="1:10" ht="12.75" customHeight="1" x14ac:dyDescent="0.25">
      <c r="A1370" s="101"/>
      <c r="D1370" s="81" t="s">
        <v>23</v>
      </c>
      <c r="E1370" s="81">
        <f>E1368-E1369</f>
        <v>4536000</v>
      </c>
      <c r="F1370" s="81"/>
      <c r="G1370" s="82">
        <f>G1368-G1369</f>
        <v>4086486.4864864866</v>
      </c>
      <c r="H1370" s="82">
        <f>H1368-H1369</f>
        <v>449513.51351351355</v>
      </c>
      <c r="I1370" s="82">
        <f>I1368-I1369</f>
        <v>28378.37837837838</v>
      </c>
      <c r="J1370" s="105">
        <f>J1368-J1369</f>
        <v>3121.6216216216221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4536000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10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Invoice!B4921</f>
        <v>144</v>
      </c>
      <c r="C1374" s="88" t="str">
        <f>Invoice!E4921</f>
        <v>CORRECTION FLUID JOYKO JK-101A (BESI)</v>
      </c>
      <c r="D1374" s="89">
        <f>Invoice!H4921</f>
        <v>36000</v>
      </c>
      <c r="E1374" s="81">
        <f t="shared" si="170"/>
        <v>5184000</v>
      </c>
      <c r="F1374" s="81"/>
      <c r="G1374" s="82">
        <f t="shared" si="171"/>
        <v>4670270.2702702703</v>
      </c>
      <c r="H1374" s="83">
        <f t="shared" si="172"/>
        <v>513729.72972972976</v>
      </c>
      <c r="I1374" s="83">
        <f t="shared" si="173"/>
        <v>32432.432432432433</v>
      </c>
      <c r="J1374" s="103">
        <f t="shared" si="174"/>
        <v>3567.5675675675679</v>
      </c>
    </row>
    <row r="1375" spans="1:10" ht="12.75" customHeight="1" x14ac:dyDescent="0.25">
      <c r="A1375" s="101"/>
      <c r="D1375" s="81"/>
      <c r="E1375" s="81">
        <f>(E1374*Invoice!I4921)+((E1374-(E1374*Invoice!I4921))*Invoice!J4921)</f>
        <v>648000</v>
      </c>
      <c r="F1375" s="81"/>
      <c r="G1375" s="90">
        <f>E1375/1.11</f>
        <v>583783.78378378379</v>
      </c>
      <c r="H1375" s="91">
        <f>G1375*11%</f>
        <v>64216.21621621622</v>
      </c>
      <c r="I1375" s="91">
        <f>G1375/B1374</f>
        <v>4054.0540540540542</v>
      </c>
      <c r="J1375" s="104">
        <f>H1375/B1374</f>
        <v>445.94594594594599</v>
      </c>
    </row>
    <row r="1376" spans="1:10" ht="12.75" customHeight="1" x14ac:dyDescent="0.25">
      <c r="A1376" s="101"/>
      <c r="D1376" s="81" t="s">
        <v>23</v>
      </c>
      <c r="E1376" s="81">
        <f>E1374-E1375</f>
        <v>4536000</v>
      </c>
      <c r="F1376" s="81"/>
      <c r="G1376" s="82">
        <f>G1374-G1375</f>
        <v>4086486.4864864866</v>
      </c>
      <c r="H1376" s="82">
        <f>H1374-H1375</f>
        <v>449513.51351351355</v>
      </c>
      <c r="I1376" s="82">
        <f>I1374-I1375</f>
        <v>28378.37837837838</v>
      </c>
      <c r="J1376" s="105">
        <f>J1374-J1375</f>
        <v>3121.6216216216221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4536000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11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Invoice!B4922</f>
        <v>24</v>
      </c>
      <c r="C1380" s="88" t="str">
        <f>Invoice!E4922</f>
        <v>CUTTER 18 MM JOYKO L-500 + ISI (BESAR)</v>
      </c>
      <c r="D1380" s="89">
        <f>Invoice!H4922</f>
        <v>162000</v>
      </c>
      <c r="E1380" s="81">
        <f t="shared" si="170"/>
        <v>3888000</v>
      </c>
      <c r="F1380" s="81"/>
      <c r="G1380" s="82">
        <f t="shared" si="171"/>
        <v>3502702.7027027025</v>
      </c>
      <c r="H1380" s="83">
        <f t="shared" si="172"/>
        <v>385297.29729729728</v>
      </c>
      <c r="I1380" s="83">
        <f t="shared" si="173"/>
        <v>145945.94594594595</v>
      </c>
      <c r="J1380" s="103">
        <f t="shared" si="174"/>
        <v>16054.054054054053</v>
      </c>
    </row>
    <row r="1381" spans="1:10" ht="12.75" customHeight="1" x14ac:dyDescent="0.25">
      <c r="A1381" s="101"/>
      <c r="D1381" s="81"/>
      <c r="E1381" s="81">
        <f>(E1380*Invoice!I4922)+((E1380-(E1380*Invoice!I4922))*Invoice!J4922)</f>
        <v>486000</v>
      </c>
      <c r="F1381" s="81"/>
      <c r="G1381" s="90">
        <f>E1381/1.11</f>
        <v>437837.83783783781</v>
      </c>
      <c r="H1381" s="91">
        <f>G1381*11%</f>
        <v>48162.16216216216</v>
      </c>
      <c r="I1381" s="91">
        <f>G1381/B1380</f>
        <v>18243.243243243243</v>
      </c>
      <c r="J1381" s="104">
        <f>H1381/B1380</f>
        <v>2006.7567567567567</v>
      </c>
    </row>
    <row r="1382" spans="1:10" ht="12.75" customHeight="1" x14ac:dyDescent="0.25">
      <c r="A1382" s="101"/>
      <c r="D1382" s="81" t="s">
        <v>23</v>
      </c>
      <c r="E1382" s="81">
        <f>E1380-E1381</f>
        <v>3402000</v>
      </c>
      <c r="F1382" s="81"/>
      <c r="G1382" s="82">
        <f>G1380-G1381</f>
        <v>3064864.8648648649</v>
      </c>
      <c r="H1382" s="82">
        <f>H1380-H1381</f>
        <v>337135.13513513515</v>
      </c>
      <c r="I1382" s="82">
        <f>I1380-I1381</f>
        <v>127702.70270270271</v>
      </c>
      <c r="J1382" s="105">
        <f>J1380-J1381</f>
        <v>14047.297297297297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3402000</v>
      </c>
      <c r="I1383" s="83"/>
      <c r="J1383" s="103"/>
    </row>
    <row r="1384" spans="1:10" ht="12.75" customHeight="1" x14ac:dyDescent="0.25">
      <c r="A1384" s="101"/>
      <c r="B1384" s="79"/>
      <c r="D1384" s="81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1">
        <v>12</v>
      </c>
      <c r="B1385" s="84" t="s">
        <v>20</v>
      </c>
      <c r="C1385" s="84" t="s">
        <v>21</v>
      </c>
      <c r="D1385" s="85" t="s">
        <v>22</v>
      </c>
      <c r="E1385" s="85" t="s">
        <v>23</v>
      </c>
      <c r="F1385" s="85"/>
      <c r="G1385" s="86" t="s">
        <v>24</v>
      </c>
      <c r="H1385" s="87" t="s">
        <v>25</v>
      </c>
      <c r="I1385" s="87" t="s">
        <v>26</v>
      </c>
      <c r="J1385" s="102"/>
    </row>
    <row r="1386" spans="1:10" ht="12.75" customHeight="1" x14ac:dyDescent="0.25">
      <c r="A1386" s="101"/>
      <c r="B1386" s="80">
        <f>Invoice!B4923</f>
        <v>288</v>
      </c>
      <c r="C1386" s="88" t="str">
        <f>Invoice!E4923</f>
        <v>GUNTING JOYKO SC-838</v>
      </c>
      <c r="D1386" s="89">
        <f>Invoice!H4923</f>
        <v>6500</v>
      </c>
      <c r="E1386" s="81">
        <f t="shared" si="170"/>
        <v>1872000</v>
      </c>
      <c r="F1386" s="81"/>
      <c r="G1386" s="82">
        <f t="shared" si="171"/>
        <v>1686486.4864864864</v>
      </c>
      <c r="H1386" s="83">
        <f t="shared" si="172"/>
        <v>185513.51351351349</v>
      </c>
      <c r="I1386" s="83">
        <f t="shared" si="173"/>
        <v>5855.8558558558552</v>
      </c>
      <c r="J1386" s="103">
        <f t="shared" si="174"/>
        <v>644.14414414414409</v>
      </c>
    </row>
    <row r="1387" spans="1:10" ht="12.75" customHeight="1" x14ac:dyDescent="0.25">
      <c r="A1387" s="101"/>
      <c r="D1387" s="81"/>
      <c r="E1387" s="81">
        <f>(E1386*Invoice!I4923)+((E1386-(E1386*Invoice!I4923))*Invoice!J4923)</f>
        <v>234000</v>
      </c>
      <c r="F1387" s="81"/>
      <c r="G1387" s="90">
        <f>E1387/1.11</f>
        <v>210810.8108108108</v>
      </c>
      <c r="H1387" s="91">
        <f>G1387*11%</f>
        <v>23189.189189189186</v>
      </c>
      <c r="I1387" s="91">
        <f>G1387/B1386</f>
        <v>731.9819819819819</v>
      </c>
      <c r="J1387" s="104">
        <f>H1387/B1386</f>
        <v>80.518018018018012</v>
      </c>
    </row>
    <row r="1388" spans="1:10" ht="12.75" customHeight="1" x14ac:dyDescent="0.25">
      <c r="A1388" s="101"/>
      <c r="D1388" s="81" t="s">
        <v>23</v>
      </c>
      <c r="E1388" s="81">
        <f>E1386-E1387</f>
        <v>1638000</v>
      </c>
      <c r="F1388" s="81"/>
      <c r="G1388" s="82">
        <f>G1386-G1387</f>
        <v>1475675.6756756755</v>
      </c>
      <c r="H1388" s="82">
        <f>H1386-H1387</f>
        <v>162324.32432432432</v>
      </c>
      <c r="I1388" s="82">
        <f>I1386-I1387</f>
        <v>5123.873873873873</v>
      </c>
      <c r="J1388" s="105">
        <f>J1386-J1387</f>
        <v>563.62612612612611</v>
      </c>
    </row>
    <row r="1389" spans="1:10" ht="12.75" customHeight="1" x14ac:dyDescent="0.25">
      <c r="A1389" s="101"/>
      <c r="D1389" s="81"/>
      <c r="E1389" s="81"/>
      <c r="F1389" s="81"/>
      <c r="G1389" s="82"/>
      <c r="H1389" s="83">
        <f>G1388+H1388</f>
        <v>1637999.9999999998</v>
      </c>
      <c r="I1389" s="83"/>
      <c r="J1389" s="103"/>
    </row>
    <row r="1390" spans="1:10" ht="12.75" customHeight="1" x14ac:dyDescent="0.25">
      <c r="A1390" s="101"/>
      <c r="B1390" s="79"/>
      <c r="D1390" s="81"/>
      <c r="E1390" s="81"/>
      <c r="F1390" s="81"/>
      <c r="G1390" s="82"/>
      <c r="H1390" s="83"/>
      <c r="I1390" s="83"/>
      <c r="J1390" s="103"/>
    </row>
    <row r="1391" spans="1:10" ht="12.75" customHeight="1" x14ac:dyDescent="0.25">
      <c r="A1391" s="101">
        <v>13</v>
      </c>
      <c r="B1391" s="84" t="s">
        <v>20</v>
      </c>
      <c r="C1391" s="84" t="s">
        <v>21</v>
      </c>
      <c r="D1391" s="85" t="s">
        <v>22</v>
      </c>
      <c r="E1391" s="85" t="s">
        <v>23</v>
      </c>
      <c r="F1391" s="85"/>
      <c r="G1391" s="86" t="s">
        <v>24</v>
      </c>
      <c r="H1391" s="87" t="s">
        <v>25</v>
      </c>
      <c r="I1391" s="87" t="s">
        <v>26</v>
      </c>
      <c r="J1391" s="102"/>
    </row>
    <row r="1392" spans="1:10" ht="12.75" customHeight="1" x14ac:dyDescent="0.25">
      <c r="A1392" s="101"/>
      <c r="B1392" s="80">
        <f>Invoice!B4924</f>
        <v>1000</v>
      </c>
      <c r="C1392" s="88" t="str">
        <f>Invoice!E4924</f>
        <v>LABEL HARGA JOYKO LB-2RL (1 LINE PUTIH)</v>
      </c>
      <c r="D1392" s="89">
        <f>Invoice!H4924</f>
        <v>2050</v>
      </c>
      <c r="E1392" s="81">
        <f t="shared" si="170"/>
        <v>2050000</v>
      </c>
      <c r="F1392" s="81"/>
      <c r="G1392" s="82">
        <f t="shared" si="171"/>
        <v>1846846.8468468466</v>
      </c>
      <c r="H1392" s="83">
        <f t="shared" si="172"/>
        <v>203153.15315315314</v>
      </c>
      <c r="I1392" s="83">
        <f t="shared" si="173"/>
        <v>1846.8468468468466</v>
      </c>
      <c r="J1392" s="103">
        <f t="shared" si="174"/>
        <v>203.15315315315314</v>
      </c>
    </row>
    <row r="1393" spans="1:10" ht="12.75" customHeight="1" x14ac:dyDescent="0.25">
      <c r="A1393" s="101"/>
      <c r="D1393" s="81"/>
      <c r="E1393" s="81">
        <f>(E1392*Invoice!I4924)+((E1392-(E1392*Invoice!I4924))*Invoice!J4924)</f>
        <v>256250</v>
      </c>
      <c r="F1393" s="81"/>
      <c r="G1393" s="90">
        <f>E1393/1.11</f>
        <v>230855.85585585583</v>
      </c>
      <c r="H1393" s="91">
        <f>G1393*11%</f>
        <v>25394.144144144142</v>
      </c>
      <c r="I1393" s="91">
        <f>G1393/B1392</f>
        <v>230.85585585585582</v>
      </c>
      <c r="J1393" s="104">
        <f>H1393/B1392</f>
        <v>25.394144144144143</v>
      </c>
    </row>
    <row r="1394" spans="1:10" ht="12.75" customHeight="1" x14ac:dyDescent="0.25">
      <c r="A1394" s="101"/>
      <c r="D1394" s="81" t="s">
        <v>23</v>
      </c>
      <c r="E1394" s="81">
        <f>E1392-E1393</f>
        <v>1793750</v>
      </c>
      <c r="F1394" s="81"/>
      <c r="G1394" s="82">
        <f>G1392-G1393</f>
        <v>1615990.9909909908</v>
      </c>
      <c r="H1394" s="82">
        <f>H1392-H1393</f>
        <v>177759.00900900899</v>
      </c>
      <c r="I1394" s="82">
        <f>I1392-I1393</f>
        <v>1615.9909909909907</v>
      </c>
      <c r="J1394" s="105">
        <f>J1392-J1393</f>
        <v>177.75900900900899</v>
      </c>
    </row>
    <row r="1395" spans="1:10" ht="12.75" customHeight="1" x14ac:dyDescent="0.25">
      <c r="A1395" s="101"/>
      <c r="D1395" s="81"/>
      <c r="E1395" s="81"/>
      <c r="F1395" s="81"/>
      <c r="G1395" s="82"/>
      <c r="H1395" s="83">
        <f>G1394+H1394</f>
        <v>1793749.9999999998</v>
      </c>
      <c r="I1395" s="83"/>
      <c r="J1395" s="103"/>
    </row>
    <row r="1396" spans="1:10" ht="12.75" customHeight="1" x14ac:dyDescent="0.25">
      <c r="A1396" s="101"/>
      <c r="B1396" s="79"/>
      <c r="D1396" s="81"/>
      <c r="E1396" s="81"/>
      <c r="F1396" s="81"/>
      <c r="G1396" s="82"/>
      <c r="H1396" s="83"/>
      <c r="I1396" s="83"/>
      <c r="J1396" s="103"/>
    </row>
    <row r="1397" spans="1:10" ht="12.75" customHeight="1" x14ac:dyDescent="0.25">
      <c r="A1397" s="101">
        <v>14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Invoice!B4925</f>
        <v>500</v>
      </c>
      <c r="C1398" s="88" t="str">
        <f>Invoice!E4925</f>
        <v>LABEL HARGA JOYKO LB-P2LN (2 LINE PUTIH)</v>
      </c>
      <c r="D1398" s="89">
        <f>Invoice!H4925</f>
        <v>3050</v>
      </c>
      <c r="E1398" s="81">
        <f t="shared" si="170"/>
        <v>1525000</v>
      </c>
      <c r="F1398" s="81"/>
      <c r="G1398" s="82">
        <f t="shared" si="171"/>
        <v>1373873.8738738738</v>
      </c>
      <c r="H1398" s="83">
        <f t="shared" si="172"/>
        <v>151126.12612612612</v>
      </c>
      <c r="I1398" s="83">
        <f t="shared" si="173"/>
        <v>2747.7477477477478</v>
      </c>
      <c r="J1398" s="103">
        <f t="shared" si="174"/>
        <v>302.25225225225228</v>
      </c>
    </row>
    <row r="1399" spans="1:10" ht="12.75" customHeight="1" x14ac:dyDescent="0.25">
      <c r="A1399" s="101"/>
      <c r="D1399" s="81"/>
      <c r="E1399" s="81">
        <f>(E1398*Invoice!I4925)+((E1398-(E1398*Invoice!I4925))*Invoice!J4925)</f>
        <v>190625</v>
      </c>
      <c r="F1399" s="81"/>
      <c r="G1399" s="90">
        <f>E1399/1.11</f>
        <v>171734.23423423423</v>
      </c>
      <c r="H1399" s="91">
        <f>G1399*11%</f>
        <v>18890.765765765766</v>
      </c>
      <c r="I1399" s="91">
        <f>G1399/B1398</f>
        <v>343.46846846846847</v>
      </c>
      <c r="J1399" s="104">
        <f>H1399/B1398</f>
        <v>37.781531531531535</v>
      </c>
    </row>
    <row r="1400" spans="1:10" ht="12.75" customHeight="1" x14ac:dyDescent="0.25">
      <c r="A1400" s="101"/>
      <c r="D1400" s="81" t="s">
        <v>23</v>
      </c>
      <c r="E1400" s="81">
        <f>E1398-E1399</f>
        <v>1334375</v>
      </c>
      <c r="F1400" s="81"/>
      <c r="G1400" s="82">
        <f>G1398-G1399</f>
        <v>1202139.6396396395</v>
      </c>
      <c r="H1400" s="82">
        <f>H1398-H1399</f>
        <v>132235.36036036036</v>
      </c>
      <c r="I1400" s="82">
        <f>I1398-I1399</f>
        <v>2404.2792792792793</v>
      </c>
      <c r="J1400" s="105">
        <f>J1398-J1399</f>
        <v>264.47072072072075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1334375</v>
      </c>
      <c r="I1401" s="83"/>
      <c r="J1401" s="103"/>
    </row>
    <row r="1402" spans="1:10" ht="12.75" customHeight="1" x14ac:dyDescent="0.25">
      <c r="A1402" s="101"/>
      <c r="B1402" s="79"/>
      <c r="D1402" s="81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6"/>
      <c r="B1403" s="107"/>
      <c r="C1403" s="107"/>
      <c r="D1403" s="107"/>
      <c r="E1403" s="107"/>
      <c r="F1403" s="107"/>
      <c r="G1403" s="108">
        <f>G1322+G1328+G1334+G1340+G1346+G1352+G1358+G1364+G1370+G1376+G1382+G1388+G1394+G1400</f>
        <v>46393603.603603594</v>
      </c>
      <c r="H1403" s="108">
        <f>H1322+H1328+H1334+H1340+H1346+H1352+H1358+H1364+H1370+H1376+H1382+H1388+H1394+H1400</f>
        <v>5103296.3963963976</v>
      </c>
      <c r="I1403" s="107"/>
      <c r="J1403" s="109">
        <f>H1323+H1329+H1335+H1341+H1347+H1353+H1359+H1365+H1371+H1377+H1383+H1389+H1395+H1401</f>
        <v>51496900</v>
      </c>
    </row>
    <row r="1405" spans="1:10" ht="12.75" customHeight="1" x14ac:dyDescent="0.25">
      <c r="A1405" s="94" t="s">
        <v>1</v>
      </c>
      <c r="B1405" s="95">
        <f>Invoice!E5018</f>
        <v>23060045</v>
      </c>
      <c r="C1405" s="96"/>
      <c r="D1405" s="97"/>
      <c r="E1405" s="97"/>
      <c r="F1405" s="97"/>
      <c r="G1405" s="98"/>
      <c r="H1405" s="99"/>
      <c r="I1405" s="99"/>
      <c r="J1405" s="100"/>
    </row>
    <row r="1406" spans="1:10" ht="12.75" customHeight="1" x14ac:dyDescent="0.25">
      <c r="A1406" s="101">
        <v>1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Invoice!B5026</f>
        <v>60</v>
      </c>
      <c r="C1407" s="88" t="str">
        <f>Invoice!E5026</f>
        <v>CORRECTION TAPE JOYKO CT-508</v>
      </c>
      <c r="D1407" s="89">
        <f>Invoice!H5026</f>
        <v>54000</v>
      </c>
      <c r="E1407" s="81">
        <f>D1407*B1407</f>
        <v>3240000</v>
      </c>
      <c r="F1407" s="81"/>
      <c r="G1407" s="82">
        <f>E1407/1.11</f>
        <v>2918918.9189189188</v>
      </c>
      <c r="H1407" s="83">
        <f>G1407*11%</f>
        <v>321081.08108108107</v>
      </c>
      <c r="I1407" s="83">
        <f>G1407/B1407</f>
        <v>48648.648648648646</v>
      </c>
      <c r="J1407" s="103">
        <f>H1407/B1407</f>
        <v>5351.3513513513508</v>
      </c>
    </row>
    <row r="1408" spans="1:10" ht="12.75" customHeight="1" x14ac:dyDescent="0.25">
      <c r="A1408" s="101"/>
      <c r="D1408" s="81"/>
      <c r="E1408" s="81">
        <f>(E1407*Invoice!I5026)+((E1407-(E1407*Invoice!I5026))*Invoice!J5026)</f>
        <v>405000</v>
      </c>
      <c r="F1408" s="81"/>
      <c r="G1408" s="90">
        <f>E1408/1.11</f>
        <v>364864.86486486485</v>
      </c>
      <c r="H1408" s="91">
        <f>G1408*11%</f>
        <v>40135.135135135133</v>
      </c>
      <c r="I1408" s="91">
        <f>G1408/B1407</f>
        <v>6081.0810810810808</v>
      </c>
      <c r="J1408" s="104">
        <f>H1408/B1407</f>
        <v>668.91891891891885</v>
      </c>
    </row>
    <row r="1409" spans="1:10" ht="12.75" customHeight="1" x14ac:dyDescent="0.25">
      <c r="A1409" s="101"/>
      <c r="D1409" s="81" t="s">
        <v>23</v>
      </c>
      <c r="E1409" s="81">
        <f>E1407-E1408</f>
        <v>2835000</v>
      </c>
      <c r="F1409" s="81"/>
      <c r="G1409" s="82">
        <f>G1407-G1408</f>
        <v>2554054.054054054</v>
      </c>
      <c r="H1409" s="82">
        <f>H1407-H1408</f>
        <v>280945.94594594592</v>
      </c>
      <c r="I1409" s="82">
        <f>I1407-I1408</f>
        <v>42567.567567567567</v>
      </c>
      <c r="J1409" s="105">
        <f>J1407-J1408</f>
        <v>4682.4324324324316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2835000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2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Invoice!B5027</f>
        <v>48</v>
      </c>
      <c r="C1413" s="88" t="str">
        <f>Invoice!E5027</f>
        <v>TAPE CUTTER JOYKO TD-103</v>
      </c>
      <c r="D1413" s="89">
        <f>Invoice!H5027</f>
        <v>19000</v>
      </c>
      <c r="E1413" s="81">
        <f t="shared" ref="E1413" si="175">D1413*B1413</f>
        <v>912000</v>
      </c>
      <c r="F1413" s="81"/>
      <c r="G1413" s="82">
        <f t="shared" ref="G1413" si="176">E1413/1.11</f>
        <v>821621.62162162154</v>
      </c>
      <c r="H1413" s="83">
        <f t="shared" ref="H1413" si="177">G1413*11%</f>
        <v>90378.378378378373</v>
      </c>
      <c r="I1413" s="83">
        <f t="shared" ref="I1413" si="178">G1413/B1413</f>
        <v>17117.117117117115</v>
      </c>
      <c r="J1413" s="103">
        <f t="shared" ref="J1413" si="179">H1413/B1413</f>
        <v>1882.8828828828828</v>
      </c>
    </row>
    <row r="1414" spans="1:10" ht="12.75" customHeight="1" x14ac:dyDescent="0.25">
      <c r="A1414" s="101"/>
      <c r="D1414" s="81"/>
      <c r="E1414" s="81">
        <f>(E1413*Invoice!I5027)+((E1413-(E1413*Invoice!I5027))*Invoice!J5027)</f>
        <v>114000</v>
      </c>
      <c r="F1414" s="81"/>
      <c r="G1414" s="90">
        <f>E1414/1.11</f>
        <v>102702.70270270269</v>
      </c>
      <c r="H1414" s="91">
        <f>G1414*11%</f>
        <v>11297.297297297297</v>
      </c>
      <c r="I1414" s="91">
        <f>G1414/B1413</f>
        <v>2139.6396396396394</v>
      </c>
      <c r="J1414" s="104">
        <f>H1414/B1413</f>
        <v>235.36036036036035</v>
      </c>
    </row>
    <row r="1415" spans="1:10" ht="12.75" customHeight="1" x14ac:dyDescent="0.25">
      <c r="A1415" s="101"/>
      <c r="D1415" s="81" t="s">
        <v>23</v>
      </c>
      <c r="E1415" s="81">
        <f>E1413-E1414</f>
        <v>798000</v>
      </c>
      <c r="F1415" s="81"/>
      <c r="G1415" s="82">
        <f>G1413-G1414</f>
        <v>718918.91891891882</v>
      </c>
      <c r="H1415" s="82">
        <f>H1413-H1414</f>
        <v>79081.08108108108</v>
      </c>
      <c r="I1415" s="82">
        <f>I1413-I1414</f>
        <v>14977.477477477476</v>
      </c>
      <c r="J1415" s="105">
        <f>J1413-J1414</f>
        <v>1647.5225225225224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797999.99999999988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6"/>
      <c r="B1418" s="107"/>
      <c r="C1418" s="107"/>
      <c r="D1418" s="107"/>
      <c r="E1418" s="107"/>
      <c r="F1418" s="107"/>
      <c r="G1418" s="108">
        <f>G1409+G1415</f>
        <v>3272972.9729729728</v>
      </c>
      <c r="H1418" s="108">
        <f>H1409+H1415</f>
        <v>360027.02702702698</v>
      </c>
      <c r="I1418" s="107"/>
      <c r="J1418" s="109">
        <f>H1410+H1416</f>
        <v>3633000</v>
      </c>
    </row>
    <row r="1420" spans="1:10" ht="12.75" customHeight="1" x14ac:dyDescent="0.25">
      <c r="A1420" s="94" t="s">
        <v>1</v>
      </c>
      <c r="B1420" s="95">
        <f>Invoice!E5132</f>
        <v>23060047</v>
      </c>
      <c r="C1420" s="96"/>
      <c r="D1420" s="97"/>
      <c r="E1420" s="97"/>
      <c r="F1420" s="97"/>
      <c r="G1420" s="98"/>
      <c r="H1420" s="99"/>
      <c r="I1420" s="99"/>
      <c r="J1420" s="100"/>
    </row>
    <row r="1421" spans="1:10" ht="12.75" customHeight="1" x14ac:dyDescent="0.25">
      <c r="A1421" s="101">
        <v>1</v>
      </c>
      <c r="B1421" s="84" t="s">
        <v>20</v>
      </c>
      <c r="C1421" s="84" t="s">
        <v>21</v>
      </c>
      <c r="D1421" s="85" t="s">
        <v>22</v>
      </c>
      <c r="E1421" s="85" t="s">
        <v>23</v>
      </c>
      <c r="F1421" s="85"/>
      <c r="G1421" s="86" t="s">
        <v>24</v>
      </c>
      <c r="H1421" s="87" t="s">
        <v>25</v>
      </c>
      <c r="I1421" s="87" t="s">
        <v>26</v>
      </c>
      <c r="J1421" s="102"/>
    </row>
    <row r="1422" spans="1:10" ht="12.75" customHeight="1" x14ac:dyDescent="0.25">
      <c r="A1422" s="101"/>
      <c r="B1422" s="80">
        <f>Invoice!B5140</f>
        <v>1000</v>
      </c>
      <c r="C1422" s="88" t="str">
        <f>Invoice!E5140</f>
        <v>LABEL HARGA JOYKO LB-2RL (1 LINE PUTIH)</v>
      </c>
      <c r="D1422" s="89">
        <f>Invoice!H5140</f>
        <v>2050</v>
      </c>
      <c r="E1422" s="81">
        <f>D1422*B1422</f>
        <v>2050000</v>
      </c>
      <c r="F1422" s="81"/>
      <c r="G1422" s="82">
        <f>E1422/1.11</f>
        <v>1846846.8468468466</v>
      </c>
      <c r="H1422" s="83">
        <f>G1422*11%</f>
        <v>203153.15315315314</v>
      </c>
      <c r="I1422" s="83">
        <f>G1422/B1422</f>
        <v>1846.8468468468466</v>
      </c>
      <c r="J1422" s="103">
        <f>H1422/B1422</f>
        <v>203.15315315315314</v>
      </c>
    </row>
    <row r="1423" spans="1:10" ht="12.75" customHeight="1" x14ac:dyDescent="0.25">
      <c r="A1423" s="101"/>
      <c r="D1423" s="81"/>
      <c r="E1423" s="81">
        <f>(E1422*Invoice!I5140)+((E1422-(E1422*Invoice!I5140))*Invoice!J5140)</f>
        <v>256250</v>
      </c>
      <c r="F1423" s="81"/>
      <c r="G1423" s="90">
        <f>E1423/1.11</f>
        <v>230855.85585585583</v>
      </c>
      <c r="H1423" s="91">
        <f>G1423*11%</f>
        <v>25394.144144144142</v>
      </c>
      <c r="I1423" s="91">
        <f>G1423/B1422</f>
        <v>230.85585585585582</v>
      </c>
      <c r="J1423" s="104">
        <f>H1423/B1422</f>
        <v>25.394144144144143</v>
      </c>
    </row>
    <row r="1424" spans="1:10" ht="12.75" customHeight="1" x14ac:dyDescent="0.25">
      <c r="A1424" s="101"/>
      <c r="D1424" s="81" t="s">
        <v>23</v>
      </c>
      <c r="E1424" s="81">
        <f>E1422-E1423</f>
        <v>1793750</v>
      </c>
      <c r="F1424" s="81"/>
      <c r="G1424" s="82">
        <f>G1422-G1423</f>
        <v>1615990.9909909908</v>
      </c>
      <c r="H1424" s="82">
        <f>H1422-H1423</f>
        <v>177759.00900900899</v>
      </c>
      <c r="I1424" s="82">
        <f>I1422-I1423</f>
        <v>1615.9909909909907</v>
      </c>
      <c r="J1424" s="105">
        <f>J1422-J1423</f>
        <v>177.75900900900899</v>
      </c>
    </row>
    <row r="1425" spans="1:10" ht="12.75" customHeight="1" x14ac:dyDescent="0.25">
      <c r="A1425" s="101"/>
      <c r="D1425" s="81"/>
      <c r="E1425" s="81"/>
      <c r="F1425" s="81"/>
      <c r="G1425" s="82"/>
      <c r="H1425" s="83">
        <f>G1424+H1424</f>
        <v>1793749.9999999998</v>
      </c>
      <c r="I1425" s="83"/>
      <c r="J1425" s="103"/>
    </row>
    <row r="1426" spans="1:10" ht="12.75" customHeight="1" x14ac:dyDescent="0.25">
      <c r="A1426" s="101"/>
      <c r="B1426" s="79"/>
      <c r="D1426" s="81"/>
      <c r="E1426" s="81"/>
      <c r="F1426" s="81"/>
      <c r="G1426" s="82"/>
      <c r="H1426" s="83"/>
      <c r="I1426" s="83"/>
      <c r="J1426" s="103"/>
    </row>
    <row r="1427" spans="1:10" ht="12.75" customHeight="1" x14ac:dyDescent="0.25">
      <c r="A1427" s="101">
        <v>2</v>
      </c>
      <c r="B1427" s="84" t="s">
        <v>20</v>
      </c>
      <c r="C1427" s="84" t="s">
        <v>21</v>
      </c>
      <c r="D1427" s="85" t="s">
        <v>22</v>
      </c>
      <c r="E1427" s="85" t="s">
        <v>23</v>
      </c>
      <c r="F1427" s="85"/>
      <c r="G1427" s="86" t="s">
        <v>24</v>
      </c>
      <c r="H1427" s="87" t="s">
        <v>25</v>
      </c>
      <c r="I1427" s="87" t="s">
        <v>26</v>
      </c>
      <c r="J1427" s="102"/>
    </row>
    <row r="1428" spans="1:10" ht="12.75" customHeight="1" x14ac:dyDescent="0.25">
      <c r="A1428" s="101"/>
      <c r="B1428" s="80">
        <f>Invoice!B5141</f>
        <v>20</v>
      </c>
      <c r="C1428" s="88" t="str">
        <f>Invoice!E5141</f>
        <v>MESIN LABEL HARGA JOYKO MX-5500M (8 DIGITS, 1 LINE)</v>
      </c>
      <c r="D1428" s="89">
        <f>Invoice!H5141</f>
        <v>40500</v>
      </c>
      <c r="E1428" s="81">
        <f t="shared" ref="E1428" si="180">D1428*B1428</f>
        <v>810000</v>
      </c>
      <c r="F1428" s="81"/>
      <c r="G1428" s="82">
        <f t="shared" ref="G1428" si="181">E1428/1.11</f>
        <v>729729.7297297297</v>
      </c>
      <c r="H1428" s="83">
        <f t="shared" ref="H1428" si="182">G1428*11%</f>
        <v>80270.270270270266</v>
      </c>
      <c r="I1428" s="83">
        <f t="shared" ref="I1428" si="183">G1428/B1428</f>
        <v>36486.486486486487</v>
      </c>
      <c r="J1428" s="103">
        <f t="shared" ref="J1428" si="184">H1428/B1428</f>
        <v>4013.5135135135133</v>
      </c>
    </row>
    <row r="1429" spans="1:10" ht="12.75" customHeight="1" x14ac:dyDescent="0.25">
      <c r="A1429" s="101"/>
      <c r="D1429" s="81"/>
      <c r="E1429" s="81">
        <f>(E1428*Invoice!I5141)+((E1428-(E1428*Invoice!I5141))*Invoice!J5141)</f>
        <v>101250</v>
      </c>
      <c r="F1429" s="81"/>
      <c r="G1429" s="90">
        <f>E1429/1.11</f>
        <v>91216.216216216213</v>
      </c>
      <c r="H1429" s="91">
        <f>G1429*11%</f>
        <v>10033.783783783783</v>
      </c>
      <c r="I1429" s="91">
        <f>G1429/B1428</f>
        <v>4560.8108108108108</v>
      </c>
      <c r="J1429" s="104">
        <f>H1429/B1428</f>
        <v>501.68918918918916</v>
      </c>
    </row>
    <row r="1430" spans="1:10" ht="12.75" customHeight="1" x14ac:dyDescent="0.25">
      <c r="A1430" s="101"/>
      <c r="D1430" s="81" t="s">
        <v>23</v>
      </c>
      <c r="E1430" s="81">
        <f>E1428-E1429</f>
        <v>708750</v>
      </c>
      <c r="F1430" s="81"/>
      <c r="G1430" s="82">
        <f>G1428-G1429</f>
        <v>638513.51351351349</v>
      </c>
      <c r="H1430" s="82">
        <f>H1428-H1429</f>
        <v>70236.486486486479</v>
      </c>
      <c r="I1430" s="82">
        <f>I1428-I1429</f>
        <v>31925.675675675677</v>
      </c>
      <c r="J1430" s="105">
        <f>J1428-J1429</f>
        <v>3511.8243243243242</v>
      </c>
    </row>
    <row r="1431" spans="1:10" ht="12.75" customHeight="1" x14ac:dyDescent="0.25">
      <c r="A1431" s="101"/>
      <c r="D1431" s="81"/>
      <c r="E1431" s="81"/>
      <c r="F1431" s="81"/>
      <c r="G1431" s="82"/>
      <c r="H1431" s="83">
        <f>G1430+H1430</f>
        <v>708750</v>
      </c>
      <c r="I1431" s="83"/>
      <c r="J1431" s="103"/>
    </row>
    <row r="1432" spans="1:10" ht="12.75" customHeight="1" x14ac:dyDescent="0.25">
      <c r="A1432" s="101"/>
      <c r="B1432" s="79"/>
      <c r="D1432" s="81"/>
      <c r="E1432" s="81"/>
      <c r="F1432" s="81"/>
      <c r="G1432" s="82"/>
      <c r="H1432" s="83"/>
      <c r="I1432" s="83"/>
      <c r="J1432" s="103"/>
    </row>
    <row r="1433" spans="1:10" ht="12.75" customHeight="1" x14ac:dyDescent="0.25">
      <c r="A1433" s="106"/>
      <c r="B1433" s="107"/>
      <c r="C1433" s="107"/>
      <c r="D1433" s="107"/>
      <c r="E1433" s="107"/>
      <c r="F1433" s="107"/>
      <c r="G1433" s="108">
        <f>G1424+G1430</f>
        <v>2254504.5045045041</v>
      </c>
      <c r="H1433" s="108">
        <f>H1424+H1430</f>
        <v>247995.49549549547</v>
      </c>
      <c r="I1433" s="107"/>
      <c r="J1433" s="109">
        <f>H1425+H1431</f>
        <v>2502500</v>
      </c>
    </row>
    <row r="1435" spans="1:10" ht="12.75" customHeight="1" x14ac:dyDescent="0.25">
      <c r="A1435" s="94" t="s">
        <v>1</v>
      </c>
      <c r="B1435" s="95">
        <f>Invoice!E5246</f>
        <v>23060046</v>
      </c>
      <c r="C1435" s="96"/>
      <c r="D1435" s="97"/>
      <c r="E1435" s="97"/>
      <c r="F1435" s="97"/>
      <c r="G1435" s="98"/>
      <c r="H1435" s="99"/>
      <c r="I1435" s="99"/>
      <c r="J1435" s="100"/>
    </row>
    <row r="1436" spans="1:10" ht="12.75" customHeight="1" x14ac:dyDescent="0.25">
      <c r="A1436" s="101">
        <v>1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Invoice!B5254</f>
        <v>288</v>
      </c>
      <c r="C1437" s="88" t="str">
        <f>Invoice!E5254</f>
        <v>PENSIL WARNA JOYKO CP-12PB (PANJANG)</v>
      </c>
      <c r="D1437" s="89">
        <f>Invoice!H5254</f>
        <v>10600</v>
      </c>
      <c r="E1437" s="81">
        <f>D1437*B1437</f>
        <v>3052800</v>
      </c>
      <c r="F1437" s="81"/>
      <c r="G1437" s="82">
        <f>E1437/1.11</f>
        <v>2750270.2702702698</v>
      </c>
      <c r="H1437" s="83">
        <f>G1437*11%</f>
        <v>302529.7297297297</v>
      </c>
      <c r="I1437" s="83">
        <f>G1437/B1437</f>
        <v>9549.5495495495488</v>
      </c>
      <c r="J1437" s="103">
        <f>H1437/B1437</f>
        <v>1050.4504504504503</v>
      </c>
    </row>
    <row r="1438" spans="1:10" ht="12.75" customHeight="1" x14ac:dyDescent="0.25">
      <c r="A1438" s="101"/>
      <c r="D1438" s="81"/>
      <c r="E1438" s="81">
        <f>(E1437*Invoice!I5254)+((E1437-(E1437*Invoice!I5254))*Invoice!J5254)</f>
        <v>381600</v>
      </c>
      <c r="F1438" s="81"/>
      <c r="G1438" s="90">
        <f>E1438/1.11</f>
        <v>343783.78378378373</v>
      </c>
      <c r="H1438" s="91">
        <f>G1438*11%</f>
        <v>37816.216216216213</v>
      </c>
      <c r="I1438" s="91">
        <f>G1438/B1437</f>
        <v>1193.6936936936936</v>
      </c>
      <c r="J1438" s="104">
        <f>H1438/B1437</f>
        <v>131.30630630630628</v>
      </c>
    </row>
    <row r="1439" spans="1:10" ht="12.75" customHeight="1" x14ac:dyDescent="0.25">
      <c r="A1439" s="101"/>
      <c r="D1439" s="81" t="s">
        <v>23</v>
      </c>
      <c r="E1439" s="81">
        <f>E1437-E1438</f>
        <v>2671200</v>
      </c>
      <c r="F1439" s="81"/>
      <c r="G1439" s="82">
        <f>G1437-G1438</f>
        <v>2406486.4864864862</v>
      </c>
      <c r="H1439" s="82">
        <f>H1437-H1438</f>
        <v>264713.51351351349</v>
      </c>
      <c r="I1439" s="82">
        <f>I1437-I1438</f>
        <v>8355.8558558558543</v>
      </c>
      <c r="J1439" s="105">
        <f>J1437-J1438</f>
        <v>919.14414414414398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2671199.9999999995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6"/>
      <c r="B1442" s="107"/>
      <c r="C1442" s="107"/>
      <c r="D1442" s="107"/>
      <c r="E1442" s="107"/>
      <c r="F1442" s="107"/>
      <c r="G1442" s="108">
        <f>G1439</f>
        <v>2406486.4864864862</v>
      </c>
      <c r="H1442" s="108">
        <f>H1439</f>
        <v>264713.51351351349</v>
      </c>
      <c r="I1442" s="107"/>
      <c r="J1442" s="109">
        <f>H1440</f>
        <v>2671199.9999999995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358"/>
  <sheetViews>
    <sheetView tabSelected="1" topLeftCell="A5130" zoomScaleNormal="100" workbookViewId="0">
      <selection activeCell="D5137" sqref="D5137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23060001</v>
      </c>
      <c r="G2" s="11" t="s">
        <v>2</v>
      </c>
      <c r="H2" s="385" t="s">
        <v>30</v>
      </c>
      <c r="I2" s="385"/>
      <c r="J2" s="385"/>
      <c r="K2" s="38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89" t="s">
        <v>3</v>
      </c>
      <c r="G3" s="17"/>
      <c r="H3" s="387"/>
      <c r="I3" s="387"/>
      <c r="J3" s="387"/>
      <c r="K3" s="388"/>
      <c r="L3" s="12"/>
    </row>
    <row r="4" spans="1:12" s="10" customFormat="1" ht="16.5" customHeight="1" x14ac:dyDescent="0.3">
      <c r="A4" s="5"/>
      <c r="B4" s="6" t="s">
        <v>4</v>
      </c>
      <c r="C4" s="7"/>
      <c r="D4" s="354">
        <v>45082</v>
      </c>
      <c r="E4" s="355"/>
      <c r="F4" s="389"/>
      <c r="G4" s="18"/>
      <c r="H4" s="356" t="s">
        <v>31</v>
      </c>
      <c r="I4" s="356"/>
      <c r="J4" s="356"/>
      <c r="K4" s="35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89"/>
      <c r="G5" s="18"/>
      <c r="H5" s="358" t="s">
        <v>32</v>
      </c>
      <c r="I5" s="358"/>
      <c r="J5" s="358"/>
      <c r="K5" s="35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0"/>
      <c r="I6" s="360"/>
      <c r="J6" s="360"/>
      <c r="K6" s="36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3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57000</v>
      </c>
      <c r="I10" s="51">
        <v>0.1</v>
      </c>
      <c r="J10" s="51"/>
      <c r="K10" s="52">
        <f t="shared" ref="K10:K25" si="0">(B10*H10-((B10*H10)*I10))-((B10*H10-((B10*H10)*I10))*J10)</f>
        <v>153900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62"/>
      <c r="K27" s="363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64">
        <f>SUM(K10:K25)</f>
        <v>153900</v>
      </c>
      <c r="K28" s="365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66"/>
      <c r="K29" s="366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63"/>
      <c r="K31" s="363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67">
        <f>((J28/1.11)+(K30/1.11))*11%</f>
        <v>15251.35135135135</v>
      </c>
      <c r="K32" s="368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63"/>
      <c r="K33" s="363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153900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69" t="s">
        <v>36</v>
      </c>
      <c r="K36" s="370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69"/>
      <c r="K37" s="370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23060001</v>
      </c>
      <c r="F40" s="123"/>
      <c r="G40" s="124" t="s">
        <v>2</v>
      </c>
      <c r="H40" s="371" t="str">
        <f>H2</f>
        <v>CV GANESHA</v>
      </c>
      <c r="I40" s="371"/>
      <c r="J40" s="371"/>
      <c r="K40" s="37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75" t="s">
        <v>3</v>
      </c>
      <c r="G41" s="130"/>
      <c r="H41" s="373"/>
      <c r="I41" s="373"/>
      <c r="J41" s="373"/>
      <c r="K41" s="37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76">
        <f>D4</f>
        <v>45082</v>
      </c>
      <c r="E42" s="377"/>
      <c r="F42" s="375"/>
      <c r="G42" s="131"/>
      <c r="H42" s="378" t="str">
        <f>H4</f>
        <v/>
      </c>
      <c r="I42" s="378"/>
      <c r="J42" s="378"/>
      <c r="K42" s="37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75"/>
      <c r="G43" s="131"/>
      <c r="H43" s="380" t="str">
        <f>H5</f>
        <v>WONOSOBO</v>
      </c>
      <c r="I43" s="380"/>
      <c r="J43" s="380"/>
      <c r="K43" s="381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4447</v>
      </c>
      <c r="E44" s="122"/>
      <c r="F44" s="133"/>
      <c r="G44" s="134"/>
      <c r="H44" s="382"/>
      <c r="I44" s="382"/>
      <c r="J44" s="382"/>
      <c r="K44" s="383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3</v>
      </c>
      <c r="C48" s="287" t="str">
        <f t="shared" si="1"/>
        <v>LSN</v>
      </c>
      <c r="D48" s="288" t="str">
        <f t="shared" si="1"/>
        <v/>
      </c>
      <c r="E48" s="289" t="str">
        <f t="shared" si="1"/>
        <v>CUTTER 9 MM KENKO A-300 (KECIL)</v>
      </c>
      <c r="F48" s="158"/>
      <c r="G48" s="159"/>
      <c r="H48" s="160">
        <f t="shared" ref="H48:J63" si="2">H10</f>
        <v>57000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153900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84"/>
      <c r="K65" s="33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27">
        <f>SUM(K48:K63)</f>
        <v>153900</v>
      </c>
      <c r="K66" s="328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29"/>
      <c r="K67" s="329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30"/>
      <c r="K69" s="33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31">
        <f>((J66/1.11)+(K68/1.11))*11%</f>
        <v>15251.35135135135</v>
      </c>
      <c r="K70" s="332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30"/>
      <c r="K71" s="33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153900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3" t="str">
        <f>J36</f>
        <v>NOVI / CONDRO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23060001</v>
      </c>
      <c r="F78" s="200"/>
      <c r="G78" s="201" t="s">
        <v>2</v>
      </c>
      <c r="H78" s="335" t="str">
        <f>H40</f>
        <v>CV GANESHA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3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40">
        <f>D42</f>
        <v>45082</v>
      </c>
      <c r="E80" s="341"/>
      <c r="F80" s="339"/>
      <c r="G80" s="208"/>
      <c r="H80" s="342" t="str">
        <f>H42</f>
        <v/>
      </c>
      <c r="I80" s="342"/>
      <c r="J80" s="342"/>
      <c r="K80" s="34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39"/>
      <c r="G81" s="208"/>
      <c r="H81" s="344" t="str">
        <f>H43</f>
        <v>WONOSOBO</v>
      </c>
      <c r="I81" s="344"/>
      <c r="J81" s="344"/>
      <c r="K81" s="34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4447</v>
      </c>
      <c r="E82" s="199"/>
      <c r="F82" s="210"/>
      <c r="G82" s="211"/>
      <c r="H82" s="346"/>
      <c r="I82" s="346"/>
      <c r="J82" s="346"/>
      <c r="K82" s="34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3</v>
      </c>
      <c r="C86" s="292" t="str">
        <f t="shared" si="4"/>
        <v>LSN</v>
      </c>
      <c r="D86" s="293" t="str">
        <f t="shared" si="4"/>
        <v/>
      </c>
      <c r="E86" s="294" t="str">
        <f t="shared" si="4"/>
        <v>CUTTER 9 MM KENKO A-300 (KECIL)</v>
      </c>
      <c r="F86" s="235"/>
      <c r="G86" s="236"/>
      <c r="H86" s="237">
        <f t="shared" ref="H86:J101" si="5">H48</f>
        <v>57000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153900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48"/>
      <c r="K103" s="32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49">
        <f>SUM(K86:K101)</f>
        <v>153900</v>
      </c>
      <c r="K104" s="350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51"/>
      <c r="K105" s="351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4"/>
      <c r="K107" s="32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52">
        <f>((J104/1.11)+(K106/1.11))*11%</f>
        <v>15251.35135135135</v>
      </c>
      <c r="K108" s="353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4"/>
      <c r="K109" s="32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153900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5" t="str">
        <f>J74</f>
        <v>NOVI / CONDRO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23060002</v>
      </c>
      <c r="G116" s="11" t="s">
        <v>2</v>
      </c>
      <c r="H116" s="385" t="s">
        <v>38</v>
      </c>
      <c r="I116" s="385"/>
      <c r="J116" s="385"/>
      <c r="K116" s="38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89" t="s">
        <v>3</v>
      </c>
      <c r="G117" s="17"/>
      <c r="H117" s="387"/>
      <c r="I117" s="387"/>
      <c r="J117" s="387"/>
      <c r="K117" s="38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54">
        <v>45083</v>
      </c>
      <c r="E118" s="355"/>
      <c r="F118" s="389"/>
      <c r="G118" s="18"/>
      <c r="H118" s="356" t="s">
        <v>31</v>
      </c>
      <c r="I118" s="356"/>
      <c r="J118" s="356"/>
      <c r="K118" s="35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89"/>
      <c r="G119" s="18"/>
      <c r="H119" s="358" t="s">
        <v>39</v>
      </c>
      <c r="I119" s="358"/>
      <c r="J119" s="358"/>
      <c r="K119" s="35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37</v>
      </c>
      <c r="E120" s="9"/>
      <c r="F120" s="21"/>
      <c r="G120" s="22"/>
      <c r="H120" s="360"/>
      <c r="I120" s="360"/>
      <c r="J120" s="360"/>
      <c r="K120" s="36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</v>
      </c>
      <c r="C124" s="46" t="s">
        <v>40</v>
      </c>
      <c r="D124" s="93" t="s">
        <v>31</v>
      </c>
      <c r="E124" s="301" t="s">
        <v>41</v>
      </c>
      <c r="F124" s="48"/>
      <c r="G124" s="49"/>
      <c r="H124" s="50">
        <v>22200</v>
      </c>
      <c r="I124" s="51">
        <v>0.1</v>
      </c>
      <c r="J124" s="51"/>
      <c r="K124" s="52">
        <f t="shared" ref="K124:K139" si="7">(B124*H124-((B124*H124)*I124))-((B124*H124-((B124*H124)*I124))*J124)</f>
        <v>39960</v>
      </c>
      <c r="L124" s="36"/>
    </row>
    <row r="125" spans="1:12" s="10" customFormat="1" ht="14.1" customHeight="1" x14ac:dyDescent="0.25">
      <c r="A125" s="45">
        <v>2</v>
      </c>
      <c r="B125" s="46">
        <v>1</v>
      </c>
      <c r="C125" s="46" t="s">
        <v>43</v>
      </c>
      <c r="D125" s="93" t="s">
        <v>31</v>
      </c>
      <c r="E125" s="301" t="s">
        <v>42</v>
      </c>
      <c r="F125" s="48"/>
      <c r="G125" s="49"/>
      <c r="H125" s="50">
        <v>67200</v>
      </c>
      <c r="I125" s="51">
        <v>0.1</v>
      </c>
      <c r="J125" s="51"/>
      <c r="K125" s="52">
        <f t="shared" si="7"/>
        <v>60480</v>
      </c>
      <c r="L125" s="36"/>
    </row>
    <row r="126" spans="1:12" s="10" customFormat="1" ht="14.1" customHeight="1" x14ac:dyDescent="0.25">
      <c r="A126" s="45">
        <v>3</v>
      </c>
      <c r="B126" s="46">
        <v>3</v>
      </c>
      <c r="C126" s="46" t="s">
        <v>43</v>
      </c>
      <c r="D126" s="93" t="s">
        <v>31</v>
      </c>
      <c r="E126" s="63" t="s">
        <v>44</v>
      </c>
      <c r="F126" s="48"/>
      <c r="G126" s="49"/>
      <c r="H126" s="50">
        <v>36600</v>
      </c>
      <c r="I126" s="51">
        <v>0.1</v>
      </c>
      <c r="J126" s="51"/>
      <c r="K126" s="52">
        <f t="shared" si="7"/>
        <v>98820</v>
      </c>
      <c r="L126" s="36"/>
    </row>
    <row r="127" spans="1:12" s="10" customFormat="1" ht="14.1" customHeight="1" x14ac:dyDescent="0.25">
      <c r="A127" s="45">
        <v>4</v>
      </c>
      <c r="B127" s="46">
        <v>3</v>
      </c>
      <c r="C127" s="46" t="s">
        <v>43</v>
      </c>
      <c r="D127" s="93" t="s">
        <v>31</v>
      </c>
      <c r="E127" s="110" t="s">
        <v>47</v>
      </c>
      <c r="F127" s="48"/>
      <c r="G127" s="49"/>
      <c r="H127" s="50">
        <v>28200</v>
      </c>
      <c r="I127" s="51">
        <v>0.1</v>
      </c>
      <c r="J127" s="51"/>
      <c r="K127" s="52">
        <f t="shared" si="7"/>
        <v>76140</v>
      </c>
      <c r="L127" s="36"/>
    </row>
    <row r="128" spans="1:12" s="10" customFormat="1" ht="14.1" customHeight="1" x14ac:dyDescent="0.25">
      <c r="A128" s="45">
        <v>5</v>
      </c>
      <c r="B128" s="46">
        <v>0.5</v>
      </c>
      <c r="C128" s="46" t="s">
        <v>43</v>
      </c>
      <c r="D128" s="93" t="s">
        <v>31</v>
      </c>
      <c r="E128" s="111" t="s">
        <v>48</v>
      </c>
      <c r="F128" s="48"/>
      <c r="G128" s="49"/>
      <c r="H128" s="50">
        <v>85000</v>
      </c>
      <c r="I128" s="51"/>
      <c r="J128" s="51"/>
      <c r="K128" s="52">
        <f t="shared" si="7"/>
        <v>42500</v>
      </c>
      <c r="L128" s="36"/>
    </row>
    <row r="129" spans="1:12" s="10" customFormat="1" ht="14.1" customHeight="1" x14ac:dyDescent="0.25">
      <c r="A129" s="45">
        <v>6</v>
      </c>
      <c r="B129" s="46">
        <v>3</v>
      </c>
      <c r="C129" s="46" t="s">
        <v>43</v>
      </c>
      <c r="D129" s="93" t="s">
        <v>31</v>
      </c>
      <c r="E129" s="63" t="s">
        <v>49</v>
      </c>
      <c r="F129" s="48"/>
      <c r="G129" s="49"/>
      <c r="H129" s="50">
        <v>13200</v>
      </c>
      <c r="I129" s="51">
        <v>0.1</v>
      </c>
      <c r="J129" s="51"/>
      <c r="K129" s="52">
        <f t="shared" si="7"/>
        <v>35640</v>
      </c>
      <c r="L129" s="36"/>
    </row>
    <row r="130" spans="1:12" s="10" customFormat="1" ht="14.1" customHeight="1" x14ac:dyDescent="0.25">
      <c r="A130" s="45">
        <v>7</v>
      </c>
      <c r="B130" s="46">
        <v>25</v>
      </c>
      <c r="C130" s="46" t="s">
        <v>45</v>
      </c>
      <c r="D130" s="93" t="s">
        <v>31</v>
      </c>
      <c r="E130" s="110" t="s">
        <v>50</v>
      </c>
      <c r="F130" s="48"/>
      <c r="G130" s="49"/>
      <c r="H130" s="50">
        <v>5700</v>
      </c>
      <c r="I130" s="51">
        <v>0.1</v>
      </c>
      <c r="J130" s="51"/>
      <c r="K130" s="52">
        <f t="shared" si="7"/>
        <v>128250</v>
      </c>
      <c r="L130" s="36"/>
    </row>
    <row r="131" spans="1:12" s="10" customFormat="1" ht="14.1" customHeight="1" x14ac:dyDescent="0.25">
      <c r="A131" s="45">
        <v>8</v>
      </c>
      <c r="B131" s="46">
        <v>1</v>
      </c>
      <c r="C131" s="46" t="s">
        <v>43</v>
      </c>
      <c r="D131" s="93" t="s">
        <v>31</v>
      </c>
      <c r="E131" s="63" t="s">
        <v>51</v>
      </c>
      <c r="F131" s="48"/>
      <c r="G131" s="49"/>
      <c r="H131" s="50">
        <v>93000</v>
      </c>
      <c r="I131" s="51">
        <v>0.1</v>
      </c>
      <c r="J131" s="51"/>
      <c r="K131" s="52">
        <f t="shared" si="7"/>
        <v>83700</v>
      </c>
      <c r="L131" s="36"/>
    </row>
    <row r="132" spans="1:12" s="10" customFormat="1" ht="14.1" customHeight="1" x14ac:dyDescent="0.25">
      <c r="A132" s="45">
        <v>9</v>
      </c>
      <c r="B132" s="46">
        <v>1</v>
      </c>
      <c r="C132" s="46" t="s">
        <v>43</v>
      </c>
      <c r="D132" s="93" t="s">
        <v>31</v>
      </c>
      <c r="E132" s="63" t="s">
        <v>35</v>
      </c>
      <c r="F132" s="48"/>
      <c r="G132" s="49"/>
      <c r="H132" s="50">
        <v>57000</v>
      </c>
      <c r="I132" s="51">
        <v>0.1</v>
      </c>
      <c r="J132" s="51"/>
      <c r="K132" s="52">
        <f t="shared" si="7"/>
        <v>51300</v>
      </c>
      <c r="L132" s="36"/>
    </row>
    <row r="133" spans="1:12" s="10" customFormat="1" ht="14.1" customHeight="1" x14ac:dyDescent="0.25">
      <c r="A133" s="45">
        <v>10</v>
      </c>
      <c r="B133" s="46">
        <v>24</v>
      </c>
      <c r="C133" s="46" t="s">
        <v>46</v>
      </c>
      <c r="D133" s="93">
        <v>1</v>
      </c>
      <c r="E133" s="63" t="s">
        <v>52</v>
      </c>
      <c r="F133" s="48"/>
      <c r="G133" s="49"/>
      <c r="H133" s="50">
        <v>66900</v>
      </c>
      <c r="I133" s="51">
        <v>0.1</v>
      </c>
      <c r="J133" s="51"/>
      <c r="K133" s="52">
        <f t="shared" si="7"/>
        <v>1445040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62"/>
      <c r="K141" s="363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64">
        <f>SUM(K124:K139)</f>
        <v>2061830</v>
      </c>
      <c r="K142" s="365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66"/>
      <c r="K143" s="366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63"/>
      <c r="K145" s="363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67">
        <f>((J142/1.11)+(K144/1.11))*11%</f>
        <v>204325.49549549547</v>
      </c>
      <c r="K146" s="368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63"/>
      <c r="K147" s="363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2061830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69" t="s">
        <v>53</v>
      </c>
      <c r="K150" s="370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69" t="s">
        <v>135</v>
      </c>
      <c r="K151" s="370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23060002</v>
      </c>
      <c r="F154" s="123"/>
      <c r="G154" s="124" t="s">
        <v>2</v>
      </c>
      <c r="H154" s="371" t="str">
        <f>H116</f>
        <v>CV SINAR CAHAYA NIRMALA</v>
      </c>
      <c r="I154" s="371"/>
      <c r="J154" s="371"/>
      <c r="K154" s="37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75" t="s">
        <v>3</v>
      </c>
      <c r="G155" s="130"/>
      <c r="H155" s="373"/>
      <c r="I155" s="373"/>
      <c r="J155" s="373"/>
      <c r="K155" s="37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76">
        <f>D118</f>
        <v>45083</v>
      </c>
      <c r="E156" s="377"/>
      <c r="F156" s="375"/>
      <c r="G156" s="131"/>
      <c r="H156" s="378" t="str">
        <f>H118</f>
        <v/>
      </c>
      <c r="I156" s="378"/>
      <c r="J156" s="378"/>
      <c r="K156" s="37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75"/>
      <c r="G157" s="131"/>
      <c r="H157" s="380" t="str">
        <f>H119</f>
        <v>BREBES</v>
      </c>
      <c r="I157" s="380"/>
      <c r="J157" s="380"/>
      <c r="K157" s="381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4368</v>
      </c>
      <c r="E158" s="122"/>
      <c r="F158" s="133"/>
      <c r="G158" s="134"/>
      <c r="H158" s="382"/>
      <c r="I158" s="382"/>
      <c r="J158" s="382"/>
      <c r="K158" s="383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2</v>
      </c>
      <c r="C162" s="287" t="str">
        <f t="shared" si="8"/>
        <v>BOX</v>
      </c>
      <c r="D162" s="288" t="str">
        <f t="shared" si="8"/>
        <v/>
      </c>
      <c r="E162" s="289" t="str">
        <f t="shared" si="8"/>
        <v>ASAHAN JOYKO B-23 (isi 12 pc) TONG 1 LOBANG</v>
      </c>
      <c r="F162" s="158"/>
      <c r="G162" s="159"/>
      <c r="H162" s="160">
        <f t="shared" ref="H162:J162" si="9">H124</f>
        <v>22200</v>
      </c>
      <c r="I162" s="161">
        <f t="shared" si="9"/>
        <v>0.1</v>
      </c>
      <c r="J162" s="161">
        <f t="shared" si="9"/>
        <v>0</v>
      </c>
      <c r="K162" s="162">
        <f t="shared" ref="K162:K177" si="10">(B162*H162-((B162*H162)*I162))-((B162*H162-((B162*H162)*I162))*J162)</f>
        <v>39960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</v>
      </c>
      <c r="C163" s="287" t="str">
        <f t="shared" si="11"/>
        <v>LS</v>
      </c>
      <c r="D163" s="288" t="str">
        <f t="shared" si="11"/>
        <v/>
      </c>
      <c r="E163" s="289" t="str">
        <f t="shared" si="11"/>
        <v>STAPLER KENKO HD-10MP (MINI PLASTIK)</v>
      </c>
      <c r="F163" s="158"/>
      <c r="G163" s="159"/>
      <c r="H163" s="160">
        <f t="shared" ref="H163:J163" si="12">H125</f>
        <v>67200</v>
      </c>
      <c r="I163" s="161">
        <f t="shared" si="12"/>
        <v>0.1</v>
      </c>
      <c r="J163" s="161">
        <f t="shared" si="12"/>
        <v>0</v>
      </c>
      <c r="K163" s="162">
        <f t="shared" si="10"/>
        <v>60480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3</v>
      </c>
      <c r="C164" s="287" t="str">
        <f t="shared" si="13"/>
        <v>LS</v>
      </c>
      <c r="D164" s="288" t="str">
        <f t="shared" si="13"/>
        <v/>
      </c>
      <c r="E164" s="289" t="str">
        <f t="shared" si="13"/>
        <v>GEL PEN KENKO SAHARA HITAM</v>
      </c>
      <c r="F164" s="158"/>
      <c r="G164" s="159"/>
      <c r="H164" s="160">
        <f t="shared" ref="H164:J164" si="14">H126</f>
        <v>36600</v>
      </c>
      <c r="I164" s="161">
        <f t="shared" si="14"/>
        <v>0.1</v>
      </c>
      <c r="J164" s="161">
        <f t="shared" si="14"/>
        <v>0</v>
      </c>
      <c r="K164" s="162">
        <f t="shared" si="10"/>
        <v>98820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3</v>
      </c>
      <c r="C165" s="287" t="str">
        <f t="shared" si="15"/>
        <v>LS</v>
      </c>
      <c r="D165" s="288" t="str">
        <f t="shared" si="15"/>
        <v/>
      </c>
      <c r="E165" s="289" t="str">
        <f t="shared" si="15"/>
        <v>BALLPEN JOYKO BP-184 CULTURE</v>
      </c>
      <c r="F165" s="158"/>
      <c r="G165" s="159"/>
      <c r="H165" s="160">
        <f t="shared" ref="H165:J165" si="16">H127</f>
        <v>28200</v>
      </c>
      <c r="I165" s="161">
        <f t="shared" si="16"/>
        <v>0.1</v>
      </c>
      <c r="J165" s="161">
        <f t="shared" si="16"/>
        <v>0</v>
      </c>
      <c r="K165" s="162">
        <f t="shared" si="10"/>
        <v>76140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0.5</v>
      </c>
      <c r="C166" s="287" t="str">
        <f t="shared" si="17"/>
        <v>LS</v>
      </c>
      <c r="D166" s="288" t="str">
        <f t="shared" si="17"/>
        <v/>
      </c>
      <c r="E166" s="289" t="str">
        <f t="shared" si="17"/>
        <v>DOUBLE FOAM POLAR BEAR SP-017</v>
      </c>
      <c r="F166" s="158"/>
      <c r="G166" s="159"/>
      <c r="H166" s="160">
        <f t="shared" ref="H166:J166" si="18">H128</f>
        <v>85000</v>
      </c>
      <c r="I166" s="161">
        <f t="shared" si="18"/>
        <v>0</v>
      </c>
      <c r="J166" s="161">
        <f t="shared" si="18"/>
        <v>0</v>
      </c>
      <c r="K166" s="162">
        <f t="shared" si="10"/>
        <v>42500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3</v>
      </c>
      <c r="C167" s="287" t="str">
        <f t="shared" si="19"/>
        <v>LS</v>
      </c>
      <c r="D167" s="288" t="str">
        <f t="shared" si="19"/>
        <v/>
      </c>
      <c r="E167" s="289" t="str">
        <f t="shared" si="19"/>
        <v>BALLPEN JOYKO BP-349-12 VOKUS</v>
      </c>
      <c r="F167" s="158"/>
      <c r="G167" s="159"/>
      <c r="H167" s="160">
        <f t="shared" ref="H167:J167" si="20">H129</f>
        <v>13200</v>
      </c>
      <c r="I167" s="161">
        <f t="shared" si="20"/>
        <v>0.1</v>
      </c>
      <c r="J167" s="161">
        <f t="shared" si="20"/>
        <v>0</v>
      </c>
      <c r="K167" s="162">
        <f t="shared" si="10"/>
        <v>35640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25</v>
      </c>
      <c r="C168" s="287" t="str">
        <f t="shared" si="21"/>
        <v>PAK</v>
      </c>
      <c r="D168" s="288" t="str">
        <f t="shared" si="21"/>
        <v/>
      </c>
      <c r="E168" s="289" t="str">
        <f t="shared" si="21"/>
        <v>LOOSE LEAF JOYART B5-2670 (50S)</v>
      </c>
      <c r="F168" s="158"/>
      <c r="G168" s="159"/>
      <c r="H168" s="160">
        <f t="shared" ref="H168:J168" si="22">H130</f>
        <v>5700</v>
      </c>
      <c r="I168" s="161">
        <f t="shared" si="22"/>
        <v>0.1</v>
      </c>
      <c r="J168" s="161">
        <f t="shared" si="22"/>
        <v>0</v>
      </c>
      <c r="K168" s="162">
        <f t="shared" si="10"/>
        <v>128250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1</v>
      </c>
      <c r="C169" s="287" t="str">
        <f t="shared" si="23"/>
        <v>LS</v>
      </c>
      <c r="D169" s="288" t="str">
        <f t="shared" si="23"/>
        <v/>
      </c>
      <c r="E169" s="290" t="str">
        <f t="shared" si="23"/>
        <v>STAPLER KENKO HD-10</v>
      </c>
      <c r="F169" s="158"/>
      <c r="G169" s="159"/>
      <c r="H169" s="160">
        <f t="shared" ref="H169:J169" si="24">H131</f>
        <v>93000</v>
      </c>
      <c r="I169" s="161">
        <f t="shared" si="24"/>
        <v>0.1</v>
      </c>
      <c r="J169" s="161">
        <f t="shared" si="24"/>
        <v>0</v>
      </c>
      <c r="K169" s="162">
        <f t="shared" si="10"/>
        <v>83700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1</v>
      </c>
      <c r="C170" s="287" t="str">
        <f t="shared" si="25"/>
        <v>LS</v>
      </c>
      <c r="D170" s="288" t="str">
        <f t="shared" si="25"/>
        <v/>
      </c>
      <c r="E170" s="289" t="str">
        <f t="shared" si="25"/>
        <v>CUTTER 9 MM KENKO A-300 (KECIL)</v>
      </c>
      <c r="F170" s="158"/>
      <c r="G170" s="159"/>
      <c r="H170" s="160">
        <f t="shared" ref="H170:J170" si="26">H132</f>
        <v>57000</v>
      </c>
      <c r="I170" s="161">
        <f t="shared" si="26"/>
        <v>0.1</v>
      </c>
      <c r="J170" s="161">
        <f t="shared" si="26"/>
        <v>0</v>
      </c>
      <c r="K170" s="162">
        <f t="shared" si="10"/>
        <v>51300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24</v>
      </c>
      <c r="C171" s="287" t="str">
        <f t="shared" si="27"/>
        <v>SET</v>
      </c>
      <c r="D171" s="288">
        <f t="shared" si="27"/>
        <v>1</v>
      </c>
      <c r="E171" s="289" t="str">
        <f t="shared" si="27"/>
        <v>CRAYON / OIL PASTEL JOYKO OP-55S</v>
      </c>
      <c r="F171" s="158"/>
      <c r="G171" s="159"/>
      <c r="H171" s="160">
        <f t="shared" ref="H171:J171" si="28">H133</f>
        <v>66900</v>
      </c>
      <c r="I171" s="161">
        <f t="shared" si="28"/>
        <v>0.1</v>
      </c>
      <c r="J171" s="161">
        <f t="shared" si="28"/>
        <v>0</v>
      </c>
      <c r="K171" s="162">
        <f t="shared" si="10"/>
        <v>1445040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84"/>
      <c r="K179" s="33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27">
        <f>SUM(K162:K177)</f>
        <v>2061830</v>
      </c>
      <c r="K180" s="328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29"/>
      <c r="K181" s="329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30"/>
      <c r="K183" s="33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31">
        <f>((J180/1.11)+(K182/1.11))*11%</f>
        <v>204325.49549549547</v>
      </c>
      <c r="K184" s="332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30"/>
      <c r="K185" s="33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2061830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3" t="str">
        <f>J150</f>
        <v>RISMA / YO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3" t="str">
        <f>J151</f>
        <v>CONDRO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23060002</v>
      </c>
      <c r="F192" s="200"/>
      <c r="G192" s="201" t="s">
        <v>2</v>
      </c>
      <c r="H192" s="335" t="str">
        <f>H154</f>
        <v>CV SINAR CAHAYA NIRMALA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3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40">
        <f>D156</f>
        <v>45083</v>
      </c>
      <c r="E194" s="341"/>
      <c r="F194" s="339"/>
      <c r="G194" s="208"/>
      <c r="H194" s="342" t="str">
        <f>H156</f>
        <v/>
      </c>
      <c r="I194" s="342"/>
      <c r="J194" s="342"/>
      <c r="K194" s="34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39"/>
      <c r="G195" s="208"/>
      <c r="H195" s="344" t="str">
        <f>H157</f>
        <v>BREBES</v>
      </c>
      <c r="I195" s="344"/>
      <c r="J195" s="344"/>
      <c r="K195" s="34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4368</v>
      </c>
      <c r="E196" s="199"/>
      <c r="F196" s="210"/>
      <c r="G196" s="211"/>
      <c r="H196" s="346"/>
      <c r="I196" s="346"/>
      <c r="J196" s="346"/>
      <c r="K196" s="34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2</v>
      </c>
      <c r="C200" s="292" t="str">
        <f t="shared" si="41"/>
        <v>BOX</v>
      </c>
      <c r="D200" s="293" t="str">
        <f t="shared" si="41"/>
        <v/>
      </c>
      <c r="E200" s="294" t="str">
        <f t="shared" si="41"/>
        <v>ASAHAN JOYKO B-23 (isi 12 pc) TONG 1 LOBANG</v>
      </c>
      <c r="F200" s="235"/>
      <c r="G200" s="236"/>
      <c r="H200" s="237">
        <f t="shared" ref="H200:J200" si="42">H162</f>
        <v>22200</v>
      </c>
      <c r="I200" s="238">
        <f t="shared" si="42"/>
        <v>0.1</v>
      </c>
      <c r="J200" s="238">
        <f t="shared" si="42"/>
        <v>0</v>
      </c>
      <c r="K200" s="239">
        <f t="shared" ref="K200:K215" si="43">(B200*H200-((B200*H200)*I200))-((B200*H200-((B200*H200)*I200))*J200)</f>
        <v>39960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</v>
      </c>
      <c r="C201" s="292" t="str">
        <f t="shared" si="44"/>
        <v>LS</v>
      </c>
      <c r="D201" s="293" t="str">
        <f t="shared" si="44"/>
        <v/>
      </c>
      <c r="E201" s="294" t="str">
        <f t="shared" si="44"/>
        <v>STAPLER KENKO HD-10MP (MINI PLASTIK)</v>
      </c>
      <c r="F201" s="235"/>
      <c r="G201" s="236"/>
      <c r="H201" s="237">
        <f t="shared" ref="H201:J201" si="45">H163</f>
        <v>67200</v>
      </c>
      <c r="I201" s="238">
        <f t="shared" si="45"/>
        <v>0.1</v>
      </c>
      <c r="J201" s="238">
        <f t="shared" si="45"/>
        <v>0</v>
      </c>
      <c r="K201" s="239">
        <f t="shared" si="43"/>
        <v>60480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3</v>
      </c>
      <c r="C202" s="292" t="str">
        <f t="shared" si="46"/>
        <v>LS</v>
      </c>
      <c r="D202" s="293" t="str">
        <f t="shared" si="46"/>
        <v/>
      </c>
      <c r="E202" s="294" t="str">
        <f t="shared" si="46"/>
        <v>GEL PEN KENKO SAHARA HITAM</v>
      </c>
      <c r="F202" s="235"/>
      <c r="G202" s="236"/>
      <c r="H202" s="237">
        <f t="shared" ref="H202:J202" si="47">H164</f>
        <v>36600</v>
      </c>
      <c r="I202" s="238">
        <f t="shared" si="47"/>
        <v>0.1</v>
      </c>
      <c r="J202" s="238">
        <f t="shared" si="47"/>
        <v>0</v>
      </c>
      <c r="K202" s="239">
        <f t="shared" si="43"/>
        <v>98820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3</v>
      </c>
      <c r="C203" s="292" t="str">
        <f t="shared" si="48"/>
        <v>LS</v>
      </c>
      <c r="D203" s="293" t="str">
        <f t="shared" si="48"/>
        <v/>
      </c>
      <c r="E203" s="294" t="str">
        <f t="shared" si="48"/>
        <v>BALLPEN JOYKO BP-184 CULTURE</v>
      </c>
      <c r="F203" s="235"/>
      <c r="G203" s="236"/>
      <c r="H203" s="237">
        <f t="shared" ref="H203:J203" si="49">H165</f>
        <v>28200</v>
      </c>
      <c r="I203" s="238">
        <f t="shared" si="49"/>
        <v>0.1</v>
      </c>
      <c r="J203" s="238">
        <f t="shared" si="49"/>
        <v>0</v>
      </c>
      <c r="K203" s="239">
        <f t="shared" si="43"/>
        <v>76140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0.5</v>
      </c>
      <c r="C204" s="292" t="str">
        <f t="shared" si="50"/>
        <v>LS</v>
      </c>
      <c r="D204" s="293" t="str">
        <f t="shared" si="50"/>
        <v/>
      </c>
      <c r="E204" s="294" t="str">
        <f t="shared" si="50"/>
        <v>DOUBLE FOAM POLAR BEAR SP-017</v>
      </c>
      <c r="F204" s="235"/>
      <c r="G204" s="236"/>
      <c r="H204" s="237">
        <f t="shared" ref="H204:J204" si="51">H166</f>
        <v>85000</v>
      </c>
      <c r="I204" s="238">
        <f t="shared" si="51"/>
        <v>0</v>
      </c>
      <c r="J204" s="238">
        <f t="shared" si="51"/>
        <v>0</v>
      </c>
      <c r="K204" s="239">
        <f t="shared" si="43"/>
        <v>42500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3</v>
      </c>
      <c r="C205" s="292" t="str">
        <f t="shared" si="52"/>
        <v>LS</v>
      </c>
      <c r="D205" s="293" t="str">
        <f t="shared" si="52"/>
        <v/>
      </c>
      <c r="E205" s="294" t="str">
        <f t="shared" si="52"/>
        <v>BALLPEN JOYKO BP-349-12 VOKUS</v>
      </c>
      <c r="F205" s="235"/>
      <c r="G205" s="236"/>
      <c r="H205" s="237">
        <f t="shared" ref="H205:J205" si="53">H167</f>
        <v>13200</v>
      </c>
      <c r="I205" s="238">
        <f t="shared" si="53"/>
        <v>0.1</v>
      </c>
      <c r="J205" s="238">
        <f t="shared" si="53"/>
        <v>0</v>
      </c>
      <c r="K205" s="239">
        <f t="shared" si="43"/>
        <v>35640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25</v>
      </c>
      <c r="C206" s="292" t="str">
        <f t="shared" si="54"/>
        <v>PAK</v>
      </c>
      <c r="D206" s="293" t="str">
        <f t="shared" si="54"/>
        <v/>
      </c>
      <c r="E206" s="294" t="str">
        <f t="shared" si="54"/>
        <v>LOOSE LEAF JOYART B5-2670 (50S)</v>
      </c>
      <c r="F206" s="235"/>
      <c r="G206" s="236"/>
      <c r="H206" s="237">
        <f t="shared" ref="H206:J206" si="55">H168</f>
        <v>5700</v>
      </c>
      <c r="I206" s="238">
        <f t="shared" si="55"/>
        <v>0.1</v>
      </c>
      <c r="J206" s="238">
        <f t="shared" si="55"/>
        <v>0</v>
      </c>
      <c r="K206" s="239">
        <f t="shared" si="43"/>
        <v>128250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1</v>
      </c>
      <c r="C207" s="292" t="str">
        <f t="shared" si="56"/>
        <v>LS</v>
      </c>
      <c r="D207" s="293" t="str">
        <f t="shared" si="56"/>
        <v/>
      </c>
      <c r="E207" s="295" t="str">
        <f t="shared" si="56"/>
        <v>STAPLER KENKO HD-10</v>
      </c>
      <c r="F207" s="235"/>
      <c r="G207" s="236"/>
      <c r="H207" s="237">
        <f t="shared" ref="H207:J207" si="57">H169</f>
        <v>93000</v>
      </c>
      <c r="I207" s="238">
        <f t="shared" si="57"/>
        <v>0.1</v>
      </c>
      <c r="J207" s="238">
        <f t="shared" si="57"/>
        <v>0</v>
      </c>
      <c r="K207" s="239">
        <f t="shared" si="43"/>
        <v>83700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1</v>
      </c>
      <c r="C208" s="292" t="str">
        <f t="shared" si="58"/>
        <v>LS</v>
      </c>
      <c r="D208" s="293" t="str">
        <f t="shared" si="58"/>
        <v/>
      </c>
      <c r="E208" s="294" t="str">
        <f t="shared" si="58"/>
        <v>CUTTER 9 MM KENKO A-300 (KECIL)</v>
      </c>
      <c r="F208" s="235"/>
      <c r="G208" s="236"/>
      <c r="H208" s="237">
        <f t="shared" ref="H208:J208" si="59">H170</f>
        <v>57000</v>
      </c>
      <c r="I208" s="238">
        <f t="shared" si="59"/>
        <v>0.1</v>
      </c>
      <c r="J208" s="238">
        <f t="shared" si="59"/>
        <v>0</v>
      </c>
      <c r="K208" s="239">
        <f t="shared" si="43"/>
        <v>51300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24</v>
      </c>
      <c r="C209" s="292" t="str">
        <f t="shared" si="60"/>
        <v>SET</v>
      </c>
      <c r="D209" s="293">
        <f t="shared" si="60"/>
        <v>1</v>
      </c>
      <c r="E209" s="294" t="str">
        <f t="shared" si="60"/>
        <v>CRAYON / OIL PASTEL JOYKO OP-55S</v>
      </c>
      <c r="F209" s="235"/>
      <c r="G209" s="236"/>
      <c r="H209" s="237">
        <f t="shared" ref="H209:J209" si="61">H171</f>
        <v>66900</v>
      </c>
      <c r="I209" s="238">
        <f t="shared" si="61"/>
        <v>0.1</v>
      </c>
      <c r="J209" s="238">
        <f t="shared" si="61"/>
        <v>0</v>
      </c>
      <c r="K209" s="239">
        <f t="shared" si="43"/>
        <v>1445040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48"/>
      <c r="K217" s="32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49">
        <f>SUM(K200:K215)</f>
        <v>2061830</v>
      </c>
      <c r="K218" s="350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51"/>
      <c r="K219" s="351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4"/>
      <c r="K221" s="32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52">
        <f>((J218/1.11)+(K220/1.11))*11%</f>
        <v>204325.49549549547</v>
      </c>
      <c r="K222" s="353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4"/>
      <c r="K223" s="32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2061830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5" t="str">
        <f>J188</f>
        <v>RISMA / YO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5" t="str">
        <f>J189</f>
        <v>CONDRO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23060003</v>
      </c>
      <c r="G230" s="11" t="s">
        <v>2</v>
      </c>
      <c r="H230" s="385" t="s">
        <v>113</v>
      </c>
      <c r="I230" s="385"/>
      <c r="J230" s="385"/>
      <c r="K230" s="38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89" t="s">
        <v>3</v>
      </c>
      <c r="G231" s="17"/>
      <c r="H231" s="387"/>
      <c r="I231" s="387"/>
      <c r="J231" s="387"/>
      <c r="K231" s="388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4">
        <v>45082</v>
      </c>
      <c r="E232" s="355"/>
      <c r="F232" s="389"/>
      <c r="G232" s="18"/>
      <c r="H232" s="356"/>
      <c r="I232" s="356"/>
      <c r="J232" s="356"/>
      <c r="K232" s="357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89"/>
      <c r="G233" s="18"/>
      <c r="H233" s="358" t="s">
        <v>54</v>
      </c>
      <c r="I233" s="358"/>
      <c r="J233" s="358"/>
      <c r="K233" s="359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55</v>
      </c>
      <c r="E234" s="9"/>
      <c r="F234" s="21"/>
      <c r="G234" s="22"/>
      <c r="H234" s="360"/>
      <c r="I234" s="360"/>
      <c r="J234" s="360"/>
      <c r="K234" s="361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40</v>
      </c>
      <c r="C238" s="46" t="s">
        <v>56</v>
      </c>
      <c r="D238" s="93">
        <v>2</v>
      </c>
      <c r="E238" s="110" t="s">
        <v>57</v>
      </c>
      <c r="F238" s="48"/>
      <c r="G238" s="49"/>
      <c r="H238" s="50">
        <v>40500</v>
      </c>
      <c r="I238" s="51">
        <v>0.125</v>
      </c>
      <c r="J238" s="51"/>
      <c r="K238" s="52">
        <f t="shared" ref="K238:K253" si="74">(B238*H238-((B238*H238)*I238))-((B238*H238-((B238*H238)*I238))*J238)</f>
        <v>1417500</v>
      </c>
      <c r="L238" s="36"/>
    </row>
    <row r="239" spans="1:12" s="10" customFormat="1" ht="14.1" customHeight="1" x14ac:dyDescent="0.25">
      <c r="A239" s="45">
        <v>2</v>
      </c>
      <c r="B239" s="46">
        <v>1200</v>
      </c>
      <c r="C239" s="46" t="s">
        <v>56</v>
      </c>
      <c r="D239" s="93">
        <v>5</v>
      </c>
      <c r="E239" s="110" t="s">
        <v>58</v>
      </c>
      <c r="F239" s="48"/>
      <c r="G239" s="49"/>
      <c r="H239" s="50">
        <v>7000</v>
      </c>
      <c r="I239" s="51">
        <v>0.125</v>
      </c>
      <c r="J239" s="51"/>
      <c r="K239" s="52">
        <f t="shared" si="74"/>
        <v>7350000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62"/>
      <c r="K255" s="363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64">
        <f>SUM(K238:K253)</f>
        <v>8767500</v>
      </c>
      <c r="K256" s="365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66"/>
      <c r="K257" s="366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63"/>
      <c r="K259" s="363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67">
        <f>((J256/1.11)+(K258/1.11))*11%</f>
        <v>868851.35135135124</v>
      </c>
      <c r="K260" s="368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63"/>
      <c r="K261" s="363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8767500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69" t="s">
        <v>36</v>
      </c>
      <c r="K264" s="370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69" t="s">
        <v>114</v>
      </c>
      <c r="K265" s="370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23060003</v>
      </c>
      <c r="F268" s="123"/>
      <c r="G268" s="124" t="s">
        <v>2</v>
      </c>
      <c r="H268" s="371" t="str">
        <f>H230</f>
        <v>CV LANCAR JAYA SENTOSA</v>
      </c>
      <c r="I268" s="371"/>
      <c r="J268" s="371"/>
      <c r="K268" s="37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75" t="s">
        <v>3</v>
      </c>
      <c r="G269" s="130"/>
      <c r="H269" s="373"/>
      <c r="I269" s="373"/>
      <c r="J269" s="373"/>
      <c r="K269" s="37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76">
        <f>D232</f>
        <v>45082</v>
      </c>
      <c r="E270" s="377"/>
      <c r="F270" s="375"/>
      <c r="G270" s="131"/>
      <c r="H270" s="378">
        <f>H232</f>
        <v>0</v>
      </c>
      <c r="I270" s="378"/>
      <c r="J270" s="378"/>
      <c r="K270" s="37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75"/>
      <c r="G271" s="131"/>
      <c r="H271" s="380" t="str">
        <f>H233</f>
        <v>MALANG</v>
      </c>
      <c r="I271" s="380"/>
      <c r="J271" s="380"/>
      <c r="K271" s="381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4274</v>
      </c>
      <c r="E272" s="122"/>
      <c r="F272" s="133"/>
      <c r="G272" s="134"/>
      <c r="H272" s="382"/>
      <c r="I272" s="382"/>
      <c r="J272" s="382"/>
      <c r="K272" s="383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40</v>
      </c>
      <c r="C276" s="287" t="str">
        <f t="shared" si="75"/>
        <v>PCS</v>
      </c>
      <c r="D276" s="288">
        <f t="shared" si="75"/>
        <v>2</v>
      </c>
      <c r="E276" s="289" t="str">
        <f t="shared" si="75"/>
        <v>MESIN LABEL HARGA KENKO MX-5500 (8 DIGITS, 1 LINE)</v>
      </c>
      <c r="F276" s="158"/>
      <c r="G276" s="159"/>
      <c r="H276" s="160">
        <f t="shared" ref="H276:J276" si="76">H238</f>
        <v>40500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1417500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1200</v>
      </c>
      <c r="C277" s="287" t="str">
        <f t="shared" si="78"/>
        <v>PCS</v>
      </c>
      <c r="D277" s="288">
        <f t="shared" si="78"/>
        <v>5</v>
      </c>
      <c r="E277" s="289" t="str">
        <f t="shared" si="78"/>
        <v>STAPLER JOYKO HD-10CL</v>
      </c>
      <c r="F277" s="158"/>
      <c r="G277" s="159"/>
      <c r="H277" s="160">
        <f t="shared" ref="H277:J277" si="79">H239</f>
        <v>7000</v>
      </c>
      <c r="I277" s="161">
        <f t="shared" si="79"/>
        <v>0.125</v>
      </c>
      <c r="J277" s="161">
        <f t="shared" si="79"/>
        <v>0</v>
      </c>
      <c r="K277" s="162">
        <f t="shared" si="77"/>
        <v>7350000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84"/>
      <c r="K293" s="33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27">
        <f>SUM(K276:K291)</f>
        <v>8767500</v>
      </c>
      <c r="K294" s="328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29"/>
      <c r="K295" s="329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30"/>
      <c r="K297" s="33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31">
        <f>((J294/1.11)+(K296/1.11))*11%</f>
        <v>868851.35135135124</v>
      </c>
      <c r="K298" s="332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30"/>
      <c r="K299" s="33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8767500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3" t="str">
        <f>J264</f>
        <v>NOVI / CONDRO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3" t="str">
        <f>J265</f>
        <v>YO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23060003</v>
      </c>
      <c r="F306" s="200"/>
      <c r="G306" s="201" t="s">
        <v>2</v>
      </c>
      <c r="H306" s="335" t="str">
        <f>H268</f>
        <v>CV LANCAR JAYA SENTOSA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3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40">
        <f>D270</f>
        <v>45082</v>
      </c>
      <c r="E308" s="341"/>
      <c r="F308" s="339"/>
      <c r="G308" s="208"/>
      <c r="H308" s="342">
        <f>H270</f>
        <v>0</v>
      </c>
      <c r="I308" s="342"/>
      <c r="J308" s="342"/>
      <c r="K308" s="34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39"/>
      <c r="G309" s="208"/>
      <c r="H309" s="344" t="str">
        <f>H271</f>
        <v>MALANG</v>
      </c>
      <c r="I309" s="344"/>
      <c r="J309" s="344"/>
      <c r="K309" s="34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4274</v>
      </c>
      <c r="E310" s="199"/>
      <c r="F310" s="210"/>
      <c r="G310" s="211"/>
      <c r="H310" s="346"/>
      <c r="I310" s="346"/>
      <c r="J310" s="346"/>
      <c r="K310" s="34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40</v>
      </c>
      <c r="C314" s="292" t="str">
        <f t="shared" si="108"/>
        <v>PCS</v>
      </c>
      <c r="D314" s="293">
        <f t="shared" si="108"/>
        <v>2</v>
      </c>
      <c r="E314" s="294" t="str">
        <f t="shared" si="108"/>
        <v>MESIN LABEL HARGA KENKO MX-5500 (8 DIGITS, 1 LINE)</v>
      </c>
      <c r="F314" s="235"/>
      <c r="G314" s="236"/>
      <c r="H314" s="237">
        <f t="shared" ref="H314:J314" si="109">H276</f>
        <v>40500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1417500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1200</v>
      </c>
      <c r="C315" s="292" t="str">
        <f t="shared" si="111"/>
        <v>PCS</v>
      </c>
      <c r="D315" s="293">
        <f t="shared" si="111"/>
        <v>5</v>
      </c>
      <c r="E315" s="294" t="str">
        <f t="shared" si="111"/>
        <v>STAPLER JOYKO HD-10CL</v>
      </c>
      <c r="F315" s="235"/>
      <c r="G315" s="236"/>
      <c r="H315" s="237">
        <f t="shared" ref="H315:J315" si="112">H277</f>
        <v>7000</v>
      </c>
      <c r="I315" s="238">
        <f t="shared" si="112"/>
        <v>0.125</v>
      </c>
      <c r="J315" s="238">
        <f t="shared" si="112"/>
        <v>0</v>
      </c>
      <c r="K315" s="239">
        <f t="shared" si="110"/>
        <v>7350000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48"/>
      <c r="K331" s="32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49">
        <f>SUM(K314:K329)</f>
        <v>8767500</v>
      </c>
      <c r="K332" s="350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51"/>
      <c r="K333" s="351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4"/>
      <c r="K335" s="32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52">
        <f>((J332/1.11)+(K334/1.11))*11%</f>
        <v>868851.35135135124</v>
      </c>
      <c r="K336" s="353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4"/>
      <c r="K337" s="32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8767500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5" t="str">
        <f>J302</f>
        <v>NOVI / CONDRO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5" t="str">
        <f>J303</f>
        <v>YO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23060004</v>
      </c>
      <c r="G344" s="11" t="s">
        <v>2</v>
      </c>
      <c r="H344" s="385" t="s">
        <v>38</v>
      </c>
      <c r="I344" s="385"/>
      <c r="J344" s="385"/>
      <c r="K344" s="38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89" t="s">
        <v>3</v>
      </c>
      <c r="G345" s="17"/>
      <c r="H345" s="387"/>
      <c r="I345" s="387"/>
      <c r="J345" s="387"/>
      <c r="K345" s="38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4">
        <v>45084</v>
      </c>
      <c r="E346" s="355"/>
      <c r="F346" s="389"/>
      <c r="G346" s="18"/>
      <c r="H346" s="356" t="s">
        <v>31</v>
      </c>
      <c r="I346" s="356"/>
      <c r="J346" s="356"/>
      <c r="K346" s="35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89"/>
      <c r="G347" s="18"/>
      <c r="H347" s="358" t="s">
        <v>39</v>
      </c>
      <c r="I347" s="358"/>
      <c r="J347" s="358"/>
      <c r="K347" s="35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59</v>
      </c>
      <c r="E348" s="9"/>
      <c r="F348" s="21"/>
      <c r="G348" s="22"/>
      <c r="H348" s="360"/>
      <c r="I348" s="360"/>
      <c r="J348" s="360"/>
      <c r="K348" s="36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</v>
      </c>
      <c r="C352" s="46" t="s">
        <v>46</v>
      </c>
      <c r="D352" s="93">
        <v>1</v>
      </c>
      <c r="E352" s="110" t="s">
        <v>60</v>
      </c>
      <c r="F352" s="48"/>
      <c r="G352" s="49"/>
      <c r="H352" s="50">
        <v>58900</v>
      </c>
      <c r="I352" s="51">
        <v>0.1</v>
      </c>
      <c r="J352" s="51"/>
      <c r="K352" s="52">
        <f t="shared" ref="K352:K367" si="141">(B352*H352-((B352*H352)*I352))-((B352*H352-((B352*H352)*I352))*J352)</f>
        <v>1272240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62"/>
      <c r="K369" s="363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64">
        <f>SUM(K352:K367)</f>
        <v>1272240</v>
      </c>
      <c r="K370" s="365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66"/>
      <c r="K371" s="366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63"/>
      <c r="K373" s="363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67">
        <f>((J370/1.11)+(K372/1.11))*11%</f>
        <v>126077.83783783784</v>
      </c>
      <c r="K374" s="368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63"/>
      <c r="K375" s="363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1272240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69" t="s">
        <v>36</v>
      </c>
      <c r="K378" s="370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69"/>
      <c r="K379" s="370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23060004</v>
      </c>
      <c r="F382" s="123"/>
      <c r="G382" s="124" t="s">
        <v>2</v>
      </c>
      <c r="H382" s="371" t="str">
        <f>H344</f>
        <v>CV SINAR CAHAYA NIRMALA</v>
      </c>
      <c r="I382" s="371"/>
      <c r="J382" s="371"/>
      <c r="K382" s="37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75" t="s">
        <v>3</v>
      </c>
      <c r="G383" s="130"/>
      <c r="H383" s="373"/>
      <c r="I383" s="373"/>
      <c r="J383" s="373"/>
      <c r="K383" s="37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76">
        <f>D346</f>
        <v>45084</v>
      </c>
      <c r="E384" s="377"/>
      <c r="F384" s="375"/>
      <c r="G384" s="131"/>
      <c r="H384" s="378" t="str">
        <f>H346</f>
        <v/>
      </c>
      <c r="I384" s="378"/>
      <c r="J384" s="378"/>
      <c r="K384" s="37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75"/>
      <c r="G385" s="131"/>
      <c r="H385" s="380" t="str">
        <f>H347</f>
        <v>BREBES</v>
      </c>
      <c r="I385" s="380"/>
      <c r="J385" s="380"/>
      <c r="K385" s="381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4564</v>
      </c>
      <c r="E386" s="122"/>
      <c r="F386" s="133"/>
      <c r="G386" s="134"/>
      <c r="H386" s="382"/>
      <c r="I386" s="382"/>
      <c r="J386" s="382"/>
      <c r="K386" s="383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</v>
      </c>
      <c r="C390" s="287" t="str">
        <f t="shared" si="142"/>
        <v>SET</v>
      </c>
      <c r="D390" s="288">
        <f t="shared" si="142"/>
        <v>1</v>
      </c>
      <c r="E390" s="289" t="str">
        <f t="shared" si="142"/>
        <v>CRAYON / OIL PASTEL JOYKO OP-48S PP CASE SEA WORLD</v>
      </c>
      <c r="F390" s="158"/>
      <c r="G390" s="159"/>
      <c r="H390" s="160">
        <f t="shared" ref="H390:J390" si="143">H352</f>
        <v>58900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1272240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84"/>
      <c r="K407" s="33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27">
        <f>SUM(K390:K405)</f>
        <v>1272240</v>
      </c>
      <c r="K408" s="328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29"/>
      <c r="K409" s="329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30"/>
      <c r="K411" s="33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31">
        <f>((J408/1.11)+(K410/1.11))*11%</f>
        <v>126077.83783783784</v>
      </c>
      <c r="K412" s="332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30"/>
      <c r="K413" s="33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1272240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3" t="str">
        <f>J378</f>
        <v>NOVI / CONDRO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23060004</v>
      </c>
      <c r="F420" s="200"/>
      <c r="G420" s="201" t="s">
        <v>2</v>
      </c>
      <c r="H420" s="335" t="str">
        <f>H382</f>
        <v>CV SINAR CAHAYA NIRMALA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3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40">
        <f>D384</f>
        <v>45084</v>
      </c>
      <c r="E422" s="341"/>
      <c r="F422" s="339"/>
      <c r="G422" s="208"/>
      <c r="H422" s="342" t="str">
        <f>H384</f>
        <v/>
      </c>
      <c r="I422" s="342"/>
      <c r="J422" s="342"/>
      <c r="K422" s="34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39"/>
      <c r="G423" s="208"/>
      <c r="H423" s="344" t="str">
        <f>H385</f>
        <v>BREBES</v>
      </c>
      <c r="I423" s="344"/>
      <c r="J423" s="344"/>
      <c r="K423" s="34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4564</v>
      </c>
      <c r="E424" s="199"/>
      <c r="F424" s="210"/>
      <c r="G424" s="211"/>
      <c r="H424" s="346"/>
      <c r="I424" s="346"/>
      <c r="J424" s="346"/>
      <c r="K424" s="34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</v>
      </c>
      <c r="C428" s="292" t="str">
        <f t="shared" si="175"/>
        <v>SET</v>
      </c>
      <c r="D428" s="293">
        <f t="shared" si="175"/>
        <v>1</v>
      </c>
      <c r="E428" s="294" t="str">
        <f t="shared" si="175"/>
        <v>CRAYON / OIL PASTEL JOYKO OP-48S PP CASE SEA WORLD</v>
      </c>
      <c r="F428" s="235"/>
      <c r="G428" s="236"/>
      <c r="H428" s="237">
        <f t="shared" ref="H428:J428" si="176">H390</f>
        <v>58900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1272240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48"/>
      <c r="K445" s="32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49">
        <f>SUM(K428:K443)</f>
        <v>1272240</v>
      </c>
      <c r="K446" s="350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51"/>
      <c r="K447" s="351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4"/>
      <c r="K449" s="32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52">
        <f>((J446/1.11)+(K448/1.11))*11%</f>
        <v>126077.83783783784</v>
      </c>
      <c r="K450" s="353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4"/>
      <c r="K451" s="32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1272240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5" t="str">
        <f>J416</f>
        <v>NOVI / CONDRO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23060005</v>
      </c>
      <c r="G458" s="11" t="s">
        <v>2</v>
      </c>
      <c r="H458" s="385" t="s">
        <v>61</v>
      </c>
      <c r="I458" s="385"/>
      <c r="J458" s="385"/>
      <c r="K458" s="38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89" t="s">
        <v>3</v>
      </c>
      <c r="G459" s="17"/>
      <c r="H459" s="387"/>
      <c r="I459" s="387"/>
      <c r="J459" s="387"/>
      <c r="K459" s="38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4">
        <v>45085</v>
      </c>
      <c r="E460" s="355"/>
      <c r="F460" s="389"/>
      <c r="G460" s="18"/>
      <c r="H460" s="356" t="s">
        <v>31</v>
      </c>
      <c r="I460" s="356"/>
      <c r="J460" s="356"/>
      <c r="K460" s="35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89"/>
      <c r="G461" s="18"/>
      <c r="H461" s="358" t="s">
        <v>62</v>
      </c>
      <c r="I461" s="358"/>
      <c r="J461" s="358"/>
      <c r="K461" s="35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60"/>
      <c r="I462" s="360"/>
      <c r="J462" s="360"/>
      <c r="K462" s="36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10</v>
      </c>
      <c r="C466" s="46" t="s">
        <v>34</v>
      </c>
      <c r="D466" s="93" t="s">
        <v>31</v>
      </c>
      <c r="E466" s="110" t="s">
        <v>64</v>
      </c>
      <c r="F466" s="48"/>
      <c r="G466" s="49"/>
      <c r="H466" s="50">
        <v>54000</v>
      </c>
      <c r="I466" s="51">
        <v>0.14499999999999999</v>
      </c>
      <c r="J466" s="51"/>
      <c r="K466" s="52">
        <f t="shared" ref="K466:K481" si="208">(B466*H466-((B466*H466)*I466))-((B466*H466-((B466*H466)*I466))*J466)</f>
        <v>461700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56</v>
      </c>
      <c r="D467" s="93" t="s">
        <v>31</v>
      </c>
      <c r="E467" s="110" t="s">
        <v>65</v>
      </c>
      <c r="F467" s="48"/>
      <c r="G467" s="49"/>
      <c r="H467" s="50">
        <v>19000</v>
      </c>
      <c r="I467" s="51">
        <v>0.14499999999999999</v>
      </c>
      <c r="J467" s="51"/>
      <c r="K467" s="52">
        <f t="shared" si="208"/>
        <v>194940</v>
      </c>
      <c r="L467" s="36"/>
    </row>
    <row r="468" spans="1:12" s="10" customFormat="1" ht="14.1" customHeight="1" x14ac:dyDescent="0.25">
      <c r="A468" s="45">
        <v>3</v>
      </c>
      <c r="B468" s="46">
        <v>30</v>
      </c>
      <c r="C468" s="46" t="s">
        <v>34</v>
      </c>
      <c r="D468" s="93" t="s">
        <v>31</v>
      </c>
      <c r="E468" s="110" t="s">
        <v>66</v>
      </c>
      <c r="F468" s="48"/>
      <c r="G468" s="49"/>
      <c r="H468" s="50">
        <v>46800</v>
      </c>
      <c r="I468" s="51">
        <v>0.14499999999999999</v>
      </c>
      <c r="J468" s="51"/>
      <c r="K468" s="52">
        <f t="shared" si="208"/>
        <v>1200420</v>
      </c>
      <c r="L468" s="36"/>
    </row>
    <row r="469" spans="1:12" s="10" customFormat="1" ht="14.1" customHeight="1" x14ac:dyDescent="0.25">
      <c r="A469" s="45">
        <v>4</v>
      </c>
      <c r="B469" s="46">
        <v>20</v>
      </c>
      <c r="C469" s="46" t="s">
        <v>56</v>
      </c>
      <c r="D469" s="93" t="s">
        <v>31</v>
      </c>
      <c r="E469" s="110" t="s">
        <v>67</v>
      </c>
      <c r="F469" s="48"/>
      <c r="G469" s="49"/>
      <c r="H469" s="50">
        <v>29000</v>
      </c>
      <c r="I469" s="51">
        <v>0.14499999999999999</v>
      </c>
      <c r="J469" s="51"/>
      <c r="K469" s="52">
        <f t="shared" si="208"/>
        <v>495900</v>
      </c>
      <c r="L469" s="36"/>
    </row>
    <row r="470" spans="1:12" s="10" customFormat="1" ht="14.1" customHeight="1" x14ac:dyDescent="0.25">
      <c r="A470" s="45">
        <v>5</v>
      </c>
      <c r="B470" s="46">
        <v>4</v>
      </c>
      <c r="C470" s="46" t="s">
        <v>34</v>
      </c>
      <c r="D470" s="93" t="s">
        <v>31</v>
      </c>
      <c r="E470" s="110" t="s">
        <v>68</v>
      </c>
      <c r="F470" s="48"/>
      <c r="G470" s="49"/>
      <c r="H470" s="50">
        <v>79200</v>
      </c>
      <c r="I470" s="51">
        <v>0.14499999999999999</v>
      </c>
      <c r="J470" s="51"/>
      <c r="K470" s="52">
        <f t="shared" si="208"/>
        <v>270864</v>
      </c>
      <c r="L470" s="36"/>
    </row>
    <row r="471" spans="1:12" s="10" customFormat="1" ht="14.1" customHeight="1" x14ac:dyDescent="0.25">
      <c r="A471" s="45">
        <v>6</v>
      </c>
      <c r="B471" s="46">
        <v>6</v>
      </c>
      <c r="C471" s="46" t="s">
        <v>34</v>
      </c>
      <c r="D471" s="93" t="s">
        <v>31</v>
      </c>
      <c r="E471" s="110" t="s">
        <v>69</v>
      </c>
      <c r="F471" s="48"/>
      <c r="G471" s="49"/>
      <c r="H471" s="50">
        <v>99600</v>
      </c>
      <c r="I471" s="51">
        <v>0.14499999999999999</v>
      </c>
      <c r="J471" s="51"/>
      <c r="K471" s="52">
        <f t="shared" si="208"/>
        <v>510948</v>
      </c>
      <c r="L471" s="36"/>
    </row>
    <row r="472" spans="1:12" s="10" customFormat="1" ht="14.1" customHeight="1" x14ac:dyDescent="0.25">
      <c r="A472" s="45">
        <v>7</v>
      </c>
      <c r="B472" s="46">
        <v>5</v>
      </c>
      <c r="C472" s="46" t="s">
        <v>34</v>
      </c>
      <c r="D472" s="93" t="s">
        <v>31</v>
      </c>
      <c r="E472" s="110" t="s">
        <v>70</v>
      </c>
      <c r="F472" s="48"/>
      <c r="G472" s="49"/>
      <c r="H472" s="50">
        <v>77400</v>
      </c>
      <c r="I472" s="51">
        <v>0.14499999999999999</v>
      </c>
      <c r="J472" s="51"/>
      <c r="K472" s="52">
        <f t="shared" si="208"/>
        <v>330885</v>
      </c>
      <c r="L472" s="36"/>
    </row>
    <row r="473" spans="1:12" s="10" customFormat="1" ht="14.1" customHeight="1" x14ac:dyDescent="0.25">
      <c r="A473" s="45">
        <v>8</v>
      </c>
      <c r="B473" s="46">
        <v>5</v>
      </c>
      <c r="C473" s="46" t="s">
        <v>34</v>
      </c>
      <c r="D473" s="93" t="s">
        <v>31</v>
      </c>
      <c r="E473" s="111" t="s">
        <v>71</v>
      </c>
      <c r="F473" s="48"/>
      <c r="G473" s="49"/>
      <c r="H473" s="50">
        <v>74400</v>
      </c>
      <c r="I473" s="51">
        <v>0.14499999999999999</v>
      </c>
      <c r="J473" s="51"/>
      <c r="K473" s="52">
        <f t="shared" si="208"/>
        <v>318060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62"/>
      <c r="K483" s="363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64">
        <f>SUM(K466:K481)</f>
        <v>3783717</v>
      </c>
      <c r="K484" s="365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66"/>
      <c r="K485" s="366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63"/>
      <c r="K487" s="363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67">
        <f>((J484/1.11)+(K486/1.11))*11%</f>
        <v>374962.94594594592</v>
      </c>
      <c r="K488" s="368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63"/>
      <c r="K489" s="363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3783717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69" t="s">
        <v>36</v>
      </c>
      <c r="K492" s="370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69"/>
      <c r="K493" s="370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23060005</v>
      </c>
      <c r="F496" s="123"/>
      <c r="G496" s="124" t="s">
        <v>2</v>
      </c>
      <c r="H496" s="371" t="str">
        <f>H458</f>
        <v>CV RAINBOW NUSANTARA</v>
      </c>
      <c r="I496" s="371"/>
      <c r="J496" s="371"/>
      <c r="K496" s="37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75" t="s">
        <v>3</v>
      </c>
      <c r="G497" s="130"/>
      <c r="H497" s="373"/>
      <c r="I497" s="373"/>
      <c r="J497" s="373"/>
      <c r="K497" s="37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76">
        <f>D460</f>
        <v>45085</v>
      </c>
      <c r="E498" s="377"/>
      <c r="F498" s="375"/>
      <c r="G498" s="131"/>
      <c r="H498" s="378" t="str">
        <f>H460</f>
        <v/>
      </c>
      <c r="I498" s="378"/>
      <c r="J498" s="378"/>
      <c r="K498" s="37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75"/>
      <c r="G499" s="131"/>
      <c r="H499" s="380" t="str">
        <f>H461</f>
        <v>SIDOARJO</v>
      </c>
      <c r="I499" s="380"/>
      <c r="J499" s="380"/>
      <c r="K499" s="381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4451</v>
      </c>
      <c r="E500" s="122"/>
      <c r="F500" s="133"/>
      <c r="G500" s="134"/>
      <c r="H500" s="382"/>
      <c r="I500" s="382"/>
      <c r="J500" s="382"/>
      <c r="K500" s="383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10</v>
      </c>
      <c r="C504" s="287" t="str">
        <f t="shared" si="209"/>
        <v>LSN</v>
      </c>
      <c r="D504" s="288" t="str">
        <f t="shared" si="209"/>
        <v/>
      </c>
      <c r="E504" s="289" t="str">
        <f t="shared" si="209"/>
        <v>STAND PEN SPIRAL KENKO STP-300SG</v>
      </c>
      <c r="F504" s="158"/>
      <c r="G504" s="159"/>
      <c r="H504" s="160">
        <f t="shared" ref="H504:J504" si="210">H466</f>
        <v>54000</v>
      </c>
      <c r="I504" s="161">
        <f t="shared" si="210"/>
        <v>0.14499999999999999</v>
      </c>
      <c r="J504" s="161">
        <f t="shared" si="210"/>
        <v>0</v>
      </c>
      <c r="K504" s="162">
        <f t="shared" ref="K504:K519" si="211">(B504*H504-((B504*H504)*I504))-((B504*H504-((B504*H504)*I504))*J504)</f>
        <v>461700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HAND TALLY COUNTER KENKO HT-302</v>
      </c>
      <c r="F505" s="158"/>
      <c r="G505" s="159"/>
      <c r="H505" s="160">
        <f t="shared" ref="H505:J505" si="213">H467</f>
        <v>19000</v>
      </c>
      <c r="I505" s="161">
        <f t="shared" si="213"/>
        <v>0.14499999999999999</v>
      </c>
      <c r="J505" s="161">
        <f t="shared" si="213"/>
        <v>0</v>
      </c>
      <c r="K505" s="162">
        <f t="shared" si="211"/>
        <v>194940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30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MECHANICAL PENCIL 0.5 MM KENKO MP-01</v>
      </c>
      <c r="F506" s="158"/>
      <c r="G506" s="159"/>
      <c r="H506" s="160">
        <f t="shared" ref="H506:J506" si="215">H468</f>
        <v>46800</v>
      </c>
      <c r="I506" s="161">
        <f t="shared" si="215"/>
        <v>0.14499999999999999</v>
      </c>
      <c r="J506" s="161">
        <f t="shared" si="215"/>
        <v>0</v>
      </c>
      <c r="K506" s="162">
        <f t="shared" si="211"/>
        <v>1200420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20</v>
      </c>
      <c r="C507" s="287" t="str">
        <f t="shared" si="216"/>
        <v>PCS</v>
      </c>
      <c r="D507" s="288" t="str">
        <f t="shared" si="216"/>
        <v/>
      </c>
      <c r="E507" s="289" t="str">
        <f t="shared" si="216"/>
        <v>DESK SET KENKO K-8312 ORGANIZER</v>
      </c>
      <c r="F507" s="158"/>
      <c r="G507" s="159"/>
      <c r="H507" s="160">
        <f t="shared" ref="H507:J507" si="217">H469</f>
        <v>29000</v>
      </c>
      <c r="I507" s="161">
        <f t="shared" si="217"/>
        <v>0.14499999999999999</v>
      </c>
      <c r="J507" s="161">
        <f t="shared" si="217"/>
        <v>0</v>
      </c>
      <c r="K507" s="162">
        <f t="shared" si="211"/>
        <v>495900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4</v>
      </c>
      <c r="C508" s="287" t="str">
        <f t="shared" si="218"/>
        <v>LSN</v>
      </c>
      <c r="D508" s="288" t="str">
        <f t="shared" si="218"/>
        <v/>
      </c>
      <c r="E508" s="289" t="str">
        <f t="shared" si="218"/>
        <v>PENSIL WARNA KENKO CP-12HALF CLASSIC (PENDEK)</v>
      </c>
      <c r="F508" s="158"/>
      <c r="G508" s="159"/>
      <c r="H508" s="160">
        <f t="shared" ref="H508:J508" si="219">H470</f>
        <v>79200</v>
      </c>
      <c r="I508" s="161">
        <f t="shared" si="219"/>
        <v>0.14499999999999999</v>
      </c>
      <c r="J508" s="161">
        <f t="shared" si="219"/>
        <v>0</v>
      </c>
      <c r="K508" s="162">
        <f t="shared" si="211"/>
        <v>270864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6</v>
      </c>
      <c r="C509" s="287" t="str">
        <f t="shared" si="220"/>
        <v>LSN</v>
      </c>
      <c r="D509" s="288" t="str">
        <f t="shared" si="220"/>
        <v/>
      </c>
      <c r="E509" s="289" t="str">
        <f t="shared" si="220"/>
        <v>STAMP PLATE DATER KENKO S-68 (Cap Lunas)</v>
      </c>
      <c r="F509" s="158"/>
      <c r="G509" s="159"/>
      <c r="H509" s="160">
        <f t="shared" ref="H509:J509" si="221">H471</f>
        <v>99600</v>
      </c>
      <c r="I509" s="161">
        <f t="shared" si="221"/>
        <v>0.14499999999999999</v>
      </c>
      <c r="J509" s="161">
        <f t="shared" si="221"/>
        <v>0</v>
      </c>
      <c r="K509" s="162">
        <f t="shared" si="211"/>
        <v>510948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5</v>
      </c>
      <c r="C510" s="287" t="str">
        <f t="shared" si="222"/>
        <v>LSN</v>
      </c>
      <c r="D510" s="288" t="str">
        <f t="shared" si="222"/>
        <v/>
      </c>
      <c r="E510" s="289" t="str">
        <f t="shared" si="222"/>
        <v>DATE STAMP KENKO D-3 (Cap Tanggal 5 Mm)</v>
      </c>
      <c r="F510" s="158"/>
      <c r="G510" s="159"/>
      <c r="H510" s="160">
        <f t="shared" ref="H510:J510" si="223">H472</f>
        <v>77400</v>
      </c>
      <c r="I510" s="161">
        <f t="shared" si="223"/>
        <v>0.14499999999999999</v>
      </c>
      <c r="J510" s="161">
        <f t="shared" si="223"/>
        <v>0</v>
      </c>
      <c r="K510" s="162">
        <f t="shared" si="211"/>
        <v>330885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5</v>
      </c>
      <c r="C511" s="287" t="str">
        <f t="shared" si="224"/>
        <v>LSN</v>
      </c>
      <c r="D511" s="288" t="str">
        <f t="shared" si="224"/>
        <v/>
      </c>
      <c r="E511" s="290" t="str">
        <f t="shared" si="224"/>
        <v>DATE STAMP KENKO D-4 (Cap Tanggal 4 Mm)</v>
      </c>
      <c r="F511" s="158"/>
      <c r="G511" s="159"/>
      <c r="H511" s="160">
        <f t="shared" ref="H511:J511" si="225">H473</f>
        <v>74400</v>
      </c>
      <c r="I511" s="161">
        <f t="shared" si="225"/>
        <v>0.14499999999999999</v>
      </c>
      <c r="J511" s="161">
        <f t="shared" si="225"/>
        <v>0</v>
      </c>
      <c r="K511" s="162">
        <f t="shared" si="211"/>
        <v>318060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84"/>
      <c r="K521" s="33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27">
        <f>SUM(K504:K519)</f>
        <v>3783717</v>
      </c>
      <c r="K522" s="328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29"/>
      <c r="K523" s="329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30"/>
      <c r="K525" s="33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31">
        <f>((J522/1.11)+(K524/1.11))*11%</f>
        <v>374962.94594594592</v>
      </c>
      <c r="K526" s="332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30"/>
      <c r="K527" s="33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3783717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3" t="str">
        <f>J492</f>
        <v>NOVI / CONDRO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23060005</v>
      </c>
      <c r="F534" s="200"/>
      <c r="G534" s="201" t="s">
        <v>2</v>
      </c>
      <c r="H534" s="335" t="str">
        <f>H496</f>
        <v>CV RAINBOW NUSANTARA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3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40">
        <f>D498</f>
        <v>45085</v>
      </c>
      <c r="E536" s="341"/>
      <c r="F536" s="339"/>
      <c r="G536" s="208"/>
      <c r="H536" s="342" t="str">
        <f>H498</f>
        <v/>
      </c>
      <c r="I536" s="342"/>
      <c r="J536" s="342"/>
      <c r="K536" s="34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39"/>
      <c r="G537" s="208"/>
      <c r="H537" s="344" t="str">
        <f>H499</f>
        <v>SIDOARJO</v>
      </c>
      <c r="I537" s="344"/>
      <c r="J537" s="344"/>
      <c r="K537" s="34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4451</v>
      </c>
      <c r="E538" s="199"/>
      <c r="F538" s="210"/>
      <c r="G538" s="211"/>
      <c r="H538" s="346"/>
      <c r="I538" s="346"/>
      <c r="J538" s="346"/>
      <c r="K538" s="34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10</v>
      </c>
      <c r="C542" s="292" t="str">
        <f t="shared" si="242"/>
        <v>LSN</v>
      </c>
      <c r="D542" s="293" t="str">
        <f t="shared" si="242"/>
        <v/>
      </c>
      <c r="E542" s="294" t="str">
        <f t="shared" si="242"/>
        <v>STAND PEN SPIRAL KENKO STP-300SG</v>
      </c>
      <c r="F542" s="235"/>
      <c r="G542" s="236"/>
      <c r="H542" s="237">
        <f t="shared" ref="H542:J542" si="243">H504</f>
        <v>54000</v>
      </c>
      <c r="I542" s="238">
        <f t="shared" si="243"/>
        <v>0.14499999999999999</v>
      </c>
      <c r="J542" s="238">
        <f t="shared" si="243"/>
        <v>0</v>
      </c>
      <c r="K542" s="239">
        <f t="shared" ref="K542:K557" si="244">(B542*H542-((B542*H542)*I542))-((B542*H542-((B542*H542)*I542))*J542)</f>
        <v>461700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HAND TALLY COUNTER KENKO HT-302</v>
      </c>
      <c r="F543" s="235"/>
      <c r="G543" s="236"/>
      <c r="H543" s="237">
        <f t="shared" ref="H543:J543" si="246">H505</f>
        <v>19000</v>
      </c>
      <c r="I543" s="238">
        <f t="shared" si="246"/>
        <v>0.14499999999999999</v>
      </c>
      <c r="J543" s="238">
        <f t="shared" si="246"/>
        <v>0</v>
      </c>
      <c r="K543" s="239">
        <f t="shared" si="244"/>
        <v>194940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30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MECHANICAL PENCIL 0.5 MM KENKO MP-01</v>
      </c>
      <c r="F544" s="235"/>
      <c r="G544" s="236"/>
      <c r="H544" s="237">
        <f t="shared" ref="H544:J544" si="248">H506</f>
        <v>46800</v>
      </c>
      <c r="I544" s="238">
        <f t="shared" si="248"/>
        <v>0.14499999999999999</v>
      </c>
      <c r="J544" s="238">
        <f t="shared" si="248"/>
        <v>0</v>
      </c>
      <c r="K544" s="239">
        <f t="shared" si="244"/>
        <v>1200420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20</v>
      </c>
      <c r="C545" s="292" t="str">
        <f t="shared" si="249"/>
        <v>PCS</v>
      </c>
      <c r="D545" s="293" t="str">
        <f t="shared" si="249"/>
        <v/>
      </c>
      <c r="E545" s="294" t="str">
        <f t="shared" si="249"/>
        <v>DESK SET KENKO K-8312 ORGANIZER</v>
      </c>
      <c r="F545" s="235"/>
      <c r="G545" s="236"/>
      <c r="H545" s="237">
        <f t="shared" ref="H545:J545" si="250">H507</f>
        <v>29000</v>
      </c>
      <c r="I545" s="238">
        <f t="shared" si="250"/>
        <v>0.14499999999999999</v>
      </c>
      <c r="J545" s="238">
        <f t="shared" si="250"/>
        <v>0</v>
      </c>
      <c r="K545" s="239">
        <f t="shared" si="244"/>
        <v>495900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4</v>
      </c>
      <c r="C546" s="292" t="str">
        <f t="shared" si="251"/>
        <v>LSN</v>
      </c>
      <c r="D546" s="293" t="str">
        <f t="shared" si="251"/>
        <v/>
      </c>
      <c r="E546" s="294" t="str">
        <f t="shared" si="251"/>
        <v>PENSIL WARNA KENKO CP-12HALF CLASSIC (PENDEK)</v>
      </c>
      <c r="F546" s="235"/>
      <c r="G546" s="236"/>
      <c r="H546" s="237">
        <f t="shared" ref="H546:J546" si="252">H508</f>
        <v>79200</v>
      </c>
      <c r="I546" s="238">
        <f t="shared" si="252"/>
        <v>0.14499999999999999</v>
      </c>
      <c r="J546" s="238">
        <f t="shared" si="252"/>
        <v>0</v>
      </c>
      <c r="K546" s="239">
        <f t="shared" si="244"/>
        <v>270864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6</v>
      </c>
      <c r="C547" s="292" t="str">
        <f t="shared" si="253"/>
        <v>LSN</v>
      </c>
      <c r="D547" s="293" t="str">
        <f t="shared" si="253"/>
        <v/>
      </c>
      <c r="E547" s="294" t="str">
        <f t="shared" si="253"/>
        <v>STAMP PLATE DATER KENKO S-68 (Cap Lunas)</v>
      </c>
      <c r="F547" s="235"/>
      <c r="G547" s="236"/>
      <c r="H547" s="237">
        <f t="shared" ref="H547:J547" si="254">H509</f>
        <v>99600</v>
      </c>
      <c r="I547" s="238">
        <f t="shared" si="254"/>
        <v>0.14499999999999999</v>
      </c>
      <c r="J547" s="238">
        <f t="shared" si="254"/>
        <v>0</v>
      </c>
      <c r="K547" s="239">
        <f t="shared" si="244"/>
        <v>510948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5</v>
      </c>
      <c r="C548" s="292" t="str">
        <f t="shared" si="255"/>
        <v>LSN</v>
      </c>
      <c r="D548" s="293" t="str">
        <f t="shared" si="255"/>
        <v/>
      </c>
      <c r="E548" s="294" t="str">
        <f t="shared" si="255"/>
        <v>DATE STAMP KENKO D-3 (Cap Tanggal 5 Mm)</v>
      </c>
      <c r="F548" s="235"/>
      <c r="G548" s="236"/>
      <c r="H548" s="237">
        <f t="shared" ref="H548:J548" si="256">H510</f>
        <v>77400</v>
      </c>
      <c r="I548" s="238">
        <f t="shared" si="256"/>
        <v>0.14499999999999999</v>
      </c>
      <c r="J548" s="238">
        <f t="shared" si="256"/>
        <v>0</v>
      </c>
      <c r="K548" s="239">
        <f t="shared" si="244"/>
        <v>330885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5</v>
      </c>
      <c r="C549" s="292" t="str">
        <f t="shared" si="257"/>
        <v>LSN</v>
      </c>
      <c r="D549" s="293" t="str">
        <f t="shared" si="257"/>
        <v/>
      </c>
      <c r="E549" s="295" t="str">
        <f t="shared" si="257"/>
        <v>DATE STAMP KENKO D-4 (Cap Tanggal 4 Mm)</v>
      </c>
      <c r="F549" s="235"/>
      <c r="G549" s="236"/>
      <c r="H549" s="237">
        <f t="shared" ref="H549:J549" si="258">H511</f>
        <v>74400</v>
      </c>
      <c r="I549" s="238">
        <f t="shared" si="258"/>
        <v>0.14499999999999999</v>
      </c>
      <c r="J549" s="238">
        <f t="shared" si="258"/>
        <v>0</v>
      </c>
      <c r="K549" s="239">
        <f t="shared" si="244"/>
        <v>318060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48"/>
      <c r="K559" s="32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49">
        <f>SUM(K542:K557)</f>
        <v>3783717</v>
      </c>
      <c r="K560" s="350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51"/>
      <c r="K561" s="351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4"/>
      <c r="K563" s="32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52">
        <f>((J560/1.11)+(K562/1.11))*11%</f>
        <v>374962.94594594592</v>
      </c>
      <c r="K564" s="353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4"/>
      <c r="K565" s="32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3783717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5" t="str">
        <f>J530</f>
        <v>NOVI / CONDRO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23060006</v>
      </c>
      <c r="G572" s="11" t="s">
        <v>2</v>
      </c>
      <c r="H572" s="385" t="s">
        <v>72</v>
      </c>
      <c r="I572" s="385"/>
      <c r="J572" s="385"/>
      <c r="K572" s="38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89" t="s">
        <v>3</v>
      </c>
      <c r="G573" s="17"/>
      <c r="H573" s="387"/>
      <c r="I573" s="387"/>
      <c r="J573" s="387"/>
      <c r="K573" s="38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4">
        <v>45085</v>
      </c>
      <c r="E574" s="355"/>
      <c r="F574" s="389"/>
      <c r="G574" s="18"/>
      <c r="H574" s="356" t="s">
        <v>73</v>
      </c>
      <c r="I574" s="356"/>
      <c r="J574" s="356"/>
      <c r="K574" s="35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89"/>
      <c r="G575" s="18"/>
      <c r="H575" s="358" t="s">
        <v>74</v>
      </c>
      <c r="I575" s="358"/>
      <c r="J575" s="358"/>
      <c r="K575" s="35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75</v>
      </c>
      <c r="E576" s="9"/>
      <c r="F576" s="21"/>
      <c r="G576" s="22"/>
      <c r="H576" s="360"/>
      <c r="I576" s="360"/>
      <c r="J576" s="360"/>
      <c r="K576" s="36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100</v>
      </c>
      <c r="C580" s="46" t="s">
        <v>40</v>
      </c>
      <c r="D580" s="93">
        <v>2</v>
      </c>
      <c r="E580" s="110" t="s">
        <v>76</v>
      </c>
      <c r="F580" s="48"/>
      <c r="G580" s="49"/>
      <c r="H580" s="50">
        <v>34100</v>
      </c>
      <c r="I580" s="51">
        <v>0.125</v>
      </c>
      <c r="J580" s="51"/>
      <c r="K580" s="52">
        <f t="shared" ref="K580:K595" si="275">(B580*H580-((B580*H580)*I580))-((B580*H580-((B580*H580)*I580))*J580)</f>
        <v>2983750</v>
      </c>
      <c r="L580" s="36"/>
    </row>
    <row r="581" spans="1:12" s="10" customFormat="1" ht="14.1" customHeight="1" x14ac:dyDescent="0.25">
      <c r="A581" s="45">
        <v>2</v>
      </c>
      <c r="B581" s="46">
        <v>20</v>
      </c>
      <c r="C581" s="46" t="s">
        <v>34</v>
      </c>
      <c r="D581" s="93">
        <v>1</v>
      </c>
      <c r="E581" s="110" t="s">
        <v>77</v>
      </c>
      <c r="F581" s="48"/>
      <c r="G581" s="49"/>
      <c r="H581" s="50">
        <v>147600</v>
      </c>
      <c r="I581" s="51">
        <v>0.125</v>
      </c>
      <c r="J581" s="51"/>
      <c r="K581" s="52">
        <f t="shared" si="275"/>
        <v>2583000</v>
      </c>
      <c r="L581" s="36"/>
    </row>
    <row r="582" spans="1:12" s="10" customFormat="1" ht="14.1" customHeight="1" x14ac:dyDescent="0.25">
      <c r="A582" s="45">
        <v>3</v>
      </c>
      <c r="B582" s="46">
        <v>60</v>
      </c>
      <c r="C582" s="46" t="s">
        <v>34</v>
      </c>
      <c r="D582" s="93">
        <v>2</v>
      </c>
      <c r="E582" s="110" t="s">
        <v>35</v>
      </c>
      <c r="F582" s="48"/>
      <c r="G582" s="49"/>
      <c r="H582" s="50">
        <v>57000</v>
      </c>
      <c r="I582" s="51">
        <v>0.125</v>
      </c>
      <c r="J582" s="51"/>
      <c r="K582" s="52">
        <f t="shared" si="275"/>
        <v>2992500</v>
      </c>
      <c r="L582" s="36"/>
    </row>
    <row r="583" spans="1:12" s="10" customFormat="1" ht="14.1" customHeight="1" x14ac:dyDescent="0.25">
      <c r="A583" s="45">
        <v>4</v>
      </c>
      <c r="B583" s="46">
        <v>432</v>
      </c>
      <c r="C583" s="46" t="s">
        <v>34</v>
      </c>
      <c r="D583" s="93">
        <v>3</v>
      </c>
      <c r="E583" s="110" t="s">
        <v>78</v>
      </c>
      <c r="F583" s="48"/>
      <c r="G583" s="49"/>
      <c r="H583" s="50">
        <v>39000</v>
      </c>
      <c r="I583" s="51">
        <v>0.125</v>
      </c>
      <c r="J583" s="51"/>
      <c r="K583" s="52">
        <f t="shared" si="275"/>
        <v>14742000</v>
      </c>
      <c r="L583" s="36"/>
    </row>
    <row r="584" spans="1:12" s="10" customFormat="1" ht="14.1" customHeight="1" x14ac:dyDescent="0.25">
      <c r="A584" s="45">
        <v>5</v>
      </c>
      <c r="B584" s="46">
        <v>120</v>
      </c>
      <c r="C584" s="46" t="s">
        <v>56</v>
      </c>
      <c r="D584" s="93">
        <v>1</v>
      </c>
      <c r="E584" s="110" t="s">
        <v>79</v>
      </c>
      <c r="F584" s="48"/>
      <c r="G584" s="49"/>
      <c r="H584" s="50">
        <v>47000</v>
      </c>
      <c r="I584" s="51">
        <v>0.125</v>
      </c>
      <c r="J584" s="51"/>
      <c r="K584" s="52">
        <f t="shared" si="275"/>
        <v>4935000</v>
      </c>
      <c r="L584" s="36"/>
    </row>
    <row r="585" spans="1:12" s="10" customFormat="1" ht="14.1" customHeight="1" x14ac:dyDescent="0.25">
      <c r="A585" s="45">
        <v>6</v>
      </c>
      <c r="B585" s="46">
        <v>120</v>
      </c>
      <c r="C585" s="46" t="s">
        <v>56</v>
      </c>
      <c r="D585" s="93">
        <v>1</v>
      </c>
      <c r="E585" s="110" t="s">
        <v>80</v>
      </c>
      <c r="F585" s="48"/>
      <c r="G585" s="49"/>
      <c r="H585" s="50">
        <v>47000</v>
      </c>
      <c r="I585" s="51">
        <v>0.125</v>
      </c>
      <c r="J585" s="51"/>
      <c r="K585" s="52">
        <f t="shared" si="275"/>
        <v>4935000</v>
      </c>
      <c r="L585" s="36"/>
    </row>
    <row r="586" spans="1:12" s="10" customFormat="1" ht="14.1" customHeight="1" x14ac:dyDescent="0.25">
      <c r="A586" s="45">
        <v>7</v>
      </c>
      <c r="B586" s="46">
        <v>144</v>
      </c>
      <c r="C586" s="46" t="s">
        <v>34</v>
      </c>
      <c r="D586" s="93">
        <v>1</v>
      </c>
      <c r="E586" s="110" t="s">
        <v>81</v>
      </c>
      <c r="F586" s="48"/>
      <c r="G586" s="49"/>
      <c r="H586" s="50">
        <v>39000</v>
      </c>
      <c r="I586" s="51">
        <v>0.125</v>
      </c>
      <c r="J586" s="51"/>
      <c r="K586" s="52">
        <f t="shared" si="275"/>
        <v>4914000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62"/>
      <c r="K597" s="363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64">
        <f>SUM(K580:K595)</f>
        <v>38085250</v>
      </c>
      <c r="K598" s="365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66"/>
      <c r="K599" s="366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63"/>
      <c r="K601" s="363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67">
        <f>((J598/1.11)+(K600/1.11))*11%</f>
        <v>3774213.9639639631</v>
      </c>
      <c r="K602" s="368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63"/>
      <c r="K603" s="363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38085250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69" t="s">
        <v>36</v>
      </c>
      <c r="K606" s="370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69"/>
      <c r="K607" s="370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23060006</v>
      </c>
      <c r="F610" s="123"/>
      <c r="G610" s="124" t="s">
        <v>2</v>
      </c>
      <c r="H610" s="371" t="str">
        <f>H572</f>
        <v>LILY JULIAWATI</v>
      </c>
      <c r="I610" s="371"/>
      <c r="J610" s="371"/>
      <c r="K610" s="37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75" t="s">
        <v>3</v>
      </c>
      <c r="G611" s="130"/>
      <c r="H611" s="373"/>
      <c r="I611" s="373"/>
      <c r="J611" s="373"/>
      <c r="K611" s="37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76">
        <f>D574</f>
        <v>45085</v>
      </c>
      <c r="E612" s="377"/>
      <c r="F612" s="375"/>
      <c r="G612" s="131"/>
      <c r="H612" s="378" t="str">
        <f>H574</f>
        <v>(REJO AGUNG)</v>
      </c>
      <c r="I612" s="378"/>
      <c r="J612" s="378"/>
      <c r="K612" s="37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75"/>
      <c r="G613" s="131"/>
      <c r="H613" s="380" t="str">
        <f>H575</f>
        <v>JOMBANG</v>
      </c>
      <c r="I613" s="380"/>
      <c r="J613" s="380"/>
      <c r="K613" s="381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G 4372</v>
      </c>
      <c r="E614" s="122"/>
      <c r="F614" s="133"/>
      <c r="G614" s="134"/>
      <c r="H614" s="382"/>
      <c r="I614" s="382"/>
      <c r="J614" s="382"/>
      <c r="K614" s="383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100</v>
      </c>
      <c r="C618" s="287" t="str">
        <f t="shared" si="276"/>
        <v>BOX</v>
      </c>
      <c r="D618" s="288">
        <f t="shared" si="276"/>
        <v>2</v>
      </c>
      <c r="E618" s="289" t="str">
        <f t="shared" si="276"/>
        <v>STIP / PENGHAPUS JOYKO 526-B20 PUTIH</v>
      </c>
      <c r="F618" s="158"/>
      <c r="G618" s="159"/>
      <c r="H618" s="160">
        <f t="shared" ref="H618:J618" si="277">H580</f>
        <v>34100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2983750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20</v>
      </c>
      <c r="C619" s="287" t="str">
        <f t="shared" si="279"/>
        <v>LSN</v>
      </c>
      <c r="D619" s="288">
        <f t="shared" si="279"/>
        <v>1</v>
      </c>
      <c r="E619" s="289" t="str">
        <f t="shared" si="279"/>
        <v>CUTTER 18 MM KENKO L-500 (BESAR)</v>
      </c>
      <c r="F619" s="158"/>
      <c r="G619" s="159"/>
      <c r="H619" s="160">
        <f t="shared" ref="H619:J619" si="280">H581</f>
        <v>147600</v>
      </c>
      <c r="I619" s="161">
        <f t="shared" si="280"/>
        <v>0.125</v>
      </c>
      <c r="J619" s="161">
        <f t="shared" si="280"/>
        <v>0</v>
      </c>
      <c r="K619" s="162">
        <f t="shared" si="278"/>
        <v>2583000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60</v>
      </c>
      <c r="C620" s="287" t="str">
        <f t="shared" si="281"/>
        <v>LSN</v>
      </c>
      <c r="D620" s="288">
        <f t="shared" si="281"/>
        <v>2</v>
      </c>
      <c r="E620" s="289" t="str">
        <f t="shared" si="281"/>
        <v>CUTTER 9 MM KENKO A-300 (KECIL)</v>
      </c>
      <c r="F620" s="158"/>
      <c r="G620" s="159"/>
      <c r="H620" s="160">
        <f t="shared" ref="H620:J620" si="282">H582</f>
        <v>57000</v>
      </c>
      <c r="I620" s="161">
        <f t="shared" si="282"/>
        <v>0.125</v>
      </c>
      <c r="J620" s="161">
        <f t="shared" si="282"/>
        <v>0</v>
      </c>
      <c r="K620" s="162">
        <f t="shared" si="278"/>
        <v>2992500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432</v>
      </c>
      <c r="C621" s="287" t="str">
        <f t="shared" si="283"/>
        <v>LSN</v>
      </c>
      <c r="D621" s="288">
        <f t="shared" si="283"/>
        <v>3</v>
      </c>
      <c r="E621" s="289" t="str">
        <f t="shared" si="283"/>
        <v>GEL PEN KENKO HI-TECH-H 0.28 MM HITAM</v>
      </c>
      <c r="F621" s="158"/>
      <c r="G621" s="159"/>
      <c r="H621" s="160">
        <f t="shared" ref="H621:J621" si="284">H583</f>
        <v>39000</v>
      </c>
      <c r="I621" s="161">
        <f t="shared" si="284"/>
        <v>0.125</v>
      </c>
      <c r="J621" s="161">
        <f t="shared" si="284"/>
        <v>0</v>
      </c>
      <c r="K621" s="162">
        <f t="shared" si="278"/>
        <v>14742000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120</v>
      </c>
      <c r="C622" s="287" t="str">
        <f t="shared" si="285"/>
        <v>PCS</v>
      </c>
      <c r="D622" s="288">
        <f t="shared" si="285"/>
        <v>1</v>
      </c>
      <c r="E622" s="289" t="str">
        <f t="shared" si="285"/>
        <v>CALCULATOR JOYKO CC-15A</v>
      </c>
      <c r="F622" s="158"/>
      <c r="G622" s="159"/>
      <c r="H622" s="160">
        <f t="shared" ref="H622:J622" si="286">H584</f>
        <v>47000</v>
      </c>
      <c r="I622" s="161">
        <f t="shared" si="286"/>
        <v>0.125</v>
      </c>
      <c r="J622" s="161">
        <f t="shared" si="286"/>
        <v>0</v>
      </c>
      <c r="K622" s="162">
        <f t="shared" si="278"/>
        <v>4935000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120</v>
      </c>
      <c r="C623" s="287" t="str">
        <f t="shared" si="287"/>
        <v>PCS</v>
      </c>
      <c r="D623" s="288">
        <f t="shared" si="287"/>
        <v>1</v>
      </c>
      <c r="E623" s="289" t="str">
        <f t="shared" si="287"/>
        <v>CALCULATOR JOYKO CC-8CO WARNA</v>
      </c>
      <c r="F623" s="158"/>
      <c r="G623" s="159"/>
      <c r="H623" s="160">
        <f t="shared" ref="H623:J623" si="288">H585</f>
        <v>47000</v>
      </c>
      <c r="I623" s="161">
        <f t="shared" si="288"/>
        <v>0.125</v>
      </c>
      <c r="J623" s="161">
        <f t="shared" si="288"/>
        <v>0</v>
      </c>
      <c r="K623" s="162">
        <f t="shared" si="278"/>
        <v>4935000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144</v>
      </c>
      <c r="C624" s="287" t="str">
        <f t="shared" si="289"/>
        <v>LSN</v>
      </c>
      <c r="D624" s="288">
        <f t="shared" si="289"/>
        <v>1</v>
      </c>
      <c r="E624" s="289" t="str">
        <f t="shared" si="289"/>
        <v>GEL PEN KENKO HI-TECH-H 0.28 MM BIRU</v>
      </c>
      <c r="F624" s="158"/>
      <c r="G624" s="159"/>
      <c r="H624" s="160">
        <f t="shared" ref="H624:J624" si="290">H586</f>
        <v>39000</v>
      </c>
      <c r="I624" s="161">
        <f t="shared" si="290"/>
        <v>0.125</v>
      </c>
      <c r="J624" s="161">
        <f t="shared" si="290"/>
        <v>0</v>
      </c>
      <c r="K624" s="162">
        <f t="shared" si="278"/>
        <v>4914000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84"/>
      <c r="K635" s="33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27">
        <f>SUM(K618:K633)</f>
        <v>38085250</v>
      </c>
      <c r="K636" s="328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29"/>
      <c r="K637" s="329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30"/>
      <c r="K639" s="33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31">
        <f>((J636/1.11)+(K638/1.11))*11%</f>
        <v>3774213.9639639631</v>
      </c>
      <c r="K640" s="332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30"/>
      <c r="K641" s="33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38085250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3" t="str">
        <f>J606</f>
        <v>NOVI / CONDRO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23060006</v>
      </c>
      <c r="F648" s="200"/>
      <c r="G648" s="201" t="s">
        <v>2</v>
      </c>
      <c r="H648" s="335" t="str">
        <f>H610</f>
        <v>LILY JULIAWATI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3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40">
        <f>D612</f>
        <v>45085</v>
      </c>
      <c r="E650" s="341"/>
      <c r="F650" s="339"/>
      <c r="G650" s="208"/>
      <c r="H650" s="342" t="str">
        <f>H612</f>
        <v>(REJO AGUNG)</v>
      </c>
      <c r="I650" s="342"/>
      <c r="J650" s="342"/>
      <c r="K650" s="34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39"/>
      <c r="G651" s="208"/>
      <c r="H651" s="344" t="str">
        <f>H613</f>
        <v>JOMBANG</v>
      </c>
      <c r="I651" s="344"/>
      <c r="J651" s="344"/>
      <c r="K651" s="34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G 4372</v>
      </c>
      <c r="E652" s="199"/>
      <c r="F652" s="210"/>
      <c r="G652" s="211"/>
      <c r="H652" s="346"/>
      <c r="I652" s="346"/>
      <c r="J652" s="346"/>
      <c r="K652" s="34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100</v>
      </c>
      <c r="C656" s="292" t="str">
        <f t="shared" si="309"/>
        <v>BOX</v>
      </c>
      <c r="D656" s="293">
        <f t="shared" si="309"/>
        <v>2</v>
      </c>
      <c r="E656" s="294" t="str">
        <f t="shared" si="309"/>
        <v>STIP / PENGHAPUS JOYKO 526-B20 PUTIH</v>
      </c>
      <c r="F656" s="235"/>
      <c r="G656" s="236"/>
      <c r="H656" s="237">
        <f t="shared" ref="H656:J656" si="310">H618</f>
        <v>34100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2983750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20</v>
      </c>
      <c r="C657" s="292" t="str">
        <f t="shared" si="312"/>
        <v>LSN</v>
      </c>
      <c r="D657" s="293">
        <f t="shared" si="312"/>
        <v>1</v>
      </c>
      <c r="E657" s="294" t="str">
        <f t="shared" si="312"/>
        <v>CUTTER 18 MM KENKO L-500 (BESAR)</v>
      </c>
      <c r="F657" s="235"/>
      <c r="G657" s="236"/>
      <c r="H657" s="237">
        <f t="shared" ref="H657:J657" si="313">H619</f>
        <v>147600</v>
      </c>
      <c r="I657" s="238">
        <f t="shared" si="313"/>
        <v>0.125</v>
      </c>
      <c r="J657" s="238">
        <f t="shared" si="313"/>
        <v>0</v>
      </c>
      <c r="K657" s="239">
        <f t="shared" si="311"/>
        <v>2583000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60</v>
      </c>
      <c r="C658" s="292" t="str">
        <f t="shared" si="314"/>
        <v>LSN</v>
      </c>
      <c r="D658" s="293">
        <f t="shared" si="314"/>
        <v>2</v>
      </c>
      <c r="E658" s="294" t="str">
        <f t="shared" si="314"/>
        <v>CUTTER 9 MM KENKO A-300 (KECIL)</v>
      </c>
      <c r="F658" s="235"/>
      <c r="G658" s="236"/>
      <c r="H658" s="237">
        <f t="shared" ref="H658:J658" si="315">H620</f>
        <v>57000</v>
      </c>
      <c r="I658" s="238">
        <f t="shared" si="315"/>
        <v>0.125</v>
      </c>
      <c r="J658" s="238">
        <f t="shared" si="315"/>
        <v>0</v>
      </c>
      <c r="K658" s="239">
        <f t="shared" si="311"/>
        <v>2992500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432</v>
      </c>
      <c r="C659" s="292" t="str">
        <f t="shared" si="316"/>
        <v>LSN</v>
      </c>
      <c r="D659" s="293">
        <f t="shared" si="316"/>
        <v>3</v>
      </c>
      <c r="E659" s="294" t="str">
        <f t="shared" si="316"/>
        <v>GEL PEN KENKO HI-TECH-H 0.28 MM HITAM</v>
      </c>
      <c r="F659" s="235"/>
      <c r="G659" s="236"/>
      <c r="H659" s="237">
        <f t="shared" ref="H659:J659" si="317">H621</f>
        <v>39000</v>
      </c>
      <c r="I659" s="238">
        <f t="shared" si="317"/>
        <v>0.125</v>
      </c>
      <c r="J659" s="238">
        <f t="shared" si="317"/>
        <v>0</v>
      </c>
      <c r="K659" s="239">
        <f t="shared" si="311"/>
        <v>14742000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120</v>
      </c>
      <c r="C660" s="292" t="str">
        <f t="shared" si="318"/>
        <v>PCS</v>
      </c>
      <c r="D660" s="293">
        <f t="shared" si="318"/>
        <v>1</v>
      </c>
      <c r="E660" s="294" t="str">
        <f t="shared" si="318"/>
        <v>CALCULATOR JOYKO CC-15A</v>
      </c>
      <c r="F660" s="235"/>
      <c r="G660" s="236"/>
      <c r="H660" s="237">
        <f t="shared" ref="H660:J660" si="319">H622</f>
        <v>47000</v>
      </c>
      <c r="I660" s="238">
        <f t="shared" si="319"/>
        <v>0.125</v>
      </c>
      <c r="J660" s="238">
        <f t="shared" si="319"/>
        <v>0</v>
      </c>
      <c r="K660" s="239">
        <f t="shared" si="311"/>
        <v>4935000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120</v>
      </c>
      <c r="C661" s="292" t="str">
        <f t="shared" si="320"/>
        <v>PCS</v>
      </c>
      <c r="D661" s="293">
        <f t="shared" si="320"/>
        <v>1</v>
      </c>
      <c r="E661" s="294" t="str">
        <f t="shared" si="320"/>
        <v>CALCULATOR JOYKO CC-8CO WARNA</v>
      </c>
      <c r="F661" s="235"/>
      <c r="G661" s="236"/>
      <c r="H661" s="237">
        <f t="shared" ref="H661:J661" si="321">H623</f>
        <v>47000</v>
      </c>
      <c r="I661" s="238">
        <f t="shared" si="321"/>
        <v>0.125</v>
      </c>
      <c r="J661" s="238">
        <f t="shared" si="321"/>
        <v>0</v>
      </c>
      <c r="K661" s="239">
        <f t="shared" si="311"/>
        <v>4935000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144</v>
      </c>
      <c r="C662" s="292" t="str">
        <f t="shared" si="322"/>
        <v>LSN</v>
      </c>
      <c r="D662" s="293">
        <f t="shared" si="322"/>
        <v>1</v>
      </c>
      <c r="E662" s="294" t="str">
        <f t="shared" si="322"/>
        <v>GEL PEN KENKO HI-TECH-H 0.28 MM BIRU</v>
      </c>
      <c r="F662" s="235"/>
      <c r="G662" s="236"/>
      <c r="H662" s="237">
        <f t="shared" ref="H662:J662" si="323">H624</f>
        <v>39000</v>
      </c>
      <c r="I662" s="238">
        <f t="shared" si="323"/>
        <v>0.125</v>
      </c>
      <c r="J662" s="238">
        <f t="shared" si="323"/>
        <v>0</v>
      </c>
      <c r="K662" s="239">
        <f t="shared" si="311"/>
        <v>4914000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48"/>
      <c r="K673" s="32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49">
        <f>SUM(K656:K671)</f>
        <v>38085250</v>
      </c>
      <c r="K674" s="350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51"/>
      <c r="K675" s="351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4"/>
      <c r="K677" s="32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52">
        <f>((J674/1.11)+(K676/1.11))*11%</f>
        <v>3774213.9639639631</v>
      </c>
      <c r="K678" s="353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4"/>
      <c r="K679" s="32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38085250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5" t="str">
        <f>J644</f>
        <v>NOVI / CONDRO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23060007</v>
      </c>
      <c r="G686" s="11" t="s">
        <v>2</v>
      </c>
      <c r="H686" s="385" t="s">
        <v>82</v>
      </c>
      <c r="I686" s="385"/>
      <c r="J686" s="385"/>
      <c r="K686" s="38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89" t="s">
        <v>3</v>
      </c>
      <c r="G687" s="17"/>
      <c r="H687" s="387"/>
      <c r="I687" s="387"/>
      <c r="J687" s="387"/>
      <c r="K687" s="38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4">
        <v>45085</v>
      </c>
      <c r="E688" s="355"/>
      <c r="F688" s="389"/>
      <c r="G688" s="18"/>
      <c r="H688" s="356" t="s">
        <v>31</v>
      </c>
      <c r="I688" s="356"/>
      <c r="J688" s="356"/>
      <c r="K688" s="35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89"/>
      <c r="G689" s="18"/>
      <c r="H689" s="358" t="s">
        <v>83</v>
      </c>
      <c r="I689" s="358"/>
      <c r="J689" s="358"/>
      <c r="K689" s="35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84</v>
      </c>
      <c r="E690" s="9"/>
      <c r="F690" s="21"/>
      <c r="G690" s="22"/>
      <c r="H690" s="360"/>
      <c r="I690" s="360"/>
      <c r="J690" s="360"/>
      <c r="K690" s="36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120</v>
      </c>
      <c r="C694" s="46" t="s">
        <v>34</v>
      </c>
      <c r="D694" s="93">
        <v>1</v>
      </c>
      <c r="E694" s="110" t="s">
        <v>85</v>
      </c>
      <c r="F694" s="48"/>
      <c r="G694" s="49"/>
      <c r="H694" s="50">
        <v>17500</v>
      </c>
      <c r="I694" s="51"/>
      <c r="J694" s="51"/>
      <c r="K694" s="52">
        <f t="shared" ref="K694:K709" si="342">(B694*H694-((B694*H694)*I694))-((B694*H694-((B694*H694)*I694))*J694)</f>
        <v>2100000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62"/>
      <c r="K711" s="363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64">
        <f>SUM(K694:K709)</f>
        <v>2100000</v>
      </c>
      <c r="K712" s="365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66"/>
      <c r="K713" s="366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63"/>
      <c r="K715" s="363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67">
        <f>((J712/1.11)+(K714/1.11))*11%</f>
        <v>208108.10810810811</v>
      </c>
      <c r="K716" s="368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63"/>
      <c r="K717" s="363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2100000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69" t="s">
        <v>36</v>
      </c>
      <c r="K720" s="370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69"/>
      <c r="K721" s="370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23060007</v>
      </c>
      <c r="F724" s="123"/>
      <c r="G724" s="124" t="s">
        <v>2</v>
      </c>
      <c r="H724" s="371" t="str">
        <f>H686</f>
        <v>CV TIARA</v>
      </c>
      <c r="I724" s="371"/>
      <c r="J724" s="371"/>
      <c r="K724" s="37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75" t="s">
        <v>3</v>
      </c>
      <c r="G725" s="130"/>
      <c r="H725" s="373"/>
      <c r="I725" s="373"/>
      <c r="J725" s="373"/>
      <c r="K725" s="37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76">
        <f>D688</f>
        <v>45085</v>
      </c>
      <c r="E726" s="377"/>
      <c r="F726" s="375"/>
      <c r="G726" s="131"/>
      <c r="H726" s="378" t="str">
        <f>H688</f>
        <v/>
      </c>
      <c r="I726" s="378"/>
      <c r="J726" s="378"/>
      <c r="K726" s="37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75"/>
      <c r="G727" s="131"/>
      <c r="H727" s="380" t="str">
        <f>H689</f>
        <v>SOLO</v>
      </c>
      <c r="I727" s="380"/>
      <c r="J727" s="380"/>
      <c r="K727" s="381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N 4376</v>
      </c>
      <c r="E728" s="122"/>
      <c r="F728" s="133"/>
      <c r="G728" s="134"/>
      <c r="H728" s="382"/>
      <c r="I728" s="382"/>
      <c r="J728" s="382"/>
      <c r="K728" s="383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120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GEL MINI COLOR + ISI G-212C</v>
      </c>
      <c r="F732" s="158"/>
      <c r="G732" s="159"/>
      <c r="H732" s="160">
        <f t="shared" ref="H732:J732" si="344">H694</f>
        <v>17500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2100000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84"/>
      <c r="K749" s="33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27">
        <f>SUM(K732:K747)</f>
        <v>2100000</v>
      </c>
      <c r="K750" s="328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29"/>
      <c r="K751" s="329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30"/>
      <c r="K753" s="33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31">
        <f>((J750/1.11)+(K752/1.11))*11%</f>
        <v>208108.10810810811</v>
      </c>
      <c r="K754" s="332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30"/>
      <c r="K755" s="33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2100000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3" t="str">
        <f>J720</f>
        <v>NOVI / CONDRO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23060007</v>
      </c>
      <c r="F762" s="200"/>
      <c r="G762" s="201" t="s">
        <v>2</v>
      </c>
      <c r="H762" s="335" t="str">
        <f>H724</f>
        <v>CV TIARA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3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40">
        <f>D726</f>
        <v>45085</v>
      </c>
      <c r="E764" s="341"/>
      <c r="F764" s="339"/>
      <c r="G764" s="208"/>
      <c r="H764" s="342" t="str">
        <f>H726</f>
        <v/>
      </c>
      <c r="I764" s="342"/>
      <c r="J764" s="342"/>
      <c r="K764" s="34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39"/>
      <c r="G765" s="208"/>
      <c r="H765" s="344" t="str">
        <f>H727</f>
        <v>SOLO</v>
      </c>
      <c r="I765" s="344"/>
      <c r="J765" s="344"/>
      <c r="K765" s="34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N 4376</v>
      </c>
      <c r="E766" s="199"/>
      <c r="F766" s="210"/>
      <c r="G766" s="211"/>
      <c r="H766" s="346"/>
      <c r="I766" s="346"/>
      <c r="J766" s="346"/>
      <c r="K766" s="34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120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GEL MINI COLOR + ISI G-212C</v>
      </c>
      <c r="F770" s="235"/>
      <c r="G770" s="236"/>
      <c r="H770" s="237">
        <f t="shared" ref="H770:J770" si="377">H732</f>
        <v>17500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2100000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48"/>
      <c r="K787" s="32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49">
        <f>SUM(K770:K785)</f>
        <v>2100000</v>
      </c>
      <c r="K788" s="350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51"/>
      <c r="K789" s="351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4"/>
      <c r="K791" s="32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52">
        <f>((J788/1.11)+(K790/1.11))*11%</f>
        <v>208108.10810810811</v>
      </c>
      <c r="K792" s="353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4"/>
      <c r="K793" s="32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2100000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5" t="str">
        <f>J758</f>
        <v>NOVI / CONDRO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23060008</v>
      </c>
      <c r="G800" s="11" t="s">
        <v>2</v>
      </c>
      <c r="H800" s="385" t="s">
        <v>86</v>
      </c>
      <c r="I800" s="385"/>
      <c r="J800" s="385"/>
      <c r="K800" s="38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89" t="s">
        <v>3</v>
      </c>
      <c r="G801" s="17"/>
      <c r="H801" s="387"/>
      <c r="I801" s="387"/>
      <c r="J801" s="387"/>
      <c r="K801" s="38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4">
        <v>45086</v>
      </c>
      <c r="E802" s="355"/>
      <c r="F802" s="389"/>
      <c r="G802" s="18"/>
      <c r="H802" s="356" t="s">
        <v>87</v>
      </c>
      <c r="I802" s="356"/>
      <c r="J802" s="356"/>
      <c r="K802" s="35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89"/>
      <c r="G803" s="18"/>
      <c r="H803" s="358" t="s">
        <v>88</v>
      </c>
      <c r="I803" s="358"/>
      <c r="J803" s="358"/>
      <c r="K803" s="35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89</v>
      </c>
      <c r="E804" s="9"/>
      <c r="F804" s="21"/>
      <c r="G804" s="22"/>
      <c r="H804" s="360"/>
      <c r="I804" s="360"/>
      <c r="J804" s="360"/>
      <c r="K804" s="36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132</v>
      </c>
      <c r="C808" s="46" t="s">
        <v>56</v>
      </c>
      <c r="D808" s="93" t="s">
        <v>31</v>
      </c>
      <c r="E808" s="110" t="s">
        <v>90</v>
      </c>
      <c r="F808" s="48"/>
      <c r="G808" s="49"/>
      <c r="H808" s="50">
        <v>4700</v>
      </c>
      <c r="I808" s="51">
        <v>0.14000000000000001</v>
      </c>
      <c r="J808" s="51"/>
      <c r="K808" s="52">
        <f t="shared" ref="K808:K823" si="409">(B808*H808-((B808*H808)*I808))-((B808*H808-((B808*H808)*I808))*J808)</f>
        <v>533544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62"/>
      <c r="K825" s="363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64">
        <f>SUM(K808:K823)</f>
        <v>533544</v>
      </c>
      <c r="K826" s="365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66"/>
      <c r="K827" s="366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63"/>
      <c r="K829" s="363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67">
        <f>((J826/1.11)+(K828/1.11))*11%</f>
        <v>52873.729729729726</v>
      </c>
      <c r="K830" s="368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63"/>
      <c r="K831" s="363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533544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69" t="s">
        <v>36</v>
      </c>
      <c r="K834" s="370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69"/>
      <c r="K835" s="370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23060008</v>
      </c>
      <c r="F838" s="123"/>
      <c r="G838" s="124" t="s">
        <v>2</v>
      </c>
      <c r="H838" s="371" t="str">
        <f>H800</f>
        <v>HARNOYO</v>
      </c>
      <c r="I838" s="371"/>
      <c r="J838" s="371"/>
      <c r="K838" s="37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75" t="s">
        <v>3</v>
      </c>
      <c r="G839" s="130"/>
      <c r="H839" s="373"/>
      <c r="I839" s="373"/>
      <c r="J839" s="373"/>
      <c r="K839" s="37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76">
        <f>D802</f>
        <v>45086</v>
      </c>
      <c r="E840" s="377"/>
      <c r="F840" s="375"/>
      <c r="G840" s="131"/>
      <c r="H840" s="378" t="str">
        <f>H802</f>
        <v>(BENDAN)</v>
      </c>
      <c r="I840" s="378"/>
      <c r="J840" s="378"/>
      <c r="K840" s="37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75"/>
      <c r="G841" s="131"/>
      <c r="H841" s="380" t="str">
        <f>H803</f>
        <v>PEKALONGAN</v>
      </c>
      <c r="I841" s="380"/>
      <c r="J841" s="380"/>
      <c r="K841" s="381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4605</v>
      </c>
      <c r="E842" s="122"/>
      <c r="F842" s="133"/>
      <c r="G842" s="134"/>
      <c r="H842" s="382"/>
      <c r="I842" s="382"/>
      <c r="J842" s="382"/>
      <c r="K842" s="383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132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GUNTING KENKO SC-828</v>
      </c>
      <c r="F846" s="158"/>
      <c r="G846" s="159"/>
      <c r="H846" s="160">
        <f t="shared" ref="H846:J846" si="411">H808</f>
        <v>4700</v>
      </c>
      <c r="I846" s="161">
        <f t="shared" si="411"/>
        <v>0.14000000000000001</v>
      </c>
      <c r="J846" s="161">
        <f t="shared" si="411"/>
        <v>0</v>
      </c>
      <c r="K846" s="162">
        <f t="shared" ref="K846:K861" si="412">(B846*H846-((B846*H846)*I846))-((B846*H846-((B846*H846)*I846))*J846)</f>
        <v>533544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84"/>
      <c r="K863" s="33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27">
        <f>SUM(K846:K861)</f>
        <v>533544</v>
      </c>
      <c r="K864" s="328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29"/>
      <c r="K865" s="329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30"/>
      <c r="K867" s="33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31">
        <f>((J864/1.11)+(K866/1.11))*11%</f>
        <v>52873.729729729726</v>
      </c>
      <c r="K868" s="332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30"/>
      <c r="K869" s="33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533544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3" t="str">
        <f>J834</f>
        <v>NOVI / CONDRO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23060008</v>
      </c>
      <c r="F876" s="200"/>
      <c r="G876" s="201" t="s">
        <v>2</v>
      </c>
      <c r="H876" s="335" t="str">
        <f>H838</f>
        <v>HARNOYO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3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40">
        <f>D840</f>
        <v>45086</v>
      </c>
      <c r="E878" s="341"/>
      <c r="F878" s="339"/>
      <c r="G878" s="208"/>
      <c r="H878" s="342" t="str">
        <f>H840</f>
        <v>(BENDAN)</v>
      </c>
      <c r="I878" s="342"/>
      <c r="J878" s="342"/>
      <c r="K878" s="34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39"/>
      <c r="G879" s="208"/>
      <c r="H879" s="344" t="str">
        <f>H841</f>
        <v>PEKALONGAN</v>
      </c>
      <c r="I879" s="344"/>
      <c r="J879" s="344"/>
      <c r="K879" s="34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4605</v>
      </c>
      <c r="E880" s="199"/>
      <c r="F880" s="210"/>
      <c r="G880" s="211"/>
      <c r="H880" s="346"/>
      <c r="I880" s="346"/>
      <c r="J880" s="346"/>
      <c r="K880" s="34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132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GUNTING KENKO SC-828</v>
      </c>
      <c r="F884" s="235"/>
      <c r="G884" s="236"/>
      <c r="H884" s="237">
        <f t="shared" ref="H884:J884" si="444">H846</f>
        <v>4700</v>
      </c>
      <c r="I884" s="238">
        <f t="shared" si="444"/>
        <v>0.14000000000000001</v>
      </c>
      <c r="J884" s="238">
        <f t="shared" si="444"/>
        <v>0</v>
      </c>
      <c r="K884" s="239">
        <f t="shared" ref="K884:K899" si="445">(B884*H884-((B884*H884)*I884))-((B884*H884-((B884*H884)*I884))*J884)</f>
        <v>533544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48"/>
      <c r="K901" s="32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49">
        <f>SUM(K884:K899)</f>
        <v>533544</v>
      </c>
      <c r="K902" s="350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51"/>
      <c r="K903" s="351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4"/>
      <c r="K905" s="32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52">
        <f>((J902/1.11)+(K904/1.11))*11%</f>
        <v>52873.729729729726</v>
      </c>
      <c r="K906" s="353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4"/>
      <c r="K907" s="32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533544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5" t="str">
        <f>J872</f>
        <v>NOVI / CONDRO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23060009</v>
      </c>
      <c r="G914" s="11" t="s">
        <v>2</v>
      </c>
      <c r="H914" s="385" t="s">
        <v>91</v>
      </c>
      <c r="I914" s="385"/>
      <c r="J914" s="385"/>
      <c r="K914" s="38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89" t="s">
        <v>3</v>
      </c>
      <c r="G915" s="17"/>
      <c r="H915" s="387"/>
      <c r="I915" s="387"/>
      <c r="J915" s="387"/>
      <c r="K915" s="38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4">
        <v>45086</v>
      </c>
      <c r="E916" s="355"/>
      <c r="F916" s="389"/>
      <c r="G916" s="18"/>
      <c r="H916" s="356" t="s">
        <v>92</v>
      </c>
      <c r="I916" s="356"/>
      <c r="J916" s="356"/>
      <c r="K916" s="35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89"/>
      <c r="G917" s="18"/>
      <c r="H917" s="358" t="s">
        <v>93</v>
      </c>
      <c r="I917" s="358"/>
      <c r="J917" s="358"/>
      <c r="K917" s="35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102</v>
      </c>
      <c r="E918" s="9"/>
      <c r="F918" s="21"/>
      <c r="G918" s="22"/>
      <c r="H918" s="360"/>
      <c r="I918" s="360"/>
      <c r="J918" s="360"/>
      <c r="K918" s="36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432</v>
      </c>
      <c r="C922" s="46" t="s">
        <v>34</v>
      </c>
      <c r="D922" s="93">
        <v>3</v>
      </c>
      <c r="E922" s="110" t="s">
        <v>94</v>
      </c>
      <c r="F922" s="48"/>
      <c r="G922" s="49"/>
      <c r="H922" s="50">
        <v>26100</v>
      </c>
      <c r="I922" s="51">
        <v>0.13500000000000001</v>
      </c>
      <c r="J922" s="51"/>
      <c r="K922" s="52">
        <f t="shared" ref="K922:K937" si="476">(B922*H922-((B922*H922)*I922))-((B922*H922-((B922*H922)*I922))*J922)</f>
        <v>9753048</v>
      </c>
      <c r="L922" s="36"/>
    </row>
    <row r="923" spans="1:12" s="10" customFormat="1" ht="14.1" customHeight="1" x14ac:dyDescent="0.25">
      <c r="A923" s="45">
        <v>2</v>
      </c>
      <c r="B923" s="46">
        <v>144</v>
      </c>
      <c r="C923" s="46" t="s">
        <v>34</v>
      </c>
      <c r="D923" s="93">
        <v>1</v>
      </c>
      <c r="E923" s="110" t="s">
        <v>95</v>
      </c>
      <c r="F923" s="48"/>
      <c r="G923" s="49"/>
      <c r="H923" s="50">
        <v>21600</v>
      </c>
      <c r="I923" s="51">
        <v>0.13500000000000001</v>
      </c>
      <c r="J923" s="51"/>
      <c r="K923" s="52">
        <f t="shared" si="476"/>
        <v>2690496</v>
      </c>
      <c r="L923" s="36"/>
    </row>
    <row r="924" spans="1:12" s="10" customFormat="1" ht="14.1" customHeight="1" x14ac:dyDescent="0.25">
      <c r="A924" s="45">
        <v>3</v>
      </c>
      <c r="B924" s="46">
        <v>288</v>
      </c>
      <c r="C924" s="46" t="s">
        <v>34</v>
      </c>
      <c r="D924" s="93">
        <v>4</v>
      </c>
      <c r="E924" s="110" t="s">
        <v>96</v>
      </c>
      <c r="F924" s="48"/>
      <c r="G924" s="49"/>
      <c r="H924" s="50">
        <v>54300</v>
      </c>
      <c r="I924" s="51">
        <v>0.13500000000000001</v>
      </c>
      <c r="J924" s="51"/>
      <c r="K924" s="52">
        <f t="shared" si="476"/>
        <v>13527216</v>
      </c>
      <c r="L924" s="36"/>
    </row>
    <row r="925" spans="1:12" s="10" customFormat="1" ht="14.1" customHeight="1" x14ac:dyDescent="0.25">
      <c r="A925" s="45">
        <v>4</v>
      </c>
      <c r="B925" s="46">
        <v>120</v>
      </c>
      <c r="C925" s="46" t="s">
        <v>34</v>
      </c>
      <c r="D925" s="93">
        <v>2</v>
      </c>
      <c r="E925" s="110" t="s">
        <v>97</v>
      </c>
      <c r="F925" s="48"/>
      <c r="G925" s="49"/>
      <c r="H925" s="50">
        <v>64800</v>
      </c>
      <c r="I925" s="51">
        <v>0.13500000000000001</v>
      </c>
      <c r="J925" s="51"/>
      <c r="K925" s="52">
        <f t="shared" si="476"/>
        <v>6726240</v>
      </c>
      <c r="L925" s="36"/>
    </row>
    <row r="926" spans="1:12" s="10" customFormat="1" ht="14.1" customHeight="1" x14ac:dyDescent="0.25">
      <c r="A926" s="45">
        <v>5</v>
      </c>
      <c r="B926" s="46">
        <v>60</v>
      </c>
      <c r="C926" s="46" t="s">
        <v>34</v>
      </c>
      <c r="D926" s="93">
        <v>2</v>
      </c>
      <c r="E926" s="110" t="s">
        <v>35</v>
      </c>
      <c r="F926" s="48"/>
      <c r="G926" s="49"/>
      <c r="H926" s="50">
        <v>57000</v>
      </c>
      <c r="I926" s="51">
        <v>0.13500000000000001</v>
      </c>
      <c r="J926" s="51"/>
      <c r="K926" s="52">
        <f t="shared" si="476"/>
        <v>2958300</v>
      </c>
      <c r="L926" s="36"/>
    </row>
    <row r="927" spans="1:12" s="10" customFormat="1" ht="14.1" customHeight="1" x14ac:dyDescent="0.25">
      <c r="A927" s="45">
        <v>6</v>
      </c>
      <c r="B927" s="46">
        <v>36</v>
      </c>
      <c r="C927" s="46" t="s">
        <v>40</v>
      </c>
      <c r="D927" s="93">
        <v>1</v>
      </c>
      <c r="E927" s="110" t="s">
        <v>98</v>
      </c>
      <c r="F927" s="48"/>
      <c r="G927" s="49"/>
      <c r="H927" s="50">
        <v>66000</v>
      </c>
      <c r="I927" s="51">
        <v>0.13500000000000001</v>
      </c>
      <c r="J927" s="51"/>
      <c r="K927" s="52">
        <f t="shared" si="476"/>
        <v>2055240</v>
      </c>
      <c r="L927" s="36"/>
    </row>
    <row r="928" spans="1:12" s="10" customFormat="1" ht="14.1" customHeight="1" x14ac:dyDescent="0.25">
      <c r="A928" s="45">
        <v>7</v>
      </c>
      <c r="B928" s="46">
        <v>36</v>
      </c>
      <c r="C928" s="46" t="s">
        <v>40</v>
      </c>
      <c r="D928" s="93">
        <v>1</v>
      </c>
      <c r="E928" s="110" t="s">
        <v>99</v>
      </c>
      <c r="F928" s="48"/>
      <c r="G928" s="49"/>
      <c r="H928" s="50">
        <v>72000</v>
      </c>
      <c r="I928" s="51">
        <v>0.13500000000000001</v>
      </c>
      <c r="J928" s="51"/>
      <c r="K928" s="52">
        <f t="shared" si="476"/>
        <v>2242080</v>
      </c>
      <c r="L928" s="36"/>
    </row>
    <row r="929" spans="1:12" s="10" customFormat="1" ht="14.1" customHeight="1" x14ac:dyDescent="0.25">
      <c r="A929" s="45">
        <v>8</v>
      </c>
      <c r="B929" s="46">
        <v>144</v>
      </c>
      <c r="C929" s="46" t="s">
        <v>34</v>
      </c>
      <c r="D929" s="93">
        <v>1</v>
      </c>
      <c r="E929" s="111" t="s">
        <v>100</v>
      </c>
      <c r="F929" s="48"/>
      <c r="G929" s="49"/>
      <c r="H929" s="50">
        <v>39600</v>
      </c>
      <c r="I929" s="51">
        <v>0.13500000000000001</v>
      </c>
      <c r="J929" s="51"/>
      <c r="K929" s="52">
        <f t="shared" si="476"/>
        <v>4932576</v>
      </c>
      <c r="L929" s="36"/>
    </row>
    <row r="930" spans="1:12" s="10" customFormat="1" ht="14.1" customHeight="1" x14ac:dyDescent="0.25">
      <c r="A930" s="45">
        <v>9</v>
      </c>
      <c r="B930" s="46">
        <v>40</v>
      </c>
      <c r="C930" s="46" t="s">
        <v>34</v>
      </c>
      <c r="D930" s="93">
        <v>1</v>
      </c>
      <c r="E930" s="110" t="s">
        <v>101</v>
      </c>
      <c r="F930" s="48"/>
      <c r="G930" s="49"/>
      <c r="H930" s="50">
        <v>25200</v>
      </c>
      <c r="I930" s="51">
        <v>0.13500000000000001</v>
      </c>
      <c r="J930" s="51"/>
      <c r="K930" s="52">
        <f t="shared" si="476"/>
        <v>871920</v>
      </c>
      <c r="L930" s="36"/>
    </row>
    <row r="931" spans="1:12" s="10" customFormat="1" ht="14.1" customHeight="1" x14ac:dyDescent="0.25">
      <c r="A931" s="45">
        <v>10</v>
      </c>
      <c r="B931" s="46">
        <v>17</v>
      </c>
      <c r="C931" s="46" t="s">
        <v>34</v>
      </c>
      <c r="D931" s="93" t="s">
        <v>31</v>
      </c>
      <c r="E931" s="110" t="s">
        <v>70</v>
      </c>
      <c r="F931" s="48"/>
      <c r="G931" s="49"/>
      <c r="H931" s="50">
        <v>77400</v>
      </c>
      <c r="I931" s="51">
        <v>0.13500000000000001</v>
      </c>
      <c r="J931" s="51"/>
      <c r="K931" s="52">
        <f t="shared" si="476"/>
        <v>1138167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62"/>
      <c r="K939" s="363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64">
        <f>SUM(K922:K937)</f>
        <v>46895283</v>
      </c>
      <c r="K940" s="365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66"/>
      <c r="K941" s="366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63"/>
      <c r="K943" s="363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67">
        <f>((J940/1.11)+(K942/1.11))*11%</f>
        <v>4647280.297297297</v>
      </c>
      <c r="K944" s="368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63"/>
      <c r="K945" s="363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46895283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69" t="s">
        <v>36</v>
      </c>
      <c r="K948" s="370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69"/>
      <c r="K949" s="370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23060009</v>
      </c>
      <c r="F952" s="123"/>
      <c r="G952" s="124" t="s">
        <v>2</v>
      </c>
      <c r="H952" s="371" t="str">
        <f>H914</f>
        <v>CV PELITA JAYA</v>
      </c>
      <c r="I952" s="371"/>
      <c r="J952" s="371"/>
      <c r="K952" s="37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75" t="s">
        <v>3</v>
      </c>
      <c r="G953" s="130"/>
      <c r="H953" s="373"/>
      <c r="I953" s="373"/>
      <c r="J953" s="373"/>
      <c r="K953" s="37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76">
        <f>D916</f>
        <v>45086</v>
      </c>
      <c r="E954" s="377"/>
      <c r="F954" s="375"/>
      <c r="G954" s="131"/>
      <c r="H954" s="378" t="str">
        <f>H916</f>
        <v>(ANUGERAH SEJAHTERA)</v>
      </c>
      <c r="I954" s="378"/>
      <c r="J954" s="378"/>
      <c r="K954" s="37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75"/>
      <c r="G955" s="131"/>
      <c r="H955" s="380" t="str">
        <f>H917</f>
        <v>PURWOKERTO</v>
      </c>
      <c r="I955" s="380"/>
      <c r="J955" s="380"/>
      <c r="K955" s="381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4384</v>
      </c>
      <c r="E956" s="122"/>
      <c r="F956" s="133"/>
      <c r="G956" s="134"/>
      <c r="H956" s="382"/>
      <c r="I956" s="382"/>
      <c r="J956" s="382"/>
      <c r="K956" s="383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432</v>
      </c>
      <c r="C960" s="287" t="str">
        <f t="shared" si="477"/>
        <v>LSN</v>
      </c>
      <c r="D960" s="288">
        <f t="shared" si="477"/>
        <v>3</v>
      </c>
      <c r="E960" s="289" t="str">
        <f t="shared" si="477"/>
        <v>GEL PEN KENKO EASY GEL</v>
      </c>
      <c r="F960" s="158"/>
      <c r="G960" s="159"/>
      <c r="H960" s="160">
        <f t="shared" ref="H960:J960" si="478">H922</f>
        <v>26100</v>
      </c>
      <c r="I960" s="161">
        <f t="shared" si="478"/>
        <v>0.13500000000000001</v>
      </c>
      <c r="J960" s="161">
        <f t="shared" si="478"/>
        <v>0</v>
      </c>
      <c r="K960" s="162">
        <f t="shared" ref="K960:K975" si="479">(B960*H960-((B960*H960)*I960))-((B960*H960-((B960*H960)*I960))*J960)</f>
        <v>9753048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144</v>
      </c>
      <c r="C961" s="287" t="str">
        <f t="shared" si="480"/>
        <v>LSN</v>
      </c>
      <c r="D961" s="288">
        <f t="shared" si="480"/>
        <v>1</v>
      </c>
      <c r="E961" s="289" t="str">
        <f t="shared" si="480"/>
        <v>GEL PEN KENKO KE-303 T-GEL TRIANGULAR HITAM</v>
      </c>
      <c r="F961" s="158"/>
      <c r="G961" s="159"/>
      <c r="H961" s="160">
        <f t="shared" ref="H961:J961" si="481">H923</f>
        <v>21600</v>
      </c>
      <c r="I961" s="161">
        <f t="shared" si="481"/>
        <v>0.13500000000000001</v>
      </c>
      <c r="J961" s="161">
        <f t="shared" si="481"/>
        <v>0</v>
      </c>
      <c r="K961" s="162">
        <f t="shared" si="479"/>
        <v>2690496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288</v>
      </c>
      <c r="C962" s="287" t="str">
        <f t="shared" si="482"/>
        <v>LSN</v>
      </c>
      <c r="D962" s="288">
        <f t="shared" si="482"/>
        <v>4</v>
      </c>
      <c r="E962" s="289" t="str">
        <f t="shared" si="482"/>
        <v>CORRECTION FLUID KENKO KE-01</v>
      </c>
      <c r="F962" s="158"/>
      <c r="G962" s="159"/>
      <c r="H962" s="160">
        <f t="shared" ref="H962:J962" si="483">H924</f>
        <v>54300</v>
      </c>
      <c r="I962" s="161">
        <f t="shared" si="483"/>
        <v>0.13500000000000001</v>
      </c>
      <c r="J962" s="161">
        <f t="shared" si="483"/>
        <v>0</v>
      </c>
      <c r="K962" s="162">
        <f t="shared" si="479"/>
        <v>13527216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120</v>
      </c>
      <c r="C963" s="287" t="str">
        <f t="shared" si="484"/>
        <v>LSN</v>
      </c>
      <c r="D963" s="288">
        <f t="shared" si="484"/>
        <v>2</v>
      </c>
      <c r="E963" s="289" t="str">
        <f t="shared" si="484"/>
        <v>ISI CUTTER 18 MM KENKO L-150 (BESAR)</v>
      </c>
      <c r="F963" s="158"/>
      <c r="G963" s="159"/>
      <c r="H963" s="160">
        <f t="shared" ref="H963:J963" si="485">H925</f>
        <v>64800</v>
      </c>
      <c r="I963" s="161">
        <f t="shared" si="485"/>
        <v>0.13500000000000001</v>
      </c>
      <c r="J963" s="161">
        <f t="shared" si="485"/>
        <v>0</v>
      </c>
      <c r="K963" s="162">
        <f t="shared" si="479"/>
        <v>6726240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60</v>
      </c>
      <c r="C964" s="287" t="str">
        <f t="shared" si="486"/>
        <v>LSN</v>
      </c>
      <c r="D964" s="288">
        <f t="shared" si="486"/>
        <v>2</v>
      </c>
      <c r="E964" s="289" t="str">
        <f t="shared" si="486"/>
        <v>CUTTER 9 MM KENKO A-300 (KECIL)</v>
      </c>
      <c r="F964" s="158"/>
      <c r="G964" s="159"/>
      <c r="H964" s="160">
        <f t="shared" ref="H964:J964" si="487">H926</f>
        <v>57000</v>
      </c>
      <c r="I964" s="161">
        <f t="shared" si="487"/>
        <v>0.13500000000000001</v>
      </c>
      <c r="J964" s="161">
        <f t="shared" si="487"/>
        <v>0</v>
      </c>
      <c r="K964" s="162">
        <f t="shared" si="479"/>
        <v>2958300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36</v>
      </c>
      <c r="C965" s="287" t="str">
        <f t="shared" si="488"/>
        <v>BOX</v>
      </c>
      <c r="D965" s="288">
        <f t="shared" si="488"/>
        <v>1</v>
      </c>
      <c r="E965" s="289" t="str">
        <f t="shared" si="488"/>
        <v>LEM STICK KENKO 8 GR (KECIL) isi 30 pc</v>
      </c>
      <c r="F965" s="158"/>
      <c r="G965" s="159"/>
      <c r="H965" s="160">
        <f t="shared" ref="H965:J965" si="489">H927</f>
        <v>66000</v>
      </c>
      <c r="I965" s="161">
        <f t="shared" si="489"/>
        <v>0.13500000000000001</v>
      </c>
      <c r="J965" s="161">
        <f t="shared" si="489"/>
        <v>0</v>
      </c>
      <c r="K965" s="162">
        <f t="shared" si="479"/>
        <v>2055240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36</v>
      </c>
      <c r="C966" s="287" t="str">
        <f t="shared" si="490"/>
        <v>BOX</v>
      </c>
      <c r="D966" s="288">
        <f t="shared" si="490"/>
        <v>1</v>
      </c>
      <c r="E966" s="289" t="str">
        <f t="shared" si="490"/>
        <v>LEM STICK KENKO 15 GR (TANGGUNG) isi 20 pc</v>
      </c>
      <c r="F966" s="158"/>
      <c r="G966" s="159"/>
      <c r="H966" s="160">
        <f t="shared" ref="H966:J966" si="491">H928</f>
        <v>72000</v>
      </c>
      <c r="I966" s="161">
        <f t="shared" si="491"/>
        <v>0.13500000000000001</v>
      </c>
      <c r="J966" s="161">
        <f t="shared" si="491"/>
        <v>0</v>
      </c>
      <c r="K966" s="162">
        <f t="shared" si="479"/>
        <v>2242080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144</v>
      </c>
      <c r="C967" s="287" t="str">
        <f t="shared" si="492"/>
        <v>LSN</v>
      </c>
      <c r="D967" s="288">
        <f t="shared" si="492"/>
        <v>1</v>
      </c>
      <c r="E967" s="290" t="str">
        <f t="shared" si="492"/>
        <v>GEL PEN KENKO K-1 HITAM</v>
      </c>
      <c r="F967" s="158"/>
      <c r="G967" s="159"/>
      <c r="H967" s="160">
        <f t="shared" ref="H967:J967" si="493">H929</f>
        <v>39600</v>
      </c>
      <c r="I967" s="161">
        <f t="shared" si="493"/>
        <v>0.13500000000000001</v>
      </c>
      <c r="J967" s="161">
        <f t="shared" si="493"/>
        <v>0</v>
      </c>
      <c r="K967" s="162">
        <f t="shared" si="479"/>
        <v>4932576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40</v>
      </c>
      <c r="C968" s="287" t="str">
        <f t="shared" si="494"/>
        <v>LSN</v>
      </c>
      <c r="D968" s="288">
        <f t="shared" si="494"/>
        <v>1</v>
      </c>
      <c r="E968" s="289" t="str">
        <f t="shared" si="494"/>
        <v>LEM CAIR 50 ML KENKO LG-50</v>
      </c>
      <c r="F968" s="158"/>
      <c r="G968" s="159"/>
      <c r="H968" s="160">
        <f t="shared" ref="H968:J968" si="495">H930</f>
        <v>25200</v>
      </c>
      <c r="I968" s="161">
        <f t="shared" si="495"/>
        <v>0.13500000000000001</v>
      </c>
      <c r="J968" s="161">
        <f t="shared" si="495"/>
        <v>0</v>
      </c>
      <c r="K968" s="162">
        <f t="shared" si="479"/>
        <v>871920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17</v>
      </c>
      <c r="C969" s="287" t="str">
        <f t="shared" si="496"/>
        <v>LSN</v>
      </c>
      <c r="D969" s="288" t="str">
        <f t="shared" si="496"/>
        <v/>
      </c>
      <c r="E969" s="289" t="str">
        <f t="shared" si="496"/>
        <v>DATE STAMP KENKO D-3 (Cap Tanggal 5 Mm)</v>
      </c>
      <c r="F969" s="158"/>
      <c r="G969" s="159"/>
      <c r="H969" s="160">
        <f t="shared" ref="H969:J969" si="497">H931</f>
        <v>77400</v>
      </c>
      <c r="I969" s="161">
        <f t="shared" si="497"/>
        <v>0.13500000000000001</v>
      </c>
      <c r="J969" s="161">
        <f t="shared" si="497"/>
        <v>0</v>
      </c>
      <c r="K969" s="162">
        <f t="shared" si="479"/>
        <v>1138167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84"/>
      <c r="K977" s="33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27">
        <f>SUM(K960:K975)</f>
        <v>46895283</v>
      </c>
      <c r="K978" s="328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29"/>
      <c r="K979" s="329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30"/>
      <c r="K981" s="33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31">
        <f>((J978/1.11)+(K980/1.11))*11%</f>
        <v>4647280.297297297</v>
      </c>
      <c r="K982" s="332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30"/>
      <c r="K983" s="33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46895283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3" t="str">
        <f>J948</f>
        <v>NOVI / CONDRO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23060009</v>
      </c>
      <c r="F990" s="200"/>
      <c r="G990" s="201" t="s">
        <v>2</v>
      </c>
      <c r="H990" s="335" t="str">
        <f>H952</f>
        <v>CV PELITA JAYA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3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40">
        <f>D954</f>
        <v>45086</v>
      </c>
      <c r="E992" s="341"/>
      <c r="F992" s="339"/>
      <c r="G992" s="208"/>
      <c r="H992" s="342" t="str">
        <f>H954</f>
        <v>(ANUGERAH SEJAHTERA)</v>
      </c>
      <c r="I992" s="342"/>
      <c r="J992" s="342"/>
      <c r="K992" s="34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39"/>
      <c r="G993" s="208"/>
      <c r="H993" s="344" t="str">
        <f>H955</f>
        <v>PURWOKERTO</v>
      </c>
      <c r="I993" s="344"/>
      <c r="J993" s="344"/>
      <c r="K993" s="34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4384</v>
      </c>
      <c r="E994" s="199"/>
      <c r="F994" s="210"/>
      <c r="G994" s="211"/>
      <c r="H994" s="346"/>
      <c r="I994" s="346"/>
      <c r="J994" s="346"/>
      <c r="K994" s="34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432</v>
      </c>
      <c r="C998" s="292" t="str">
        <f t="shared" si="510"/>
        <v>LSN</v>
      </c>
      <c r="D998" s="293">
        <f t="shared" si="510"/>
        <v>3</v>
      </c>
      <c r="E998" s="294" t="str">
        <f t="shared" si="510"/>
        <v>GEL PEN KENKO EASY GEL</v>
      </c>
      <c r="F998" s="235"/>
      <c r="G998" s="236"/>
      <c r="H998" s="237">
        <f t="shared" ref="H998:J998" si="511">H960</f>
        <v>26100</v>
      </c>
      <c r="I998" s="238">
        <f t="shared" si="511"/>
        <v>0.13500000000000001</v>
      </c>
      <c r="J998" s="238">
        <f t="shared" si="511"/>
        <v>0</v>
      </c>
      <c r="K998" s="239">
        <f t="shared" ref="K998:K1013" si="512">(B998*H998-((B998*H998)*I998))-((B998*H998-((B998*H998)*I998))*J998)</f>
        <v>9753048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144</v>
      </c>
      <c r="C999" s="292" t="str">
        <f t="shared" si="513"/>
        <v>LSN</v>
      </c>
      <c r="D999" s="293">
        <f t="shared" si="513"/>
        <v>1</v>
      </c>
      <c r="E999" s="294" t="str">
        <f t="shared" si="513"/>
        <v>GEL PEN KENKO KE-303 T-GEL TRIANGULAR HITAM</v>
      </c>
      <c r="F999" s="235"/>
      <c r="G999" s="236"/>
      <c r="H999" s="237">
        <f t="shared" ref="H999:J999" si="514">H961</f>
        <v>21600</v>
      </c>
      <c r="I999" s="238">
        <f t="shared" si="514"/>
        <v>0.13500000000000001</v>
      </c>
      <c r="J999" s="238">
        <f t="shared" si="514"/>
        <v>0</v>
      </c>
      <c r="K999" s="239">
        <f t="shared" si="512"/>
        <v>2690496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288</v>
      </c>
      <c r="C1000" s="292" t="str">
        <f t="shared" si="515"/>
        <v>LSN</v>
      </c>
      <c r="D1000" s="293">
        <f t="shared" si="515"/>
        <v>4</v>
      </c>
      <c r="E1000" s="294" t="str">
        <f t="shared" si="515"/>
        <v>CORRECTION FLUID KENKO KE-01</v>
      </c>
      <c r="F1000" s="235"/>
      <c r="G1000" s="236"/>
      <c r="H1000" s="237">
        <f t="shared" ref="H1000:J1000" si="516">H962</f>
        <v>54300</v>
      </c>
      <c r="I1000" s="238">
        <f t="shared" si="516"/>
        <v>0.13500000000000001</v>
      </c>
      <c r="J1000" s="238">
        <f t="shared" si="516"/>
        <v>0</v>
      </c>
      <c r="K1000" s="239">
        <f t="shared" si="512"/>
        <v>13527216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120</v>
      </c>
      <c r="C1001" s="292" t="str">
        <f t="shared" si="517"/>
        <v>LSN</v>
      </c>
      <c r="D1001" s="293">
        <f t="shared" si="517"/>
        <v>2</v>
      </c>
      <c r="E1001" s="294" t="str">
        <f t="shared" si="517"/>
        <v>ISI CUTTER 18 MM KENKO L-150 (BESAR)</v>
      </c>
      <c r="F1001" s="235"/>
      <c r="G1001" s="236"/>
      <c r="H1001" s="237">
        <f t="shared" ref="H1001:J1001" si="518">H963</f>
        <v>64800</v>
      </c>
      <c r="I1001" s="238">
        <f t="shared" si="518"/>
        <v>0.13500000000000001</v>
      </c>
      <c r="J1001" s="238">
        <f t="shared" si="518"/>
        <v>0</v>
      </c>
      <c r="K1001" s="239">
        <f t="shared" si="512"/>
        <v>6726240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60</v>
      </c>
      <c r="C1002" s="292" t="str">
        <f t="shared" si="519"/>
        <v>LSN</v>
      </c>
      <c r="D1002" s="293">
        <f t="shared" si="519"/>
        <v>2</v>
      </c>
      <c r="E1002" s="294" t="str">
        <f t="shared" si="519"/>
        <v>CUTTER 9 MM KENKO A-300 (KECIL)</v>
      </c>
      <c r="F1002" s="235"/>
      <c r="G1002" s="236"/>
      <c r="H1002" s="237">
        <f t="shared" ref="H1002:J1002" si="520">H964</f>
        <v>57000</v>
      </c>
      <c r="I1002" s="238">
        <f t="shared" si="520"/>
        <v>0.13500000000000001</v>
      </c>
      <c r="J1002" s="238">
        <f t="shared" si="520"/>
        <v>0</v>
      </c>
      <c r="K1002" s="239">
        <f t="shared" si="512"/>
        <v>2958300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36</v>
      </c>
      <c r="C1003" s="292" t="str">
        <f t="shared" si="521"/>
        <v>BOX</v>
      </c>
      <c r="D1003" s="293">
        <f t="shared" si="521"/>
        <v>1</v>
      </c>
      <c r="E1003" s="294" t="str">
        <f t="shared" si="521"/>
        <v>LEM STICK KENKO 8 GR (KECIL) isi 30 pc</v>
      </c>
      <c r="F1003" s="235"/>
      <c r="G1003" s="236"/>
      <c r="H1003" s="237">
        <f t="shared" ref="H1003:J1003" si="522">H965</f>
        <v>66000</v>
      </c>
      <c r="I1003" s="238">
        <f t="shared" si="522"/>
        <v>0.13500000000000001</v>
      </c>
      <c r="J1003" s="238">
        <f t="shared" si="522"/>
        <v>0</v>
      </c>
      <c r="K1003" s="239">
        <f t="shared" si="512"/>
        <v>2055240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36</v>
      </c>
      <c r="C1004" s="292" t="str">
        <f t="shared" si="523"/>
        <v>BOX</v>
      </c>
      <c r="D1004" s="293">
        <f t="shared" si="523"/>
        <v>1</v>
      </c>
      <c r="E1004" s="294" t="str">
        <f t="shared" si="523"/>
        <v>LEM STICK KENKO 15 GR (TANGGUNG) isi 20 pc</v>
      </c>
      <c r="F1004" s="235"/>
      <c r="G1004" s="236"/>
      <c r="H1004" s="237">
        <f t="shared" ref="H1004:J1004" si="524">H966</f>
        <v>72000</v>
      </c>
      <c r="I1004" s="238">
        <f t="shared" si="524"/>
        <v>0.13500000000000001</v>
      </c>
      <c r="J1004" s="238">
        <f t="shared" si="524"/>
        <v>0</v>
      </c>
      <c r="K1004" s="239">
        <f t="shared" si="512"/>
        <v>2242080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144</v>
      </c>
      <c r="C1005" s="292" t="str">
        <f t="shared" si="525"/>
        <v>LSN</v>
      </c>
      <c r="D1005" s="293">
        <f t="shared" si="525"/>
        <v>1</v>
      </c>
      <c r="E1005" s="295" t="str">
        <f t="shared" si="525"/>
        <v>GEL PEN KENKO K-1 HITAM</v>
      </c>
      <c r="F1005" s="235"/>
      <c r="G1005" s="236"/>
      <c r="H1005" s="237">
        <f t="shared" ref="H1005:J1005" si="526">H967</f>
        <v>39600</v>
      </c>
      <c r="I1005" s="238">
        <f t="shared" si="526"/>
        <v>0.13500000000000001</v>
      </c>
      <c r="J1005" s="238">
        <f t="shared" si="526"/>
        <v>0</v>
      </c>
      <c r="K1005" s="239">
        <f t="shared" si="512"/>
        <v>4932576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40</v>
      </c>
      <c r="C1006" s="292" t="str">
        <f t="shared" si="527"/>
        <v>LSN</v>
      </c>
      <c r="D1006" s="293">
        <f t="shared" si="527"/>
        <v>1</v>
      </c>
      <c r="E1006" s="294" t="str">
        <f t="shared" si="527"/>
        <v>LEM CAIR 50 ML KENKO LG-50</v>
      </c>
      <c r="F1006" s="235"/>
      <c r="G1006" s="236"/>
      <c r="H1006" s="237">
        <f t="shared" ref="H1006:J1006" si="528">H968</f>
        <v>25200</v>
      </c>
      <c r="I1006" s="238">
        <f t="shared" si="528"/>
        <v>0.13500000000000001</v>
      </c>
      <c r="J1006" s="238">
        <f t="shared" si="528"/>
        <v>0</v>
      </c>
      <c r="K1006" s="239">
        <f t="shared" si="512"/>
        <v>871920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17</v>
      </c>
      <c r="C1007" s="292" t="str">
        <f t="shared" si="529"/>
        <v>LSN</v>
      </c>
      <c r="D1007" s="293" t="str">
        <f t="shared" si="529"/>
        <v/>
      </c>
      <c r="E1007" s="294" t="str">
        <f t="shared" si="529"/>
        <v>DATE STAMP KENKO D-3 (Cap Tanggal 5 Mm)</v>
      </c>
      <c r="F1007" s="235"/>
      <c r="G1007" s="236"/>
      <c r="H1007" s="237">
        <f t="shared" ref="H1007:J1007" si="530">H969</f>
        <v>77400</v>
      </c>
      <c r="I1007" s="238">
        <f t="shared" si="530"/>
        <v>0.13500000000000001</v>
      </c>
      <c r="J1007" s="238">
        <f t="shared" si="530"/>
        <v>0</v>
      </c>
      <c r="K1007" s="239">
        <f t="shared" si="512"/>
        <v>1138167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48"/>
      <c r="K1015" s="32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49">
        <f>SUM(K998:K1013)</f>
        <v>46895283</v>
      </c>
      <c r="K1016" s="350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51"/>
      <c r="K1017" s="351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4"/>
      <c r="K1019" s="32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52">
        <f>((J1016/1.11)+(K1018/1.11))*11%</f>
        <v>4647280.297297297</v>
      </c>
      <c r="K1020" s="353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4"/>
      <c r="K1021" s="32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46895283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5" t="str">
        <f>J986</f>
        <v>NOVI / CONDRO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23060010</v>
      </c>
      <c r="G1028" s="11" t="s">
        <v>2</v>
      </c>
      <c r="H1028" s="385" t="s">
        <v>72</v>
      </c>
      <c r="I1028" s="385"/>
      <c r="J1028" s="385"/>
      <c r="K1028" s="38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89" t="s">
        <v>3</v>
      </c>
      <c r="G1029" s="17"/>
      <c r="H1029" s="387"/>
      <c r="I1029" s="387"/>
      <c r="J1029" s="387"/>
      <c r="K1029" s="38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4">
        <v>45086</v>
      </c>
      <c r="E1030" s="355"/>
      <c r="F1030" s="389"/>
      <c r="G1030" s="18"/>
      <c r="H1030" s="356" t="s">
        <v>73</v>
      </c>
      <c r="I1030" s="356"/>
      <c r="J1030" s="356"/>
      <c r="K1030" s="35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89"/>
      <c r="G1031" s="18"/>
      <c r="H1031" s="358" t="s">
        <v>74</v>
      </c>
      <c r="I1031" s="358"/>
      <c r="J1031" s="358"/>
      <c r="K1031" s="35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103</v>
      </c>
      <c r="E1032" s="9"/>
      <c r="F1032" s="21"/>
      <c r="G1032" s="22"/>
      <c r="H1032" s="360"/>
      <c r="I1032" s="360"/>
      <c r="J1032" s="360"/>
      <c r="K1032" s="36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40</v>
      </c>
      <c r="C1036" s="46" t="s">
        <v>34</v>
      </c>
      <c r="D1036" s="93">
        <v>2</v>
      </c>
      <c r="E1036" s="110" t="s">
        <v>77</v>
      </c>
      <c r="F1036" s="48"/>
      <c r="G1036" s="49"/>
      <c r="H1036" s="50">
        <v>147600</v>
      </c>
      <c r="I1036" s="51">
        <v>0.125</v>
      </c>
      <c r="J1036" s="51"/>
      <c r="K1036" s="52">
        <f t="shared" ref="K1036:K1051" si="543">(B1036*H1036-((B1036*H1036)*I1036))-((B1036*H1036-((B1036*H1036)*I1036))*J1036)</f>
        <v>5166000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62"/>
      <c r="K1053" s="363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64">
        <f>SUM(K1036:K1051)</f>
        <v>5166000</v>
      </c>
      <c r="K1054" s="365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66"/>
      <c r="K1055" s="366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63"/>
      <c r="K1057" s="363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67">
        <f>((J1054/1.11)+(K1056/1.11))*11%</f>
        <v>511945.94594594586</v>
      </c>
      <c r="K1058" s="368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63"/>
      <c r="K1059" s="363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5166000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69" t="s">
        <v>36</v>
      </c>
      <c r="K1062" s="370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69"/>
      <c r="K1063" s="370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23060010</v>
      </c>
      <c r="F1066" s="123"/>
      <c r="G1066" s="124" t="s">
        <v>2</v>
      </c>
      <c r="H1066" s="371" t="str">
        <f>H1028</f>
        <v>LILY JULIAWATI</v>
      </c>
      <c r="I1066" s="371"/>
      <c r="J1066" s="371"/>
      <c r="K1066" s="37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75" t="s">
        <v>3</v>
      </c>
      <c r="G1067" s="130"/>
      <c r="H1067" s="373"/>
      <c r="I1067" s="373"/>
      <c r="J1067" s="373"/>
      <c r="K1067" s="37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76">
        <f>D1030</f>
        <v>45086</v>
      </c>
      <c r="E1068" s="377"/>
      <c r="F1068" s="375"/>
      <c r="G1068" s="131"/>
      <c r="H1068" s="378" t="str">
        <f>H1030</f>
        <v>(REJO AGUNG)</v>
      </c>
      <c r="I1068" s="378"/>
      <c r="J1068" s="378"/>
      <c r="K1068" s="37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75"/>
      <c r="G1069" s="131"/>
      <c r="H1069" s="380" t="str">
        <f>H1031</f>
        <v>JOMBANG</v>
      </c>
      <c r="I1069" s="380"/>
      <c r="J1069" s="380"/>
      <c r="K1069" s="381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4385</v>
      </c>
      <c r="E1070" s="122"/>
      <c r="F1070" s="133"/>
      <c r="G1070" s="134"/>
      <c r="H1070" s="382"/>
      <c r="I1070" s="382"/>
      <c r="J1070" s="382"/>
      <c r="K1070" s="383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40</v>
      </c>
      <c r="C1074" s="287" t="str">
        <f t="shared" si="544"/>
        <v>LSN</v>
      </c>
      <c r="D1074" s="288">
        <f t="shared" si="544"/>
        <v>2</v>
      </c>
      <c r="E1074" s="289" t="str">
        <f t="shared" si="544"/>
        <v>CUTTER 18 MM KENKO L-500 (BESAR)</v>
      </c>
      <c r="F1074" s="158"/>
      <c r="G1074" s="159"/>
      <c r="H1074" s="160">
        <f t="shared" ref="H1074:J1074" si="545">H1036</f>
        <v>147600</v>
      </c>
      <c r="I1074" s="161">
        <f t="shared" si="545"/>
        <v>0.125</v>
      </c>
      <c r="J1074" s="161">
        <f t="shared" si="545"/>
        <v>0</v>
      </c>
      <c r="K1074" s="162">
        <f t="shared" ref="K1074:K1089" si="546">(B1074*H1074-((B1074*H1074)*I1074))-((B1074*H1074-((B1074*H1074)*I1074))*J1074)</f>
        <v>5166000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84"/>
      <c r="K1091" s="33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27">
        <f>SUM(K1074:K1089)</f>
        <v>5166000</v>
      </c>
      <c r="K1092" s="328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29"/>
      <c r="K1093" s="329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30"/>
      <c r="K1095" s="33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31">
        <f>((J1092/1.11)+(K1094/1.11))*11%</f>
        <v>511945.94594594586</v>
      </c>
      <c r="K1096" s="332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30"/>
      <c r="K1097" s="33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5166000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3" t="str">
        <f>J1062</f>
        <v>NOVI / CONDRO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23060010</v>
      </c>
      <c r="F1104" s="200"/>
      <c r="G1104" s="201" t="s">
        <v>2</v>
      </c>
      <c r="H1104" s="335" t="str">
        <f>H1066</f>
        <v>LILY JULIAWATI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3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40">
        <f>D1068</f>
        <v>45086</v>
      </c>
      <c r="E1106" s="341"/>
      <c r="F1106" s="339"/>
      <c r="G1106" s="208"/>
      <c r="H1106" s="342" t="str">
        <f>H1068</f>
        <v>(REJO AGUNG)</v>
      </c>
      <c r="I1106" s="342"/>
      <c r="J1106" s="342"/>
      <c r="K1106" s="34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39"/>
      <c r="G1107" s="208"/>
      <c r="H1107" s="344" t="str">
        <f>H1069</f>
        <v>JOMBANG</v>
      </c>
      <c r="I1107" s="344"/>
      <c r="J1107" s="344"/>
      <c r="K1107" s="34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4385</v>
      </c>
      <c r="E1108" s="199"/>
      <c r="F1108" s="210"/>
      <c r="G1108" s="211"/>
      <c r="H1108" s="346"/>
      <c r="I1108" s="346"/>
      <c r="J1108" s="346"/>
      <c r="K1108" s="34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40</v>
      </c>
      <c r="C1112" s="292" t="str">
        <f t="shared" si="577"/>
        <v>LSN</v>
      </c>
      <c r="D1112" s="293">
        <f t="shared" si="577"/>
        <v>2</v>
      </c>
      <c r="E1112" s="294" t="str">
        <f t="shared" si="577"/>
        <v>CUTTER 18 MM KENKO L-500 (BESAR)</v>
      </c>
      <c r="F1112" s="235"/>
      <c r="G1112" s="236"/>
      <c r="H1112" s="237">
        <f t="shared" ref="H1112:J1112" si="578">H1074</f>
        <v>147600</v>
      </c>
      <c r="I1112" s="238">
        <f t="shared" si="578"/>
        <v>0.125</v>
      </c>
      <c r="J1112" s="238">
        <f t="shared" si="578"/>
        <v>0</v>
      </c>
      <c r="K1112" s="239">
        <f t="shared" ref="K1112:K1127" si="579">(B1112*H1112-((B1112*H1112)*I1112))-((B1112*H1112-((B1112*H1112)*I1112))*J1112)</f>
        <v>5166000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48"/>
      <c r="K1129" s="32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49">
        <f>SUM(K1112:K1127)</f>
        <v>5166000</v>
      </c>
      <c r="K1130" s="350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51"/>
      <c r="K1131" s="351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4"/>
      <c r="K1133" s="32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52">
        <f>((J1130/1.11)+(K1132/1.11))*11%</f>
        <v>511945.94594594586</v>
      </c>
      <c r="K1134" s="353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4"/>
      <c r="K1135" s="32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5166000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5" t="str">
        <f>J1100</f>
        <v>NOVI / CONDRO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23060011</v>
      </c>
      <c r="G1142" s="11" t="s">
        <v>2</v>
      </c>
      <c r="H1142" s="385" t="s">
        <v>104</v>
      </c>
      <c r="I1142" s="385"/>
      <c r="J1142" s="385"/>
      <c r="K1142" s="38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89" t="s">
        <v>3</v>
      </c>
      <c r="G1143" s="17"/>
      <c r="H1143" s="387"/>
      <c r="I1143" s="387"/>
      <c r="J1143" s="387"/>
      <c r="K1143" s="38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4">
        <v>45086</v>
      </c>
      <c r="E1144" s="355"/>
      <c r="F1144" s="389"/>
      <c r="G1144" s="18"/>
      <c r="H1144" s="356" t="s">
        <v>31</v>
      </c>
      <c r="I1144" s="356"/>
      <c r="J1144" s="356"/>
      <c r="K1144" s="35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89"/>
      <c r="G1145" s="18"/>
      <c r="H1145" s="358" t="s">
        <v>93</v>
      </c>
      <c r="I1145" s="358"/>
      <c r="J1145" s="358"/>
      <c r="K1145" s="35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105</v>
      </c>
      <c r="E1146" s="9"/>
      <c r="F1146" s="21"/>
      <c r="G1146" s="22"/>
      <c r="H1146" s="360"/>
      <c r="I1146" s="360"/>
      <c r="J1146" s="360"/>
      <c r="K1146" s="36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2</v>
      </c>
      <c r="C1150" s="46" t="s">
        <v>45</v>
      </c>
      <c r="D1150" s="93" t="s">
        <v>31</v>
      </c>
      <c r="E1150" s="110" t="s">
        <v>106</v>
      </c>
      <c r="F1150" s="48"/>
      <c r="G1150" s="49"/>
      <c r="H1150" s="50">
        <v>37500</v>
      </c>
      <c r="I1150" s="51"/>
      <c r="J1150" s="51"/>
      <c r="K1150" s="52">
        <f t="shared" ref="K1150:K1165" si="610">(B1150*H1150-((B1150*H1150)*I1150))-((B1150*H1150-((B1150*H1150)*I1150))*J1150)</f>
        <v>75000</v>
      </c>
      <c r="L1150" s="36"/>
    </row>
    <row r="1151" spans="1:12" s="10" customFormat="1" ht="14.1" customHeight="1" x14ac:dyDescent="0.25">
      <c r="A1151" s="45">
        <v>2</v>
      </c>
      <c r="B1151" s="46">
        <v>10</v>
      </c>
      <c r="C1151" s="46" t="s">
        <v>45</v>
      </c>
      <c r="D1151" s="93" t="s">
        <v>31</v>
      </c>
      <c r="E1151" s="110" t="s">
        <v>107</v>
      </c>
      <c r="F1151" s="48"/>
      <c r="G1151" s="49"/>
      <c r="H1151" s="50">
        <v>18500</v>
      </c>
      <c r="I1151" s="51"/>
      <c r="J1151" s="51"/>
      <c r="K1151" s="52">
        <f t="shared" si="610"/>
        <v>185000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31</v>
      </c>
      <c r="E1152" s="110" t="s">
        <v>66</v>
      </c>
      <c r="F1152" s="48"/>
      <c r="G1152" s="49"/>
      <c r="H1152" s="50">
        <v>46800</v>
      </c>
      <c r="I1152" s="51">
        <v>0.125</v>
      </c>
      <c r="J1152" s="51"/>
      <c r="K1152" s="52">
        <f t="shared" si="610"/>
        <v>491400</v>
      </c>
      <c r="L1152" s="36"/>
    </row>
    <row r="1153" spans="1:12" s="10" customFormat="1" ht="14.1" customHeight="1" x14ac:dyDescent="0.25">
      <c r="A1153" s="45">
        <v>4</v>
      </c>
      <c r="B1153" s="46">
        <v>2</v>
      </c>
      <c r="C1153" s="46" t="s">
        <v>34</v>
      </c>
      <c r="D1153" s="93" t="s">
        <v>31</v>
      </c>
      <c r="E1153" s="110" t="s">
        <v>108</v>
      </c>
      <c r="F1153" s="48"/>
      <c r="G1153" s="49"/>
      <c r="H1153" s="50">
        <v>58800</v>
      </c>
      <c r="I1153" s="51">
        <v>0.125</v>
      </c>
      <c r="J1153" s="51"/>
      <c r="K1153" s="52">
        <f t="shared" si="610"/>
        <v>102900</v>
      </c>
      <c r="L1153" s="36"/>
    </row>
    <row r="1154" spans="1:12" s="10" customFormat="1" ht="14.1" customHeight="1" x14ac:dyDescent="0.25">
      <c r="A1154" s="45">
        <v>5</v>
      </c>
      <c r="B1154" s="46">
        <v>30</v>
      </c>
      <c r="C1154" s="46" t="s">
        <v>56</v>
      </c>
      <c r="D1154" s="93" t="s">
        <v>31</v>
      </c>
      <c r="E1154" s="110" t="s">
        <v>109</v>
      </c>
      <c r="F1154" s="48"/>
      <c r="G1154" s="49"/>
      <c r="H1154" s="50">
        <v>12100</v>
      </c>
      <c r="I1154" s="51">
        <v>0.125</v>
      </c>
      <c r="J1154" s="51"/>
      <c r="K1154" s="52">
        <f t="shared" si="610"/>
        <v>317625</v>
      </c>
      <c r="L1154" s="36"/>
    </row>
    <row r="1155" spans="1:12" s="10" customFormat="1" ht="14.1" customHeight="1" x14ac:dyDescent="0.25">
      <c r="A1155" s="45">
        <v>6</v>
      </c>
      <c r="B1155" s="46">
        <v>20</v>
      </c>
      <c r="C1155" s="46" t="s">
        <v>56</v>
      </c>
      <c r="D1155" s="93" t="s">
        <v>31</v>
      </c>
      <c r="E1155" s="110" t="s">
        <v>110</v>
      </c>
      <c r="F1155" s="48"/>
      <c r="G1155" s="49"/>
      <c r="H1155" s="50">
        <v>14500</v>
      </c>
      <c r="I1155" s="51">
        <v>0.125</v>
      </c>
      <c r="J1155" s="51"/>
      <c r="K1155" s="52">
        <f t="shared" si="610"/>
        <v>253750</v>
      </c>
      <c r="L1155" s="36"/>
    </row>
    <row r="1156" spans="1:12" s="10" customFormat="1" ht="14.1" customHeight="1" x14ac:dyDescent="0.25">
      <c r="A1156" s="45">
        <v>7</v>
      </c>
      <c r="B1156" s="46">
        <v>20</v>
      </c>
      <c r="C1156" s="46" t="s">
        <v>56</v>
      </c>
      <c r="D1156" s="93" t="s">
        <v>31</v>
      </c>
      <c r="E1156" s="110" t="s">
        <v>111</v>
      </c>
      <c r="F1156" s="48"/>
      <c r="G1156" s="49"/>
      <c r="H1156" s="50">
        <v>17400</v>
      </c>
      <c r="I1156" s="51">
        <v>0.125</v>
      </c>
      <c r="J1156" s="51"/>
      <c r="K1156" s="52">
        <f t="shared" si="610"/>
        <v>304500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62"/>
      <c r="K1167" s="363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64">
        <f>SUM(K1150:K1165)</f>
        <v>1730175</v>
      </c>
      <c r="K1168" s="365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66"/>
      <c r="K1169" s="366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63"/>
      <c r="K1171" s="363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67">
        <f>((J1168/1.11)+(K1170/1.11))*11%</f>
        <v>171458.78378378376</v>
      </c>
      <c r="K1172" s="368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63"/>
      <c r="K1173" s="363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1730175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69" t="s">
        <v>112</v>
      </c>
      <c r="K1176" s="370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69"/>
      <c r="K1177" s="370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23060011</v>
      </c>
      <c r="F1180" s="123"/>
      <c r="G1180" s="124" t="s">
        <v>2</v>
      </c>
      <c r="H1180" s="371" t="str">
        <f>H1142</f>
        <v>CV TRINITY CENTRAAL</v>
      </c>
      <c r="I1180" s="371"/>
      <c r="J1180" s="371"/>
      <c r="K1180" s="37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75" t="s">
        <v>3</v>
      </c>
      <c r="G1181" s="130"/>
      <c r="H1181" s="373"/>
      <c r="I1181" s="373"/>
      <c r="J1181" s="373"/>
      <c r="K1181" s="37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76">
        <f>D1144</f>
        <v>45086</v>
      </c>
      <c r="E1182" s="377"/>
      <c r="F1182" s="375"/>
      <c r="G1182" s="131"/>
      <c r="H1182" s="378" t="str">
        <f>H1144</f>
        <v/>
      </c>
      <c r="I1182" s="378"/>
      <c r="J1182" s="378"/>
      <c r="K1182" s="37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75"/>
      <c r="G1183" s="131"/>
      <c r="H1183" s="380" t="str">
        <f>H1145</f>
        <v>PURWOKERTO</v>
      </c>
      <c r="I1183" s="380"/>
      <c r="J1183" s="380"/>
      <c r="K1183" s="381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4610</v>
      </c>
      <c r="E1184" s="122"/>
      <c r="F1184" s="133"/>
      <c r="G1184" s="134"/>
      <c r="H1184" s="382"/>
      <c r="I1184" s="382"/>
      <c r="J1184" s="382"/>
      <c r="K1184" s="383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2</v>
      </c>
      <c r="C1188" s="287" t="str">
        <f t="shared" si="611"/>
        <v>PAK</v>
      </c>
      <c r="D1188" s="288" t="str">
        <f t="shared" si="611"/>
        <v/>
      </c>
      <c r="E1188" s="289" t="str">
        <f t="shared" si="611"/>
        <v>KARTU STOCK FOLIO PUTIH</v>
      </c>
      <c r="F1188" s="158"/>
      <c r="G1188" s="159"/>
      <c r="H1188" s="160">
        <f t="shared" ref="H1188:J1188" si="612">H1150</f>
        <v>37500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75000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10</v>
      </c>
      <c r="C1189" s="287" t="str">
        <f t="shared" si="614"/>
        <v>PAK</v>
      </c>
      <c r="D1189" s="288" t="str">
        <f t="shared" si="614"/>
        <v/>
      </c>
      <c r="E1189" s="289" t="str">
        <f t="shared" si="614"/>
        <v>KARTU STOCK KWARTO PUTIH</v>
      </c>
      <c r="F1189" s="158"/>
      <c r="G1189" s="159"/>
      <c r="H1189" s="160">
        <f t="shared" ref="H1189:J1189" si="615">H1151</f>
        <v>18500</v>
      </c>
      <c r="I1189" s="161">
        <f t="shared" si="615"/>
        <v>0</v>
      </c>
      <c r="J1189" s="161">
        <f t="shared" si="615"/>
        <v>0</v>
      </c>
      <c r="K1189" s="162">
        <f t="shared" si="613"/>
        <v>185000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MECHANICAL PENCIL 0.5 MM KENKO MP-01</v>
      </c>
      <c r="F1190" s="158"/>
      <c r="G1190" s="159"/>
      <c r="H1190" s="160">
        <f t="shared" ref="H1190:J1190" si="617">H1152</f>
        <v>46800</v>
      </c>
      <c r="I1190" s="161">
        <f t="shared" si="617"/>
        <v>0.125</v>
      </c>
      <c r="J1190" s="161">
        <f t="shared" si="617"/>
        <v>0</v>
      </c>
      <c r="K1190" s="162">
        <f t="shared" si="613"/>
        <v>491400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2</v>
      </c>
      <c r="C1191" s="287" t="str">
        <f t="shared" si="618"/>
        <v>LSN</v>
      </c>
      <c r="D1191" s="288" t="str">
        <f t="shared" si="618"/>
        <v/>
      </c>
      <c r="E1191" s="289" t="str">
        <f t="shared" si="618"/>
        <v>STAMP PAD JOYKO NO. 0</v>
      </c>
      <c r="F1191" s="158"/>
      <c r="G1191" s="159"/>
      <c r="H1191" s="160">
        <f t="shared" ref="H1191:J1191" si="619">H1153</f>
        <v>58800</v>
      </c>
      <c r="I1191" s="161">
        <f t="shared" si="619"/>
        <v>0.125</v>
      </c>
      <c r="J1191" s="161">
        <f t="shared" si="619"/>
        <v>0</v>
      </c>
      <c r="K1191" s="162">
        <f t="shared" si="613"/>
        <v>102900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30</v>
      </c>
      <c r="C1192" s="287" t="str">
        <f t="shared" si="620"/>
        <v>PCS</v>
      </c>
      <c r="D1192" s="288" t="str">
        <f t="shared" si="620"/>
        <v/>
      </c>
      <c r="E1192" s="289" t="str">
        <f t="shared" si="620"/>
        <v>ISI STAPLER (STAPLES) SDI 1210 (23/10)</v>
      </c>
      <c r="F1192" s="158"/>
      <c r="G1192" s="159"/>
      <c r="H1192" s="160">
        <f t="shared" ref="H1192:J1192" si="621">H1154</f>
        <v>12100</v>
      </c>
      <c r="I1192" s="161">
        <f t="shared" si="621"/>
        <v>0.125</v>
      </c>
      <c r="J1192" s="161">
        <f t="shared" si="621"/>
        <v>0</v>
      </c>
      <c r="K1192" s="162">
        <f t="shared" si="613"/>
        <v>317625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20</v>
      </c>
      <c r="C1193" s="287" t="str">
        <f t="shared" si="622"/>
        <v>PCS</v>
      </c>
      <c r="D1193" s="288" t="str">
        <f t="shared" si="622"/>
        <v/>
      </c>
      <c r="E1193" s="289" t="str">
        <f t="shared" si="622"/>
        <v>ISI STAPLER (STAPLES) SDI 1213 (23/13)</v>
      </c>
      <c r="F1193" s="158"/>
      <c r="G1193" s="159"/>
      <c r="H1193" s="160">
        <f t="shared" ref="H1193:J1193" si="623">H1155</f>
        <v>14500</v>
      </c>
      <c r="I1193" s="161">
        <f t="shared" si="623"/>
        <v>0.125</v>
      </c>
      <c r="J1193" s="161">
        <f t="shared" si="623"/>
        <v>0</v>
      </c>
      <c r="K1193" s="162">
        <f t="shared" si="613"/>
        <v>253750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20</v>
      </c>
      <c r="C1194" s="287" t="str">
        <f t="shared" si="624"/>
        <v>PCS</v>
      </c>
      <c r="D1194" s="288" t="str">
        <f t="shared" si="624"/>
        <v/>
      </c>
      <c r="E1194" s="289" t="str">
        <f t="shared" si="624"/>
        <v>ISI STAPLER (STAPLES) SDI 1215 (23/15)</v>
      </c>
      <c r="F1194" s="158"/>
      <c r="G1194" s="159"/>
      <c r="H1194" s="160">
        <f t="shared" ref="H1194:J1194" si="625">H1156</f>
        <v>17400</v>
      </c>
      <c r="I1194" s="161">
        <f t="shared" si="625"/>
        <v>0.125</v>
      </c>
      <c r="J1194" s="161">
        <f t="shared" si="625"/>
        <v>0</v>
      </c>
      <c r="K1194" s="162">
        <f t="shared" si="613"/>
        <v>304500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84"/>
      <c r="K1205" s="33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27">
        <f>SUM(K1188:K1203)</f>
        <v>1730175</v>
      </c>
      <c r="K1206" s="328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29"/>
      <c r="K1207" s="329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30"/>
      <c r="K1209" s="33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31">
        <f>((J1206/1.11)+(K1208/1.11))*11%</f>
        <v>171458.78378378376</v>
      </c>
      <c r="K1210" s="332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30"/>
      <c r="K1211" s="33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1730175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3" t="str">
        <f>J1176</f>
        <v>RISMA / CONDRO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23060011</v>
      </c>
      <c r="F1218" s="200"/>
      <c r="G1218" s="201" t="s">
        <v>2</v>
      </c>
      <c r="H1218" s="335" t="str">
        <f>H1180</f>
        <v>CV TRINITY CENTRAAL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3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40">
        <f>D1182</f>
        <v>45086</v>
      </c>
      <c r="E1220" s="341"/>
      <c r="F1220" s="339"/>
      <c r="G1220" s="208"/>
      <c r="H1220" s="342" t="str">
        <f>H1182</f>
        <v/>
      </c>
      <c r="I1220" s="342"/>
      <c r="J1220" s="342"/>
      <c r="K1220" s="34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39"/>
      <c r="G1221" s="208"/>
      <c r="H1221" s="344" t="str">
        <f>H1183</f>
        <v>PURWOKERTO</v>
      </c>
      <c r="I1221" s="344"/>
      <c r="J1221" s="344"/>
      <c r="K1221" s="34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4610</v>
      </c>
      <c r="E1222" s="199"/>
      <c r="F1222" s="210"/>
      <c r="G1222" s="211"/>
      <c r="H1222" s="346"/>
      <c r="I1222" s="346"/>
      <c r="J1222" s="346"/>
      <c r="K1222" s="34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2</v>
      </c>
      <c r="C1226" s="292" t="str">
        <f t="shared" si="644"/>
        <v>PAK</v>
      </c>
      <c r="D1226" s="293" t="str">
        <f t="shared" si="644"/>
        <v/>
      </c>
      <c r="E1226" s="294" t="str">
        <f t="shared" si="644"/>
        <v>KARTU STOCK FOLIO PUTIH</v>
      </c>
      <c r="F1226" s="235"/>
      <c r="G1226" s="236"/>
      <c r="H1226" s="237">
        <f t="shared" ref="H1226:J1226" si="645">H1188</f>
        <v>37500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75000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10</v>
      </c>
      <c r="C1227" s="292" t="str">
        <f t="shared" si="647"/>
        <v>PAK</v>
      </c>
      <c r="D1227" s="293" t="str">
        <f t="shared" si="647"/>
        <v/>
      </c>
      <c r="E1227" s="294" t="str">
        <f t="shared" si="647"/>
        <v>KARTU STOCK KWARTO PUTIH</v>
      </c>
      <c r="F1227" s="235"/>
      <c r="G1227" s="236"/>
      <c r="H1227" s="237">
        <f t="shared" ref="H1227:J1227" si="648">H1189</f>
        <v>18500</v>
      </c>
      <c r="I1227" s="238">
        <f t="shared" si="648"/>
        <v>0</v>
      </c>
      <c r="J1227" s="238">
        <f t="shared" si="648"/>
        <v>0</v>
      </c>
      <c r="K1227" s="239">
        <f t="shared" si="646"/>
        <v>185000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MECHANICAL PENCIL 0.5 MM KENKO MP-01</v>
      </c>
      <c r="F1228" s="235"/>
      <c r="G1228" s="236"/>
      <c r="H1228" s="237">
        <f t="shared" ref="H1228:J1228" si="650">H1190</f>
        <v>46800</v>
      </c>
      <c r="I1228" s="238">
        <f t="shared" si="650"/>
        <v>0.125</v>
      </c>
      <c r="J1228" s="238">
        <f t="shared" si="650"/>
        <v>0</v>
      </c>
      <c r="K1228" s="239">
        <f t="shared" si="646"/>
        <v>491400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2</v>
      </c>
      <c r="C1229" s="292" t="str">
        <f t="shared" si="651"/>
        <v>LSN</v>
      </c>
      <c r="D1229" s="293" t="str">
        <f t="shared" si="651"/>
        <v/>
      </c>
      <c r="E1229" s="294" t="str">
        <f t="shared" si="651"/>
        <v>STAMP PAD JOYKO NO. 0</v>
      </c>
      <c r="F1229" s="235"/>
      <c r="G1229" s="236"/>
      <c r="H1229" s="237">
        <f t="shared" ref="H1229:J1229" si="652">H1191</f>
        <v>58800</v>
      </c>
      <c r="I1229" s="238">
        <f t="shared" si="652"/>
        <v>0.125</v>
      </c>
      <c r="J1229" s="238">
        <f t="shared" si="652"/>
        <v>0</v>
      </c>
      <c r="K1229" s="239">
        <f t="shared" si="646"/>
        <v>102900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30</v>
      </c>
      <c r="C1230" s="292" t="str">
        <f t="shared" si="653"/>
        <v>PCS</v>
      </c>
      <c r="D1230" s="293" t="str">
        <f t="shared" si="653"/>
        <v/>
      </c>
      <c r="E1230" s="294" t="str">
        <f t="shared" si="653"/>
        <v>ISI STAPLER (STAPLES) SDI 1210 (23/10)</v>
      </c>
      <c r="F1230" s="235"/>
      <c r="G1230" s="236"/>
      <c r="H1230" s="237">
        <f t="shared" ref="H1230:J1230" si="654">H1192</f>
        <v>12100</v>
      </c>
      <c r="I1230" s="238">
        <f t="shared" si="654"/>
        <v>0.125</v>
      </c>
      <c r="J1230" s="238">
        <f t="shared" si="654"/>
        <v>0</v>
      </c>
      <c r="K1230" s="239">
        <f t="shared" si="646"/>
        <v>317625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20</v>
      </c>
      <c r="C1231" s="292" t="str">
        <f t="shared" si="655"/>
        <v>PCS</v>
      </c>
      <c r="D1231" s="293" t="str">
        <f t="shared" si="655"/>
        <v/>
      </c>
      <c r="E1231" s="294" t="str">
        <f t="shared" si="655"/>
        <v>ISI STAPLER (STAPLES) SDI 1213 (23/13)</v>
      </c>
      <c r="F1231" s="235"/>
      <c r="G1231" s="236"/>
      <c r="H1231" s="237">
        <f t="shared" ref="H1231:J1231" si="656">H1193</f>
        <v>14500</v>
      </c>
      <c r="I1231" s="238">
        <f t="shared" si="656"/>
        <v>0.125</v>
      </c>
      <c r="J1231" s="238">
        <f t="shared" si="656"/>
        <v>0</v>
      </c>
      <c r="K1231" s="239">
        <f t="shared" si="646"/>
        <v>253750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20</v>
      </c>
      <c r="C1232" s="292" t="str">
        <f t="shared" si="657"/>
        <v>PCS</v>
      </c>
      <c r="D1232" s="293" t="str">
        <f t="shared" si="657"/>
        <v/>
      </c>
      <c r="E1232" s="294" t="str">
        <f t="shared" si="657"/>
        <v>ISI STAPLER (STAPLES) SDI 1215 (23/15)</v>
      </c>
      <c r="F1232" s="235"/>
      <c r="G1232" s="236"/>
      <c r="H1232" s="237">
        <f t="shared" ref="H1232:J1232" si="658">H1194</f>
        <v>17400</v>
      </c>
      <c r="I1232" s="238">
        <f t="shared" si="658"/>
        <v>0.125</v>
      </c>
      <c r="J1232" s="238">
        <f t="shared" si="658"/>
        <v>0</v>
      </c>
      <c r="K1232" s="239">
        <f t="shared" si="646"/>
        <v>304500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48"/>
      <c r="K1243" s="32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49">
        <f>SUM(K1226:K1241)</f>
        <v>1730175</v>
      </c>
      <c r="K1244" s="350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51"/>
      <c r="K1245" s="351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4"/>
      <c r="K1247" s="32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52">
        <f>((J1244/1.11)+(K1246/1.11))*11%</f>
        <v>171458.78378378376</v>
      </c>
      <c r="K1248" s="353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4"/>
      <c r="K1249" s="32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1730175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5" t="str">
        <f>J1214</f>
        <v>RISMA / CONDRO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23060012</v>
      </c>
      <c r="G1256" s="11" t="s">
        <v>2</v>
      </c>
      <c r="H1256" s="385" t="s">
        <v>72</v>
      </c>
      <c r="I1256" s="385"/>
      <c r="J1256" s="385"/>
      <c r="K1256" s="38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89" t="s">
        <v>3</v>
      </c>
      <c r="G1257" s="17"/>
      <c r="H1257" s="387"/>
      <c r="I1257" s="387"/>
      <c r="J1257" s="387"/>
      <c r="K1257" s="38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4">
        <v>45089</v>
      </c>
      <c r="E1258" s="355"/>
      <c r="F1258" s="389"/>
      <c r="G1258" s="18"/>
      <c r="H1258" s="356" t="s">
        <v>73</v>
      </c>
      <c r="I1258" s="356"/>
      <c r="J1258" s="356"/>
      <c r="K1258" s="35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89"/>
      <c r="G1259" s="18"/>
      <c r="H1259" s="358" t="s">
        <v>74</v>
      </c>
      <c r="I1259" s="358"/>
      <c r="J1259" s="358"/>
      <c r="K1259" s="35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117</v>
      </c>
      <c r="E1260" s="9"/>
      <c r="F1260" s="21"/>
      <c r="G1260" s="22"/>
      <c r="H1260" s="360"/>
      <c r="I1260" s="360"/>
      <c r="J1260" s="360"/>
      <c r="K1260" s="36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46</v>
      </c>
      <c r="D1264" s="93">
        <v>1</v>
      </c>
      <c r="E1264" s="110" t="s">
        <v>115</v>
      </c>
      <c r="F1264" s="48"/>
      <c r="G1264" s="49"/>
      <c r="H1264" s="50">
        <v>18600</v>
      </c>
      <c r="I1264" s="51">
        <v>0.125</v>
      </c>
      <c r="J1264" s="51"/>
      <c r="K1264" s="52">
        <f t="shared" ref="K1264:K1279" si="677">(B1264*H1264-((B1264*H1264)*I1264))-((B1264*H1264-((B1264*H1264)*I1264))*J1264)</f>
        <v>2343600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46</v>
      </c>
      <c r="D1265" s="93">
        <v>1</v>
      </c>
      <c r="E1265" s="110" t="s">
        <v>116</v>
      </c>
      <c r="F1265" s="48"/>
      <c r="G1265" s="49"/>
      <c r="H1265" s="50">
        <v>23900</v>
      </c>
      <c r="I1265" s="51">
        <v>0.125</v>
      </c>
      <c r="J1265" s="51"/>
      <c r="K1265" s="52">
        <f t="shared" si="677"/>
        <v>3011400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62"/>
      <c r="K1281" s="363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64">
        <f>SUM(K1264:K1279)</f>
        <v>5355000</v>
      </c>
      <c r="K1282" s="365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66"/>
      <c r="K1283" s="366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63"/>
      <c r="K1285" s="363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67">
        <f>((J1282/1.11)+(K1284/1.11))*11%</f>
        <v>530675.67567567562</v>
      </c>
      <c r="K1286" s="368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63"/>
      <c r="K1287" s="363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5355000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69" t="s">
        <v>36</v>
      </c>
      <c r="K1290" s="370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69"/>
      <c r="K1291" s="370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23060012</v>
      </c>
      <c r="F1294" s="123"/>
      <c r="G1294" s="124" t="s">
        <v>2</v>
      </c>
      <c r="H1294" s="371" t="str">
        <f>H1256</f>
        <v>LILY JULIAWATI</v>
      </c>
      <c r="I1294" s="371"/>
      <c r="J1294" s="371"/>
      <c r="K1294" s="37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75" t="s">
        <v>3</v>
      </c>
      <c r="G1295" s="130"/>
      <c r="H1295" s="373"/>
      <c r="I1295" s="373"/>
      <c r="J1295" s="373"/>
      <c r="K1295" s="37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76">
        <f>D1258</f>
        <v>45089</v>
      </c>
      <c r="E1296" s="377"/>
      <c r="F1296" s="375"/>
      <c r="G1296" s="131"/>
      <c r="H1296" s="378" t="str">
        <f>H1258</f>
        <v>(REJO AGUNG)</v>
      </c>
      <c r="I1296" s="378"/>
      <c r="J1296" s="378"/>
      <c r="K1296" s="37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75"/>
      <c r="G1297" s="131"/>
      <c r="H1297" s="380" t="str">
        <f>H1259</f>
        <v>JOMBANG</v>
      </c>
      <c r="I1297" s="380"/>
      <c r="J1297" s="380"/>
      <c r="K1297" s="381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4569</v>
      </c>
      <c r="E1298" s="122"/>
      <c r="F1298" s="133"/>
      <c r="G1298" s="134"/>
      <c r="H1298" s="382"/>
      <c r="I1298" s="382"/>
      <c r="J1298" s="382"/>
      <c r="K1298" s="383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SET</v>
      </c>
      <c r="D1302" s="288">
        <f t="shared" si="678"/>
        <v>1</v>
      </c>
      <c r="E1302" s="289" t="str">
        <f t="shared" si="678"/>
        <v>CRAYON / OIL PASTEL PUTAR JOYKO TWCR-12MINI (PENDEK)</v>
      </c>
      <c r="F1302" s="158"/>
      <c r="G1302" s="159"/>
      <c r="H1302" s="160">
        <f t="shared" ref="H1302:J1302" si="679">H1264</f>
        <v>18600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2343600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SET</v>
      </c>
      <c r="D1303" s="288">
        <f t="shared" si="681"/>
        <v>1</v>
      </c>
      <c r="E1303" s="289" t="str">
        <f t="shared" si="681"/>
        <v>CRAYON / OIL PASTEL PUTAR JOYKO TWCR-12S (PANJANG)</v>
      </c>
      <c r="F1303" s="158"/>
      <c r="G1303" s="159"/>
      <c r="H1303" s="160">
        <f t="shared" ref="H1303:J1303" si="682">H1265</f>
        <v>23900</v>
      </c>
      <c r="I1303" s="161">
        <f t="shared" si="682"/>
        <v>0.125</v>
      </c>
      <c r="J1303" s="161">
        <f t="shared" si="682"/>
        <v>0</v>
      </c>
      <c r="K1303" s="162">
        <f t="shared" si="680"/>
        <v>3011400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84"/>
      <c r="K1319" s="33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27">
        <f>SUM(K1302:K1317)</f>
        <v>5355000</v>
      </c>
      <c r="K1320" s="328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29"/>
      <c r="K1321" s="329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30"/>
      <c r="K1323" s="33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31">
        <f>((J1320/1.11)+(K1322/1.11))*11%</f>
        <v>530675.67567567562</v>
      </c>
      <c r="K1324" s="332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30"/>
      <c r="K1325" s="33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5355000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3" t="str">
        <f>J1290</f>
        <v>NOVI / CONDRO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23060012</v>
      </c>
      <c r="F1332" s="200"/>
      <c r="G1332" s="201" t="s">
        <v>2</v>
      </c>
      <c r="H1332" s="335" t="str">
        <f>H1294</f>
        <v>LILY JULIAWATI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3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40">
        <f>D1296</f>
        <v>45089</v>
      </c>
      <c r="E1334" s="341"/>
      <c r="F1334" s="339"/>
      <c r="G1334" s="208"/>
      <c r="H1334" s="342" t="str">
        <f>H1296</f>
        <v>(REJO AGUNG)</v>
      </c>
      <c r="I1334" s="342"/>
      <c r="J1334" s="342"/>
      <c r="K1334" s="34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39"/>
      <c r="G1335" s="208"/>
      <c r="H1335" s="344" t="str">
        <f>H1297</f>
        <v>JOMBANG</v>
      </c>
      <c r="I1335" s="344"/>
      <c r="J1335" s="344"/>
      <c r="K1335" s="34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4569</v>
      </c>
      <c r="E1336" s="199"/>
      <c r="F1336" s="210"/>
      <c r="G1336" s="211"/>
      <c r="H1336" s="346"/>
      <c r="I1336" s="346"/>
      <c r="J1336" s="346"/>
      <c r="K1336" s="34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SET</v>
      </c>
      <c r="D1340" s="293">
        <f t="shared" si="711"/>
        <v>1</v>
      </c>
      <c r="E1340" s="294" t="str">
        <f t="shared" si="711"/>
        <v>CRAYON / OIL PASTEL PUTAR JOYKO TWCR-12MINI (PENDEK)</v>
      </c>
      <c r="F1340" s="235"/>
      <c r="G1340" s="236"/>
      <c r="H1340" s="237">
        <f t="shared" ref="H1340:J1340" si="712">H1302</f>
        <v>18600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2343600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SET</v>
      </c>
      <c r="D1341" s="293">
        <f t="shared" si="714"/>
        <v>1</v>
      </c>
      <c r="E1341" s="294" t="str">
        <f t="shared" si="714"/>
        <v>CRAYON / OIL PASTEL PUTAR JOYKO TWCR-12S (PANJANG)</v>
      </c>
      <c r="F1341" s="235"/>
      <c r="G1341" s="236"/>
      <c r="H1341" s="237">
        <f t="shared" ref="H1341:J1341" si="715">H1303</f>
        <v>23900</v>
      </c>
      <c r="I1341" s="238">
        <f t="shared" si="715"/>
        <v>0.125</v>
      </c>
      <c r="J1341" s="238">
        <f t="shared" si="715"/>
        <v>0</v>
      </c>
      <c r="K1341" s="239">
        <f t="shared" si="713"/>
        <v>3011400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48"/>
      <c r="K1357" s="32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49">
        <f>SUM(K1340:K1355)</f>
        <v>5355000</v>
      </c>
      <c r="K1358" s="350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51"/>
      <c r="K1359" s="351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4"/>
      <c r="K1361" s="32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52">
        <f>((J1358/1.11)+(K1360/1.11))*11%</f>
        <v>530675.67567567562</v>
      </c>
      <c r="K1362" s="353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4"/>
      <c r="K1363" s="32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5355000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5" t="str">
        <f>J1328</f>
        <v>NOVI / CONDRO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23060013</v>
      </c>
      <c r="G1370" s="11" t="s">
        <v>2</v>
      </c>
      <c r="H1370" s="385" t="s">
        <v>91</v>
      </c>
      <c r="I1370" s="385"/>
      <c r="J1370" s="385"/>
      <c r="K1370" s="38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89" t="s">
        <v>3</v>
      </c>
      <c r="G1371" s="17"/>
      <c r="H1371" s="387"/>
      <c r="I1371" s="387"/>
      <c r="J1371" s="387"/>
      <c r="K1371" s="38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4">
        <v>45089</v>
      </c>
      <c r="E1372" s="355"/>
      <c r="F1372" s="389"/>
      <c r="G1372" s="18"/>
      <c r="H1372" s="356" t="s">
        <v>92</v>
      </c>
      <c r="I1372" s="356"/>
      <c r="J1372" s="356"/>
      <c r="K1372" s="35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89"/>
      <c r="G1373" s="18"/>
      <c r="H1373" s="358" t="s">
        <v>93</v>
      </c>
      <c r="I1373" s="358"/>
      <c r="J1373" s="358"/>
      <c r="K1373" s="35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118</v>
      </c>
      <c r="E1374" s="9"/>
      <c r="F1374" s="21"/>
      <c r="G1374" s="22"/>
      <c r="H1374" s="360"/>
      <c r="I1374" s="360"/>
      <c r="J1374" s="360"/>
      <c r="K1374" s="36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288</v>
      </c>
      <c r="C1378" s="46" t="s">
        <v>34</v>
      </c>
      <c r="D1378" s="93">
        <v>2</v>
      </c>
      <c r="E1378" s="110" t="s">
        <v>95</v>
      </c>
      <c r="F1378" s="48"/>
      <c r="G1378" s="49"/>
      <c r="H1378" s="50">
        <v>21600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5380992</v>
      </c>
      <c r="L1378" s="36"/>
    </row>
    <row r="1379" spans="1:12" s="10" customFormat="1" ht="14.1" customHeight="1" x14ac:dyDescent="0.25">
      <c r="A1379" s="45">
        <v>2</v>
      </c>
      <c r="B1379" s="46">
        <v>20</v>
      </c>
      <c r="C1379" s="46" t="s">
        <v>34</v>
      </c>
      <c r="D1379" s="93">
        <v>1</v>
      </c>
      <c r="E1379" s="110" t="s">
        <v>119</v>
      </c>
      <c r="F1379" s="48"/>
      <c r="G1379" s="49"/>
      <c r="H1379" s="50">
        <v>19800</v>
      </c>
      <c r="I1379" s="51">
        <v>0.13500000000000001</v>
      </c>
      <c r="J1379" s="51"/>
      <c r="K1379" s="52">
        <f t="shared" si="744"/>
        <v>342540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62"/>
      <c r="K1395" s="363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64">
        <f>SUM(K1378:K1393)</f>
        <v>5723532</v>
      </c>
      <c r="K1396" s="365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66"/>
      <c r="K1397" s="366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63"/>
      <c r="K1399" s="363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67">
        <f>((J1396/1.11)+(K1398/1.11))*11%</f>
        <v>567196.86486486485</v>
      </c>
      <c r="K1400" s="368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63"/>
      <c r="K1401" s="363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5723532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69" t="s">
        <v>36</v>
      </c>
      <c r="K1404" s="370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69"/>
      <c r="K1405" s="370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23060013</v>
      </c>
      <c r="F1408" s="123"/>
      <c r="G1408" s="124" t="s">
        <v>2</v>
      </c>
      <c r="H1408" s="371" t="str">
        <f>H1370</f>
        <v>CV PELITA JAYA</v>
      </c>
      <c r="I1408" s="371"/>
      <c r="J1408" s="371"/>
      <c r="K1408" s="37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75" t="s">
        <v>3</v>
      </c>
      <c r="G1409" s="130"/>
      <c r="H1409" s="373"/>
      <c r="I1409" s="373"/>
      <c r="J1409" s="373"/>
      <c r="K1409" s="37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76">
        <f>D1372</f>
        <v>45089</v>
      </c>
      <c r="E1410" s="377"/>
      <c r="F1410" s="375"/>
      <c r="G1410" s="131"/>
      <c r="H1410" s="378" t="str">
        <f>H1372</f>
        <v>(ANUGERAH SEJAHTERA)</v>
      </c>
      <c r="I1410" s="378"/>
      <c r="J1410" s="378"/>
      <c r="K1410" s="37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75"/>
      <c r="G1411" s="131"/>
      <c r="H1411" s="380" t="str">
        <f>H1373</f>
        <v>PURWOKERTO</v>
      </c>
      <c r="I1411" s="380"/>
      <c r="J1411" s="380"/>
      <c r="K1411" s="381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4570</v>
      </c>
      <c r="E1412" s="122"/>
      <c r="F1412" s="133"/>
      <c r="G1412" s="134"/>
      <c r="H1412" s="382"/>
      <c r="I1412" s="382"/>
      <c r="J1412" s="382"/>
      <c r="K1412" s="383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288</v>
      </c>
      <c r="C1416" s="287" t="str">
        <f t="shared" si="745"/>
        <v>LSN</v>
      </c>
      <c r="D1416" s="288">
        <f t="shared" si="745"/>
        <v>2</v>
      </c>
      <c r="E1416" s="289" t="str">
        <f t="shared" si="745"/>
        <v>GEL PEN KENKO KE-303 T-GEL TRIANGULAR HITAM</v>
      </c>
      <c r="F1416" s="158"/>
      <c r="G1416" s="159"/>
      <c r="H1416" s="160">
        <f t="shared" ref="H1416:J1416" si="746">H1378</f>
        <v>21600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5380992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20</v>
      </c>
      <c r="C1417" s="287" t="str">
        <f t="shared" si="748"/>
        <v>LSN</v>
      </c>
      <c r="D1417" s="288">
        <f t="shared" si="748"/>
        <v>1</v>
      </c>
      <c r="E1417" s="289" t="str">
        <f t="shared" si="748"/>
        <v>LEM CAIR 35 ML KENKO LG-35</v>
      </c>
      <c r="F1417" s="158"/>
      <c r="G1417" s="159"/>
      <c r="H1417" s="160">
        <f t="shared" ref="H1417:J1417" si="749">H1379</f>
        <v>19800</v>
      </c>
      <c r="I1417" s="161">
        <f t="shared" si="749"/>
        <v>0.13500000000000001</v>
      </c>
      <c r="J1417" s="161">
        <f t="shared" si="749"/>
        <v>0</v>
      </c>
      <c r="K1417" s="162">
        <f t="shared" si="747"/>
        <v>342540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84"/>
      <c r="K1433" s="33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27">
        <f>SUM(K1416:K1431)</f>
        <v>5723532</v>
      </c>
      <c r="K1434" s="328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29"/>
      <c r="K1435" s="329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30"/>
      <c r="K1437" s="33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31">
        <f>((J1434/1.11)+(K1436/1.11))*11%</f>
        <v>567196.86486486485</v>
      </c>
      <c r="K1438" s="332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30"/>
      <c r="K1439" s="33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5723532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3" t="str">
        <f>J1404</f>
        <v>NOVI / CONDRO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23060013</v>
      </c>
      <c r="F1446" s="200"/>
      <c r="G1446" s="201" t="s">
        <v>2</v>
      </c>
      <c r="H1446" s="335" t="str">
        <f>H1408</f>
        <v>CV PELITA JAYA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3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40">
        <f>D1410</f>
        <v>45089</v>
      </c>
      <c r="E1448" s="341"/>
      <c r="F1448" s="339"/>
      <c r="G1448" s="208"/>
      <c r="H1448" s="342" t="str">
        <f>H1410</f>
        <v>(ANUGERAH SEJAHTERA)</v>
      </c>
      <c r="I1448" s="342"/>
      <c r="J1448" s="342"/>
      <c r="K1448" s="34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39"/>
      <c r="G1449" s="208"/>
      <c r="H1449" s="344" t="str">
        <f>H1411</f>
        <v>PURWOKERTO</v>
      </c>
      <c r="I1449" s="344"/>
      <c r="J1449" s="344"/>
      <c r="K1449" s="34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4570</v>
      </c>
      <c r="E1450" s="199"/>
      <c r="F1450" s="210"/>
      <c r="G1450" s="211"/>
      <c r="H1450" s="346"/>
      <c r="I1450" s="346"/>
      <c r="J1450" s="346"/>
      <c r="K1450" s="34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288</v>
      </c>
      <c r="C1454" s="292" t="str">
        <f t="shared" si="778"/>
        <v>LSN</v>
      </c>
      <c r="D1454" s="293">
        <f t="shared" si="778"/>
        <v>2</v>
      </c>
      <c r="E1454" s="294" t="str">
        <f t="shared" si="778"/>
        <v>GEL PEN KENKO KE-303 T-GEL TRIANGULAR HITAM</v>
      </c>
      <c r="F1454" s="235"/>
      <c r="G1454" s="236"/>
      <c r="H1454" s="237">
        <f t="shared" ref="H1454:J1454" si="779">H1416</f>
        <v>21600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5380992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20</v>
      </c>
      <c r="C1455" s="292" t="str">
        <f t="shared" si="781"/>
        <v>LSN</v>
      </c>
      <c r="D1455" s="293">
        <f t="shared" si="781"/>
        <v>1</v>
      </c>
      <c r="E1455" s="294" t="str">
        <f t="shared" si="781"/>
        <v>LEM CAIR 35 ML KENKO LG-35</v>
      </c>
      <c r="F1455" s="235"/>
      <c r="G1455" s="236"/>
      <c r="H1455" s="237">
        <f t="shared" ref="H1455:J1455" si="782">H1417</f>
        <v>19800</v>
      </c>
      <c r="I1455" s="238">
        <f t="shared" si="782"/>
        <v>0.13500000000000001</v>
      </c>
      <c r="J1455" s="238">
        <f t="shared" si="782"/>
        <v>0</v>
      </c>
      <c r="K1455" s="239">
        <f t="shared" si="780"/>
        <v>342540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48"/>
      <c r="K1471" s="32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49">
        <f>SUM(K1454:K1469)</f>
        <v>5723532</v>
      </c>
      <c r="K1472" s="350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51"/>
      <c r="K1473" s="351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4"/>
      <c r="K1475" s="32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52">
        <f>((J1472/1.11)+(K1474/1.11))*11%</f>
        <v>567196.86486486485</v>
      </c>
      <c r="K1476" s="353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4"/>
      <c r="K1477" s="32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5723532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5" t="str">
        <f>J1442</f>
        <v>NOVI / CONDRO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23060014</v>
      </c>
      <c r="G1484" s="11" t="s">
        <v>2</v>
      </c>
      <c r="H1484" s="385" t="s">
        <v>120</v>
      </c>
      <c r="I1484" s="385"/>
      <c r="J1484" s="385"/>
      <c r="K1484" s="38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89" t="s">
        <v>3</v>
      </c>
      <c r="G1485" s="17"/>
      <c r="H1485" s="387"/>
      <c r="I1485" s="387"/>
      <c r="J1485" s="387"/>
      <c r="K1485" s="38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4">
        <v>45089</v>
      </c>
      <c r="E1486" s="355"/>
      <c r="F1486" s="389"/>
      <c r="G1486" s="18"/>
      <c r="H1486" s="356" t="s">
        <v>31</v>
      </c>
      <c r="I1486" s="356"/>
      <c r="J1486" s="356"/>
      <c r="K1486" s="35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89"/>
      <c r="G1487" s="18"/>
      <c r="H1487" s="358" t="s">
        <v>121</v>
      </c>
      <c r="I1487" s="358"/>
      <c r="J1487" s="358"/>
      <c r="K1487" s="35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125</v>
      </c>
      <c r="E1488" s="9"/>
      <c r="F1488" s="21"/>
      <c r="G1488" s="22"/>
      <c r="H1488" s="360"/>
      <c r="I1488" s="360"/>
      <c r="J1488" s="360"/>
      <c r="K1488" s="36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34</v>
      </c>
      <c r="D1492" s="93" t="s">
        <v>31</v>
      </c>
      <c r="E1492" s="110" t="s">
        <v>122</v>
      </c>
      <c r="F1492" s="48"/>
      <c r="G1492" s="49"/>
      <c r="H1492" s="50">
        <v>90000</v>
      </c>
      <c r="I1492" s="51">
        <v>0.125</v>
      </c>
      <c r="J1492" s="51"/>
      <c r="K1492" s="52">
        <f t="shared" ref="K1492:K1507" si="811">(B1492*H1492-((B1492*H1492)*I1492))-((B1492*H1492-((B1492*H1492)*I1492))*J1492)</f>
        <v>1575000</v>
      </c>
      <c r="L1492" s="36"/>
    </row>
    <row r="1493" spans="1:12" s="10" customFormat="1" ht="14.1" customHeight="1" x14ac:dyDescent="0.25">
      <c r="A1493" s="45">
        <v>2</v>
      </c>
      <c r="B1493" s="46">
        <v>20</v>
      </c>
      <c r="C1493" s="46" t="s">
        <v>34</v>
      </c>
      <c r="D1493" s="93" t="s">
        <v>31</v>
      </c>
      <c r="E1493" s="110" t="s">
        <v>123</v>
      </c>
      <c r="F1493" s="48"/>
      <c r="G1493" s="49"/>
      <c r="H1493" s="50">
        <v>50400</v>
      </c>
      <c r="I1493" s="51">
        <v>0.125</v>
      </c>
      <c r="J1493" s="51"/>
      <c r="K1493" s="52">
        <f t="shared" si="811"/>
        <v>882000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34</v>
      </c>
      <c r="D1494" s="93" t="s">
        <v>31</v>
      </c>
      <c r="E1494" s="110" t="s">
        <v>124</v>
      </c>
      <c r="F1494" s="48"/>
      <c r="G1494" s="49"/>
      <c r="H1494" s="50">
        <v>60000</v>
      </c>
      <c r="I1494" s="51">
        <v>0.125</v>
      </c>
      <c r="J1494" s="51"/>
      <c r="K1494" s="52">
        <f t="shared" si="811"/>
        <v>1050000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62"/>
      <c r="K1509" s="363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64">
        <f>SUM(K1492:K1507)</f>
        <v>3507000</v>
      </c>
      <c r="K1510" s="365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66"/>
      <c r="K1511" s="366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63"/>
      <c r="K1513" s="363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67">
        <f>((J1510/1.11)+(K1512/1.11))*11%</f>
        <v>347540.54054054053</v>
      </c>
      <c r="K1514" s="368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63"/>
      <c r="K1515" s="363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3507000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69" t="s">
        <v>36</v>
      </c>
      <c r="K1518" s="370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69"/>
      <c r="K1519" s="370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23060014</v>
      </c>
      <c r="F1522" s="123"/>
      <c r="G1522" s="124" t="s">
        <v>2</v>
      </c>
      <c r="H1522" s="371" t="str">
        <f>H1484</f>
        <v>CV UTAMA PUTRA</v>
      </c>
      <c r="I1522" s="371"/>
      <c r="J1522" s="371"/>
      <c r="K1522" s="37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75" t="s">
        <v>3</v>
      </c>
      <c r="G1523" s="130"/>
      <c r="H1523" s="373"/>
      <c r="I1523" s="373"/>
      <c r="J1523" s="373"/>
      <c r="K1523" s="37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76">
        <f>D1486</f>
        <v>45089</v>
      </c>
      <c r="E1524" s="377"/>
      <c r="F1524" s="375"/>
      <c r="G1524" s="131"/>
      <c r="H1524" s="378" t="str">
        <f>H1486</f>
        <v/>
      </c>
      <c r="I1524" s="378"/>
      <c r="J1524" s="378"/>
      <c r="K1524" s="37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75"/>
      <c r="G1525" s="131"/>
      <c r="H1525" s="380" t="str">
        <f>H1487</f>
        <v>TULUNG AGUNG</v>
      </c>
      <c r="I1525" s="380"/>
      <c r="J1525" s="380"/>
      <c r="K1525" s="381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4621</v>
      </c>
      <c r="E1526" s="122"/>
      <c r="F1526" s="133"/>
      <c r="G1526" s="134"/>
      <c r="H1526" s="382"/>
      <c r="I1526" s="382"/>
      <c r="J1526" s="382"/>
      <c r="K1526" s="383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 t="str">
        <f t="shared" si="812"/>
        <v/>
      </c>
      <c r="E1530" s="289" t="str">
        <f t="shared" si="812"/>
        <v>CORRECTION TAPE KENKO CT-2001 (20M X 5MM)</v>
      </c>
      <c r="F1530" s="158"/>
      <c r="G1530" s="159"/>
      <c r="H1530" s="160">
        <f t="shared" ref="H1530:J1530" si="813">H1492</f>
        <v>90000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1575000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20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CORRECTION TAPE KENKO CT-608FC (6M x 5MM)</v>
      </c>
      <c r="F1531" s="158"/>
      <c r="G1531" s="159"/>
      <c r="H1531" s="160">
        <f t="shared" ref="H1531:J1531" si="816">H1493</f>
        <v>50400</v>
      </c>
      <c r="I1531" s="161">
        <f t="shared" si="816"/>
        <v>0.125</v>
      </c>
      <c r="J1531" s="161">
        <f t="shared" si="816"/>
        <v>0</v>
      </c>
      <c r="K1531" s="162">
        <f t="shared" si="814"/>
        <v>882000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LSN</v>
      </c>
      <c r="D1532" s="288" t="str">
        <f t="shared" si="817"/>
        <v/>
      </c>
      <c r="E1532" s="289" t="str">
        <f t="shared" si="817"/>
        <v>CORRECTION TAPE KENKO CT-902 (12M x 5MM)</v>
      </c>
      <c r="F1532" s="158"/>
      <c r="G1532" s="159"/>
      <c r="H1532" s="160">
        <f t="shared" ref="H1532:J1532" si="818">H1494</f>
        <v>60000</v>
      </c>
      <c r="I1532" s="161">
        <f t="shared" si="818"/>
        <v>0.125</v>
      </c>
      <c r="J1532" s="161">
        <f t="shared" si="818"/>
        <v>0</v>
      </c>
      <c r="K1532" s="162">
        <f t="shared" si="814"/>
        <v>1050000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84"/>
      <c r="K1547" s="33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27">
        <f>SUM(K1530:K1545)</f>
        <v>3507000</v>
      </c>
      <c r="K1548" s="328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29"/>
      <c r="K1549" s="329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30"/>
      <c r="K1551" s="33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31">
        <f>((J1548/1.11)+(K1550/1.11))*11%</f>
        <v>347540.54054054053</v>
      </c>
      <c r="K1552" s="332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30"/>
      <c r="K1553" s="33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3507000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3" t="str">
        <f>J1518</f>
        <v>NOVI / CONDRO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23060014</v>
      </c>
      <c r="F1560" s="200"/>
      <c r="G1560" s="201" t="s">
        <v>2</v>
      </c>
      <c r="H1560" s="335" t="str">
        <f>H1522</f>
        <v>CV UTAMA PUTRA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3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40">
        <f>D1524</f>
        <v>45089</v>
      </c>
      <c r="E1562" s="341"/>
      <c r="F1562" s="339"/>
      <c r="G1562" s="208"/>
      <c r="H1562" s="342" t="str">
        <f>H1524</f>
        <v/>
      </c>
      <c r="I1562" s="342"/>
      <c r="J1562" s="342"/>
      <c r="K1562" s="34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39"/>
      <c r="G1563" s="208"/>
      <c r="H1563" s="344" t="str">
        <f>H1525</f>
        <v>TULUNG AGUNG</v>
      </c>
      <c r="I1563" s="344"/>
      <c r="J1563" s="344"/>
      <c r="K1563" s="34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4621</v>
      </c>
      <c r="E1564" s="199"/>
      <c r="F1564" s="210"/>
      <c r="G1564" s="211"/>
      <c r="H1564" s="346"/>
      <c r="I1564" s="346"/>
      <c r="J1564" s="346"/>
      <c r="K1564" s="34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 t="str">
        <f t="shared" si="845"/>
        <v/>
      </c>
      <c r="E1568" s="294" t="str">
        <f t="shared" si="845"/>
        <v>CORRECTION TAPE KENKO CT-2001 (20M X 5MM)</v>
      </c>
      <c r="F1568" s="235"/>
      <c r="G1568" s="236"/>
      <c r="H1568" s="237">
        <f t="shared" ref="H1568:J1568" si="846">H1530</f>
        <v>90000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1575000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20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CORRECTION TAPE KENKO CT-608FC (6M x 5MM)</v>
      </c>
      <c r="F1569" s="235"/>
      <c r="G1569" s="236"/>
      <c r="H1569" s="237">
        <f t="shared" ref="H1569:J1569" si="849">H1531</f>
        <v>50400</v>
      </c>
      <c r="I1569" s="238">
        <f t="shared" si="849"/>
        <v>0.125</v>
      </c>
      <c r="J1569" s="238">
        <f t="shared" si="849"/>
        <v>0</v>
      </c>
      <c r="K1569" s="239">
        <f t="shared" si="847"/>
        <v>882000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LSN</v>
      </c>
      <c r="D1570" s="293" t="str">
        <f t="shared" si="850"/>
        <v/>
      </c>
      <c r="E1570" s="294" t="str">
        <f t="shared" si="850"/>
        <v>CORRECTION TAPE KENKO CT-902 (12M x 5MM)</v>
      </c>
      <c r="F1570" s="235"/>
      <c r="G1570" s="236"/>
      <c r="H1570" s="237">
        <f t="shared" ref="H1570:J1570" si="851">H1532</f>
        <v>60000</v>
      </c>
      <c r="I1570" s="238">
        <f t="shared" si="851"/>
        <v>0.125</v>
      </c>
      <c r="J1570" s="238">
        <f t="shared" si="851"/>
        <v>0</v>
      </c>
      <c r="K1570" s="239">
        <f t="shared" si="847"/>
        <v>1050000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48"/>
      <c r="K1585" s="32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49">
        <f>SUM(K1568:K1583)</f>
        <v>3507000</v>
      </c>
      <c r="K1586" s="350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51"/>
      <c r="K1587" s="351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4"/>
      <c r="K1589" s="32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52">
        <f>((J1586/1.11)+(K1588/1.11))*11%</f>
        <v>347540.54054054053</v>
      </c>
      <c r="K1590" s="353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4"/>
      <c r="K1591" s="32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3507000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5" t="str">
        <f>J1556</f>
        <v>NOVI / CONDRO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23060015</v>
      </c>
      <c r="G1598" s="11" t="s">
        <v>2</v>
      </c>
      <c r="H1598" s="385" t="s">
        <v>126</v>
      </c>
      <c r="I1598" s="385"/>
      <c r="J1598" s="385"/>
      <c r="K1598" s="38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89" t="s">
        <v>3</v>
      </c>
      <c r="G1599" s="17"/>
      <c r="H1599" s="387"/>
      <c r="I1599" s="387"/>
      <c r="J1599" s="387"/>
      <c r="K1599" s="38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4">
        <v>45089</v>
      </c>
      <c r="E1600" s="355"/>
      <c r="F1600" s="389"/>
      <c r="G1600" s="18"/>
      <c r="H1600" s="356" t="s">
        <v>31</v>
      </c>
      <c r="I1600" s="356"/>
      <c r="J1600" s="356"/>
      <c r="K1600" s="357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89"/>
      <c r="G1601" s="18"/>
      <c r="H1601" s="358" t="s">
        <v>127</v>
      </c>
      <c r="I1601" s="358"/>
      <c r="J1601" s="358"/>
      <c r="K1601" s="359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128</v>
      </c>
      <c r="E1602" s="9"/>
      <c r="F1602" s="21"/>
      <c r="G1602" s="22"/>
      <c r="H1602" s="360"/>
      <c r="I1602" s="360"/>
      <c r="J1602" s="360"/>
      <c r="K1602" s="361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3</v>
      </c>
      <c r="C1606" s="46" t="s">
        <v>56</v>
      </c>
      <c r="D1606" s="93" t="s">
        <v>31</v>
      </c>
      <c r="E1606" s="110" t="s">
        <v>129</v>
      </c>
      <c r="F1606" s="48"/>
      <c r="G1606" s="49"/>
      <c r="H1606" s="50">
        <v>32000</v>
      </c>
      <c r="I1606" s="51">
        <v>0.1</v>
      </c>
      <c r="J1606" s="51"/>
      <c r="K1606" s="52">
        <f t="shared" ref="K1606:K1621" si="878">(B1606*H1606-((B1606*H1606)*I1606))-((B1606*H1606-((B1606*H1606)*I1606))*J1606)</f>
        <v>86400</v>
      </c>
      <c r="L1606" s="36"/>
    </row>
    <row r="1607" spans="1:12" s="10" customFormat="1" ht="14.1" customHeight="1" x14ac:dyDescent="0.25">
      <c r="A1607" s="45">
        <v>2</v>
      </c>
      <c r="B1607" s="46">
        <v>3</v>
      </c>
      <c r="C1607" s="46" t="s">
        <v>56</v>
      </c>
      <c r="D1607" s="93" t="s">
        <v>31</v>
      </c>
      <c r="E1607" s="110" t="s">
        <v>130</v>
      </c>
      <c r="F1607" s="48"/>
      <c r="G1607" s="49"/>
      <c r="H1607" s="50">
        <v>27500</v>
      </c>
      <c r="I1607" s="51">
        <v>0.1</v>
      </c>
      <c r="J1607" s="51"/>
      <c r="K1607" s="52">
        <f t="shared" si="878"/>
        <v>74250</v>
      </c>
      <c r="L1607" s="36"/>
    </row>
    <row r="1608" spans="1:12" s="10" customFormat="1" ht="14.1" customHeight="1" x14ac:dyDescent="0.25">
      <c r="A1608" s="45">
        <v>3</v>
      </c>
      <c r="B1608" s="46">
        <v>3</v>
      </c>
      <c r="C1608" s="46" t="s">
        <v>56</v>
      </c>
      <c r="D1608" s="93" t="s">
        <v>31</v>
      </c>
      <c r="E1608" s="110" t="s">
        <v>131</v>
      </c>
      <c r="F1608" s="48"/>
      <c r="G1608" s="49"/>
      <c r="H1608" s="50">
        <v>28000</v>
      </c>
      <c r="I1608" s="51">
        <v>0.1</v>
      </c>
      <c r="J1608" s="51"/>
      <c r="K1608" s="52">
        <f t="shared" si="878"/>
        <v>75600</v>
      </c>
      <c r="L1608" s="36"/>
    </row>
    <row r="1609" spans="1:12" s="10" customFormat="1" ht="14.1" customHeight="1" x14ac:dyDescent="0.25">
      <c r="A1609" s="45">
        <v>4</v>
      </c>
      <c r="B1609" s="46">
        <v>1</v>
      </c>
      <c r="C1609" s="46" t="s">
        <v>34</v>
      </c>
      <c r="D1609" s="93" t="s">
        <v>31</v>
      </c>
      <c r="E1609" s="110" t="s">
        <v>132</v>
      </c>
      <c r="F1609" s="48"/>
      <c r="G1609" s="49"/>
      <c r="H1609" s="50">
        <v>287000</v>
      </c>
      <c r="I1609" s="51"/>
      <c r="J1609" s="51"/>
      <c r="K1609" s="52">
        <f t="shared" si="878"/>
        <v>287000</v>
      </c>
      <c r="L1609" s="36"/>
    </row>
    <row r="1610" spans="1:12" s="10" customFormat="1" ht="14.1" customHeight="1" x14ac:dyDescent="0.25">
      <c r="A1610" s="45">
        <v>5</v>
      </c>
      <c r="B1610" s="46">
        <v>1</v>
      </c>
      <c r="C1610" s="46" t="s">
        <v>34</v>
      </c>
      <c r="D1610" s="93" t="s">
        <v>31</v>
      </c>
      <c r="E1610" s="110" t="s">
        <v>133</v>
      </c>
      <c r="F1610" s="48"/>
      <c r="G1610" s="49"/>
      <c r="H1610" s="50">
        <v>225000</v>
      </c>
      <c r="I1610" s="51"/>
      <c r="J1610" s="51"/>
      <c r="K1610" s="52">
        <f t="shared" si="878"/>
        <v>225000</v>
      </c>
      <c r="L1610" s="36"/>
    </row>
    <row r="1611" spans="1:12" s="10" customFormat="1" ht="14.1" customHeight="1" x14ac:dyDescent="0.25">
      <c r="A1611" s="45">
        <v>6</v>
      </c>
      <c r="B1611" s="46">
        <v>1</v>
      </c>
      <c r="C1611" s="46" t="s">
        <v>34</v>
      </c>
      <c r="D1611" s="93" t="s">
        <v>31</v>
      </c>
      <c r="E1611" s="110" t="s">
        <v>134</v>
      </c>
      <c r="F1611" s="48"/>
      <c r="G1611" s="49"/>
      <c r="H1611" s="50">
        <v>375000</v>
      </c>
      <c r="I1611" s="51"/>
      <c r="J1611" s="51"/>
      <c r="K1611" s="52">
        <f t="shared" si="878"/>
        <v>375000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62"/>
      <c r="K1623" s="363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64">
        <f>SUM(K1606:K1621)</f>
        <v>1123250</v>
      </c>
      <c r="K1624" s="365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66"/>
      <c r="K1625" s="366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63"/>
      <c r="K1627" s="363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67">
        <f>((J1624/1.11)+(K1626/1.11))*11%</f>
        <v>111313.06306306305</v>
      </c>
      <c r="K1628" s="368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63"/>
      <c r="K1629" s="363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1123250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69" t="s">
        <v>36</v>
      </c>
      <c r="K1632" s="370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69"/>
      <c r="K1633" s="370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23060015</v>
      </c>
      <c r="F1636" s="123"/>
      <c r="G1636" s="124" t="s">
        <v>2</v>
      </c>
      <c r="H1636" s="371" t="str">
        <f>H1598</f>
        <v>SINAR BHAKTI</v>
      </c>
      <c r="I1636" s="371"/>
      <c r="J1636" s="371"/>
      <c r="K1636" s="37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75" t="s">
        <v>3</v>
      </c>
      <c r="G1637" s="130"/>
      <c r="H1637" s="373"/>
      <c r="I1637" s="373"/>
      <c r="J1637" s="373"/>
      <c r="K1637" s="37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76">
        <f>D1600</f>
        <v>45089</v>
      </c>
      <c r="E1638" s="377"/>
      <c r="F1638" s="375"/>
      <c r="G1638" s="131"/>
      <c r="H1638" s="378" t="str">
        <f>H1600</f>
        <v/>
      </c>
      <c r="I1638" s="378"/>
      <c r="J1638" s="378"/>
      <c r="K1638" s="37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75"/>
      <c r="G1639" s="131"/>
      <c r="H1639" s="380" t="str">
        <f>H1601</f>
        <v>YOGYAKARTA</v>
      </c>
      <c r="I1639" s="380"/>
      <c r="J1639" s="380"/>
      <c r="K1639" s="381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4620</v>
      </c>
      <c r="E1640" s="122"/>
      <c r="F1640" s="133"/>
      <c r="G1640" s="134"/>
      <c r="H1640" s="382"/>
      <c r="I1640" s="382"/>
      <c r="J1640" s="382"/>
      <c r="K1640" s="383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3</v>
      </c>
      <c r="C1644" s="287" t="str">
        <f t="shared" si="879"/>
        <v>PCS</v>
      </c>
      <c r="D1644" s="288" t="str">
        <f t="shared" si="879"/>
        <v/>
      </c>
      <c r="E1644" s="289" t="str">
        <f t="shared" si="879"/>
        <v>CALCULATOR JOYKO CC-37</v>
      </c>
      <c r="F1644" s="158"/>
      <c r="G1644" s="159"/>
      <c r="H1644" s="160">
        <f t="shared" ref="H1644:J1644" si="880">H1606</f>
        <v>32000</v>
      </c>
      <c r="I1644" s="161">
        <f t="shared" si="880"/>
        <v>0.1</v>
      </c>
      <c r="J1644" s="161">
        <f t="shared" si="880"/>
        <v>0</v>
      </c>
      <c r="K1644" s="162">
        <f t="shared" ref="K1644:K1659" si="881">(B1644*H1644-((B1644*H1644)*I1644))-((B1644*H1644-((B1644*H1644)*I1644))*J1644)</f>
        <v>86400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3</v>
      </c>
      <c r="C1645" s="287" t="str">
        <f t="shared" si="882"/>
        <v>PCS</v>
      </c>
      <c r="D1645" s="288" t="str">
        <f t="shared" si="882"/>
        <v/>
      </c>
      <c r="E1645" s="289" t="str">
        <f t="shared" si="882"/>
        <v>CALCULATOR JOYKO CC-38</v>
      </c>
      <c r="F1645" s="158"/>
      <c r="G1645" s="159"/>
      <c r="H1645" s="160">
        <f t="shared" ref="H1645:J1645" si="883">H1607</f>
        <v>27500</v>
      </c>
      <c r="I1645" s="161">
        <f t="shared" si="883"/>
        <v>0.1</v>
      </c>
      <c r="J1645" s="161">
        <f t="shared" si="883"/>
        <v>0</v>
      </c>
      <c r="K1645" s="162">
        <f t="shared" si="881"/>
        <v>74250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3</v>
      </c>
      <c r="C1646" s="287" t="str">
        <f t="shared" si="884"/>
        <v>PCS</v>
      </c>
      <c r="D1646" s="288" t="str">
        <f t="shared" si="884"/>
        <v/>
      </c>
      <c r="E1646" s="289" t="str">
        <f t="shared" si="884"/>
        <v>CALCULATOR JOYKO PKC-0711HC</v>
      </c>
      <c r="F1646" s="158"/>
      <c r="G1646" s="159"/>
      <c r="H1646" s="160">
        <f t="shared" ref="H1646:J1646" si="885">H1608</f>
        <v>28000</v>
      </c>
      <c r="I1646" s="161">
        <f t="shared" si="885"/>
        <v>0.1</v>
      </c>
      <c r="J1646" s="161">
        <f t="shared" si="885"/>
        <v>0</v>
      </c>
      <c r="K1646" s="162">
        <f t="shared" si="881"/>
        <v>75600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1</v>
      </c>
      <c r="C1647" s="287" t="str">
        <f t="shared" si="886"/>
        <v>LSN</v>
      </c>
      <c r="D1647" s="288" t="str">
        <f t="shared" si="886"/>
        <v/>
      </c>
      <c r="E1647" s="289" t="str">
        <f t="shared" si="886"/>
        <v>PENCIL CASE / TEMPAT PENSIL MAGNET B-35138-21</v>
      </c>
      <c r="F1647" s="158"/>
      <c r="G1647" s="159"/>
      <c r="H1647" s="160">
        <f t="shared" ref="H1647:J1647" si="887">H1609</f>
        <v>287000</v>
      </c>
      <c r="I1647" s="161">
        <f t="shared" si="887"/>
        <v>0</v>
      </c>
      <c r="J1647" s="161">
        <f t="shared" si="887"/>
        <v>0</v>
      </c>
      <c r="K1647" s="162">
        <f t="shared" si="881"/>
        <v>287000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1</v>
      </c>
      <c r="C1648" s="287" t="str">
        <f t="shared" si="888"/>
        <v>LSN</v>
      </c>
      <c r="D1648" s="288" t="str">
        <f t="shared" si="888"/>
        <v/>
      </c>
      <c r="E1648" s="289" t="str">
        <f t="shared" si="888"/>
        <v>PENCIL CASE / TEMPAT PENSIL MAGNET OGGY O-022</v>
      </c>
      <c r="F1648" s="158"/>
      <c r="G1648" s="159"/>
      <c r="H1648" s="160">
        <f t="shared" ref="H1648:J1648" si="889">H1610</f>
        <v>225000</v>
      </c>
      <c r="I1648" s="161">
        <f t="shared" si="889"/>
        <v>0</v>
      </c>
      <c r="J1648" s="161">
        <f t="shared" si="889"/>
        <v>0</v>
      </c>
      <c r="K1648" s="162">
        <f t="shared" si="881"/>
        <v>225000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1</v>
      </c>
      <c r="C1649" s="287" t="str">
        <f t="shared" si="890"/>
        <v>LSN</v>
      </c>
      <c r="D1649" s="288" t="str">
        <f t="shared" si="890"/>
        <v/>
      </c>
      <c r="E1649" s="289" t="str">
        <f t="shared" si="890"/>
        <v>PENCIL CASE / TEMPAT PENSIL MAGNET B-35165</v>
      </c>
      <c r="F1649" s="158"/>
      <c r="G1649" s="159"/>
      <c r="H1649" s="160">
        <f t="shared" ref="H1649:J1649" si="891">H1611</f>
        <v>375000</v>
      </c>
      <c r="I1649" s="161">
        <f t="shared" si="891"/>
        <v>0</v>
      </c>
      <c r="J1649" s="161">
        <f t="shared" si="891"/>
        <v>0</v>
      </c>
      <c r="K1649" s="162">
        <f t="shared" si="881"/>
        <v>375000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84"/>
      <c r="K1661" s="33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27">
        <f>SUM(K1644:K1659)</f>
        <v>1123250</v>
      </c>
      <c r="K1662" s="328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29"/>
      <c r="K1663" s="329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30"/>
      <c r="K1665" s="33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31">
        <f>((J1662/1.11)+(K1664/1.11))*11%</f>
        <v>111313.06306306305</v>
      </c>
      <c r="K1666" s="332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30"/>
      <c r="K1667" s="33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1123250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3" t="str">
        <f>J1632</f>
        <v>NOVI / CONDRO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23060015</v>
      </c>
      <c r="F1674" s="200"/>
      <c r="G1674" s="201" t="s">
        <v>2</v>
      </c>
      <c r="H1674" s="335" t="str">
        <f>H1636</f>
        <v>SINAR BHAKTI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3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40">
        <f>D1638</f>
        <v>45089</v>
      </c>
      <c r="E1676" s="341"/>
      <c r="F1676" s="339"/>
      <c r="G1676" s="208"/>
      <c r="H1676" s="342" t="str">
        <f>H1638</f>
        <v/>
      </c>
      <c r="I1676" s="342"/>
      <c r="J1676" s="342"/>
      <c r="K1676" s="34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39"/>
      <c r="G1677" s="208"/>
      <c r="H1677" s="344" t="str">
        <f>H1639</f>
        <v>YOGYAKARTA</v>
      </c>
      <c r="I1677" s="344"/>
      <c r="J1677" s="344"/>
      <c r="K1677" s="34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4620</v>
      </c>
      <c r="E1678" s="199"/>
      <c r="F1678" s="210"/>
      <c r="G1678" s="211"/>
      <c r="H1678" s="346"/>
      <c r="I1678" s="346"/>
      <c r="J1678" s="346"/>
      <c r="K1678" s="34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3</v>
      </c>
      <c r="C1682" s="292" t="str">
        <f t="shared" si="912"/>
        <v>PCS</v>
      </c>
      <c r="D1682" s="293" t="str">
        <f t="shared" si="912"/>
        <v/>
      </c>
      <c r="E1682" s="294" t="str">
        <f t="shared" si="912"/>
        <v>CALCULATOR JOYKO CC-37</v>
      </c>
      <c r="F1682" s="235"/>
      <c r="G1682" s="236"/>
      <c r="H1682" s="237">
        <f t="shared" ref="H1682:J1682" si="913">H1644</f>
        <v>32000</v>
      </c>
      <c r="I1682" s="238">
        <f t="shared" si="913"/>
        <v>0.1</v>
      </c>
      <c r="J1682" s="238">
        <f t="shared" si="913"/>
        <v>0</v>
      </c>
      <c r="K1682" s="239">
        <f t="shared" ref="K1682:K1697" si="914">(B1682*H1682-((B1682*H1682)*I1682))-((B1682*H1682-((B1682*H1682)*I1682))*J1682)</f>
        <v>86400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3</v>
      </c>
      <c r="C1683" s="292" t="str">
        <f t="shared" si="915"/>
        <v>PCS</v>
      </c>
      <c r="D1683" s="293" t="str">
        <f t="shared" si="915"/>
        <v/>
      </c>
      <c r="E1683" s="294" t="str">
        <f t="shared" si="915"/>
        <v>CALCULATOR JOYKO CC-38</v>
      </c>
      <c r="F1683" s="235"/>
      <c r="G1683" s="236"/>
      <c r="H1683" s="237">
        <f t="shared" ref="H1683:J1683" si="916">H1645</f>
        <v>27500</v>
      </c>
      <c r="I1683" s="238">
        <f t="shared" si="916"/>
        <v>0.1</v>
      </c>
      <c r="J1683" s="238">
        <f t="shared" si="916"/>
        <v>0</v>
      </c>
      <c r="K1683" s="239">
        <f t="shared" si="914"/>
        <v>74250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3</v>
      </c>
      <c r="C1684" s="292" t="str">
        <f t="shared" si="917"/>
        <v>PCS</v>
      </c>
      <c r="D1684" s="293" t="str">
        <f t="shared" si="917"/>
        <v/>
      </c>
      <c r="E1684" s="294" t="str">
        <f t="shared" si="917"/>
        <v>CALCULATOR JOYKO PKC-0711HC</v>
      </c>
      <c r="F1684" s="235"/>
      <c r="G1684" s="236"/>
      <c r="H1684" s="237">
        <f t="shared" ref="H1684:J1684" si="918">H1646</f>
        <v>28000</v>
      </c>
      <c r="I1684" s="238">
        <f t="shared" si="918"/>
        <v>0.1</v>
      </c>
      <c r="J1684" s="238">
        <f t="shared" si="918"/>
        <v>0</v>
      </c>
      <c r="K1684" s="239">
        <f t="shared" si="914"/>
        <v>75600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1</v>
      </c>
      <c r="C1685" s="292" t="str">
        <f t="shared" si="919"/>
        <v>LSN</v>
      </c>
      <c r="D1685" s="293" t="str">
        <f t="shared" si="919"/>
        <v/>
      </c>
      <c r="E1685" s="294" t="str">
        <f t="shared" si="919"/>
        <v>PENCIL CASE / TEMPAT PENSIL MAGNET B-35138-21</v>
      </c>
      <c r="F1685" s="235"/>
      <c r="G1685" s="236"/>
      <c r="H1685" s="237">
        <f t="shared" ref="H1685:J1685" si="920">H1647</f>
        <v>287000</v>
      </c>
      <c r="I1685" s="238">
        <f t="shared" si="920"/>
        <v>0</v>
      </c>
      <c r="J1685" s="238">
        <f t="shared" si="920"/>
        <v>0</v>
      </c>
      <c r="K1685" s="239">
        <f t="shared" si="914"/>
        <v>287000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1</v>
      </c>
      <c r="C1686" s="292" t="str">
        <f t="shared" si="921"/>
        <v>LSN</v>
      </c>
      <c r="D1686" s="293" t="str">
        <f t="shared" si="921"/>
        <v/>
      </c>
      <c r="E1686" s="294" t="str">
        <f t="shared" si="921"/>
        <v>PENCIL CASE / TEMPAT PENSIL MAGNET OGGY O-022</v>
      </c>
      <c r="F1686" s="235"/>
      <c r="G1686" s="236"/>
      <c r="H1686" s="237">
        <f t="shared" ref="H1686:J1686" si="922">H1648</f>
        <v>225000</v>
      </c>
      <c r="I1686" s="238">
        <f t="shared" si="922"/>
        <v>0</v>
      </c>
      <c r="J1686" s="238">
        <f t="shared" si="922"/>
        <v>0</v>
      </c>
      <c r="K1686" s="239">
        <f t="shared" si="914"/>
        <v>225000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1</v>
      </c>
      <c r="C1687" s="292" t="str">
        <f t="shared" si="923"/>
        <v>LSN</v>
      </c>
      <c r="D1687" s="293" t="str">
        <f t="shared" si="923"/>
        <v/>
      </c>
      <c r="E1687" s="294" t="str">
        <f t="shared" si="923"/>
        <v>PENCIL CASE / TEMPAT PENSIL MAGNET B-35165</v>
      </c>
      <c r="F1687" s="235"/>
      <c r="G1687" s="236"/>
      <c r="H1687" s="237">
        <f t="shared" ref="H1687:J1687" si="924">H1649</f>
        <v>375000</v>
      </c>
      <c r="I1687" s="238">
        <f t="shared" si="924"/>
        <v>0</v>
      </c>
      <c r="J1687" s="238">
        <f t="shared" si="924"/>
        <v>0</v>
      </c>
      <c r="K1687" s="239">
        <f t="shared" si="914"/>
        <v>375000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48"/>
      <c r="K1699" s="32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49">
        <f>SUM(K1682:K1697)</f>
        <v>1123250</v>
      </c>
      <c r="K1700" s="350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51"/>
      <c r="K1701" s="351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4"/>
      <c r="K1703" s="32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52">
        <f>((J1700/1.11)+(K1702/1.11))*11%</f>
        <v>111313.06306306305</v>
      </c>
      <c r="K1704" s="353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4"/>
      <c r="K1705" s="32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1123250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5" t="str">
        <f>J1670</f>
        <v>NOVI / CONDRO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23060016</v>
      </c>
      <c r="G1712" s="11" t="s">
        <v>2</v>
      </c>
      <c r="H1712" s="385" t="s">
        <v>113</v>
      </c>
      <c r="I1712" s="385"/>
      <c r="J1712" s="385"/>
      <c r="K1712" s="38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89" t="s">
        <v>3</v>
      </c>
      <c r="G1713" s="17"/>
      <c r="H1713" s="387"/>
      <c r="I1713" s="387"/>
      <c r="J1713" s="387"/>
      <c r="K1713" s="38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4">
        <v>45091</v>
      </c>
      <c r="E1714" s="355"/>
      <c r="F1714" s="389"/>
      <c r="G1714" s="18"/>
      <c r="H1714" s="356" t="s">
        <v>31</v>
      </c>
      <c r="I1714" s="356"/>
      <c r="J1714" s="356"/>
      <c r="K1714" s="35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89"/>
      <c r="G1715" s="18"/>
      <c r="H1715" s="358" t="s">
        <v>54</v>
      </c>
      <c r="I1715" s="358"/>
      <c r="J1715" s="358"/>
      <c r="K1715" s="35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148</v>
      </c>
      <c r="E1716" s="9"/>
      <c r="F1716" s="21"/>
      <c r="G1716" s="22"/>
      <c r="H1716" s="360"/>
      <c r="I1716" s="360"/>
      <c r="J1716" s="360"/>
      <c r="K1716" s="36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1000</v>
      </c>
      <c r="C1720" s="46" t="s">
        <v>45</v>
      </c>
      <c r="D1720" s="93">
        <v>10</v>
      </c>
      <c r="E1720" s="110" t="s">
        <v>136</v>
      </c>
      <c r="F1720" s="48"/>
      <c r="G1720" s="49"/>
      <c r="H1720" s="50">
        <v>13250</v>
      </c>
      <c r="I1720" s="51"/>
      <c r="J1720" s="51"/>
      <c r="K1720" s="52">
        <f t="shared" ref="K1720:K1735" si="945">(B1720*H1720-((B1720*H1720)*I1720))-((B1720*H1720-((B1720*H1720)*I1720))*J1720)</f>
        <v>13250000</v>
      </c>
      <c r="L1720" s="36"/>
    </row>
    <row r="1721" spans="1:12" s="10" customFormat="1" ht="14.1" customHeight="1" x14ac:dyDescent="0.25">
      <c r="A1721" s="45">
        <v>2</v>
      </c>
      <c r="B1721" s="46">
        <v>12</v>
      </c>
      <c r="C1721" s="46" t="s">
        <v>137</v>
      </c>
      <c r="D1721" s="93" t="s">
        <v>31</v>
      </c>
      <c r="E1721" s="110" t="s">
        <v>138</v>
      </c>
      <c r="F1721" s="48"/>
      <c r="G1721" s="49"/>
      <c r="H1721" s="50">
        <v>176400</v>
      </c>
      <c r="I1721" s="51">
        <v>0.125</v>
      </c>
      <c r="J1721" s="51"/>
      <c r="K1721" s="52">
        <f t="shared" si="945"/>
        <v>1852200</v>
      </c>
      <c r="L1721" s="36"/>
    </row>
    <row r="1722" spans="1:12" s="10" customFormat="1" ht="14.1" customHeight="1" x14ac:dyDescent="0.25">
      <c r="A1722" s="45">
        <v>3</v>
      </c>
      <c r="B1722" s="46">
        <v>2</v>
      </c>
      <c r="C1722" s="46" t="s">
        <v>34</v>
      </c>
      <c r="D1722" s="93" t="s">
        <v>31</v>
      </c>
      <c r="E1722" s="110" t="s">
        <v>69</v>
      </c>
      <c r="F1722" s="48"/>
      <c r="G1722" s="49"/>
      <c r="H1722" s="50">
        <v>99600</v>
      </c>
      <c r="I1722" s="51">
        <v>0.125</v>
      </c>
      <c r="J1722" s="51"/>
      <c r="K1722" s="52">
        <f t="shared" si="945"/>
        <v>174300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62"/>
      <c r="K1737" s="363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64">
        <f>SUM(K1720:K1735)</f>
        <v>15276500</v>
      </c>
      <c r="K1738" s="365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66"/>
      <c r="K1739" s="366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63"/>
      <c r="K1741" s="363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67">
        <f>((J1738/1.11)+(K1740/1.11))*11%</f>
        <v>1513887.3873873872</v>
      </c>
      <c r="K1742" s="368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63"/>
      <c r="K1743" s="363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15276500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69" t="s">
        <v>36</v>
      </c>
      <c r="K1746" s="370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69"/>
      <c r="K1747" s="370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23060016</v>
      </c>
      <c r="F1750" s="123"/>
      <c r="G1750" s="124" t="s">
        <v>2</v>
      </c>
      <c r="H1750" s="371" t="str">
        <f>H1712</f>
        <v>CV LANCAR JAYA SENTOSA</v>
      </c>
      <c r="I1750" s="371"/>
      <c r="J1750" s="371"/>
      <c r="K1750" s="37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75" t="s">
        <v>3</v>
      </c>
      <c r="G1751" s="130"/>
      <c r="H1751" s="373"/>
      <c r="I1751" s="373"/>
      <c r="J1751" s="373"/>
      <c r="K1751" s="37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76">
        <f>D1714</f>
        <v>45091</v>
      </c>
      <c r="E1752" s="377"/>
      <c r="F1752" s="375"/>
      <c r="G1752" s="131"/>
      <c r="H1752" s="378" t="str">
        <f>H1714</f>
        <v/>
      </c>
      <c r="I1752" s="378"/>
      <c r="J1752" s="378"/>
      <c r="K1752" s="37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75"/>
      <c r="G1753" s="131"/>
      <c r="H1753" s="380" t="str">
        <f>H1715</f>
        <v>MALANG</v>
      </c>
      <c r="I1753" s="380"/>
      <c r="J1753" s="380"/>
      <c r="K1753" s="381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4288</v>
      </c>
      <c r="E1754" s="122"/>
      <c r="F1754" s="133"/>
      <c r="G1754" s="134"/>
      <c r="H1754" s="382"/>
      <c r="I1754" s="382"/>
      <c r="J1754" s="382"/>
      <c r="K1754" s="383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1000</v>
      </c>
      <c r="C1758" s="287" t="str">
        <f t="shared" si="946"/>
        <v>PAK</v>
      </c>
      <c r="D1758" s="288">
        <f t="shared" si="946"/>
        <v>10</v>
      </c>
      <c r="E1758" s="289" t="str">
        <f t="shared" si="946"/>
        <v>ISI STAPLER (STAPLES) GREATWALL GW-NO. 10 (KECIL)</v>
      </c>
      <c r="F1758" s="158"/>
      <c r="G1758" s="159"/>
      <c r="H1758" s="160">
        <f t="shared" ref="H1758:J1758" si="947">H1720</f>
        <v>13250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13250000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12</v>
      </c>
      <c r="C1759" s="287" t="str">
        <f t="shared" si="949"/>
        <v>GRS</v>
      </c>
      <c r="D1759" s="288" t="str">
        <f t="shared" si="949"/>
        <v/>
      </c>
      <c r="E1759" s="289" t="str">
        <f t="shared" si="949"/>
        <v>ISI PENSIL 2B 0.5 MM JOYKO PL-05</v>
      </c>
      <c r="F1759" s="158"/>
      <c r="G1759" s="159"/>
      <c r="H1759" s="160">
        <f t="shared" ref="H1759:J1759" si="950">H1721</f>
        <v>176400</v>
      </c>
      <c r="I1759" s="161">
        <f t="shared" si="950"/>
        <v>0.125</v>
      </c>
      <c r="J1759" s="161">
        <f t="shared" si="950"/>
        <v>0</v>
      </c>
      <c r="K1759" s="162">
        <f t="shared" si="948"/>
        <v>1852200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2</v>
      </c>
      <c r="C1760" s="287" t="str">
        <f t="shared" si="951"/>
        <v>LSN</v>
      </c>
      <c r="D1760" s="288" t="str">
        <f t="shared" si="951"/>
        <v/>
      </c>
      <c r="E1760" s="289" t="str">
        <f t="shared" si="951"/>
        <v>STAMP PLATE DATER KENKO S-68 (Cap Lunas)</v>
      </c>
      <c r="F1760" s="158"/>
      <c r="G1760" s="159"/>
      <c r="H1760" s="160">
        <f t="shared" ref="H1760:J1760" si="952">H1722</f>
        <v>99600</v>
      </c>
      <c r="I1760" s="161">
        <f t="shared" si="952"/>
        <v>0.125</v>
      </c>
      <c r="J1760" s="161">
        <f t="shared" si="952"/>
        <v>0</v>
      </c>
      <c r="K1760" s="162">
        <f t="shared" si="948"/>
        <v>174300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84"/>
      <c r="K1775" s="33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27">
        <f>SUM(K1758:K1773)</f>
        <v>15276500</v>
      </c>
      <c r="K1776" s="328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29"/>
      <c r="K1777" s="329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30"/>
      <c r="K1779" s="33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31">
        <f>((J1776/1.11)+(K1778/1.11))*11%</f>
        <v>1513887.3873873872</v>
      </c>
      <c r="K1780" s="332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30"/>
      <c r="K1781" s="33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15276500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3" t="str">
        <f>J1746</f>
        <v>NOVI / CONDRO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23060016</v>
      </c>
      <c r="F1788" s="200"/>
      <c r="G1788" s="201" t="s">
        <v>2</v>
      </c>
      <c r="H1788" s="335" t="str">
        <f>H1750</f>
        <v>CV LANCAR JAYA SENTOSA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3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40">
        <f>D1752</f>
        <v>45091</v>
      </c>
      <c r="E1790" s="341"/>
      <c r="F1790" s="339"/>
      <c r="G1790" s="208"/>
      <c r="H1790" s="342" t="str">
        <f>H1752</f>
        <v/>
      </c>
      <c r="I1790" s="342"/>
      <c r="J1790" s="342"/>
      <c r="K1790" s="34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39"/>
      <c r="G1791" s="208"/>
      <c r="H1791" s="344" t="str">
        <f>H1753</f>
        <v>MALANG</v>
      </c>
      <c r="I1791" s="344"/>
      <c r="J1791" s="344"/>
      <c r="K1791" s="34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4288</v>
      </c>
      <c r="E1792" s="199"/>
      <c r="F1792" s="210"/>
      <c r="G1792" s="211"/>
      <c r="H1792" s="346"/>
      <c r="I1792" s="346"/>
      <c r="J1792" s="346"/>
      <c r="K1792" s="34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1000</v>
      </c>
      <c r="C1796" s="292" t="str">
        <f t="shared" si="979"/>
        <v>PAK</v>
      </c>
      <c r="D1796" s="293">
        <f t="shared" si="979"/>
        <v>10</v>
      </c>
      <c r="E1796" s="294" t="str">
        <f t="shared" si="979"/>
        <v>ISI STAPLER (STAPLES) GREATWALL GW-NO. 10 (KECIL)</v>
      </c>
      <c r="F1796" s="235"/>
      <c r="G1796" s="236"/>
      <c r="H1796" s="237">
        <f t="shared" ref="H1796:J1796" si="980">H1758</f>
        <v>13250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13250000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12</v>
      </c>
      <c r="C1797" s="292" t="str">
        <f t="shared" si="982"/>
        <v>GRS</v>
      </c>
      <c r="D1797" s="293" t="str">
        <f t="shared" si="982"/>
        <v/>
      </c>
      <c r="E1797" s="294" t="str">
        <f t="shared" si="982"/>
        <v>ISI PENSIL 2B 0.5 MM JOYKO PL-05</v>
      </c>
      <c r="F1797" s="235"/>
      <c r="G1797" s="236"/>
      <c r="H1797" s="237">
        <f t="shared" ref="H1797:J1797" si="983">H1759</f>
        <v>176400</v>
      </c>
      <c r="I1797" s="238">
        <f t="shared" si="983"/>
        <v>0.125</v>
      </c>
      <c r="J1797" s="238">
        <f t="shared" si="983"/>
        <v>0</v>
      </c>
      <c r="K1797" s="239">
        <f t="shared" si="981"/>
        <v>1852200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2</v>
      </c>
      <c r="C1798" s="292" t="str">
        <f t="shared" si="984"/>
        <v>LSN</v>
      </c>
      <c r="D1798" s="293" t="str">
        <f t="shared" si="984"/>
        <v/>
      </c>
      <c r="E1798" s="294" t="str">
        <f t="shared" si="984"/>
        <v>STAMP PLATE DATER KENKO S-68 (Cap Lunas)</v>
      </c>
      <c r="F1798" s="235"/>
      <c r="G1798" s="236"/>
      <c r="H1798" s="237">
        <f t="shared" ref="H1798:J1798" si="985">H1760</f>
        <v>99600</v>
      </c>
      <c r="I1798" s="238">
        <f t="shared" si="985"/>
        <v>0.125</v>
      </c>
      <c r="J1798" s="238">
        <f t="shared" si="985"/>
        <v>0</v>
      </c>
      <c r="K1798" s="239">
        <f t="shared" si="981"/>
        <v>174300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48"/>
      <c r="K1813" s="32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49">
        <f>SUM(K1796:K1811)</f>
        <v>15276500</v>
      </c>
      <c r="K1814" s="350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51"/>
      <c r="K1815" s="351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4"/>
      <c r="K1817" s="32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52">
        <f>((J1814/1.11)+(K1816/1.11))*11%</f>
        <v>1513887.3873873872</v>
      </c>
      <c r="K1818" s="353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4"/>
      <c r="K1819" s="32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15276500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5" t="str">
        <f>J1784</f>
        <v>NOVI / CONDRO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23060017</v>
      </c>
      <c r="G1826" s="11" t="s">
        <v>2</v>
      </c>
      <c r="H1826" s="385" t="s">
        <v>139</v>
      </c>
      <c r="I1826" s="385"/>
      <c r="J1826" s="385"/>
      <c r="K1826" s="38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89" t="s">
        <v>3</v>
      </c>
      <c r="G1827" s="17"/>
      <c r="H1827" s="387"/>
      <c r="I1827" s="387"/>
      <c r="J1827" s="387"/>
      <c r="K1827" s="38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4">
        <v>45091</v>
      </c>
      <c r="E1828" s="355"/>
      <c r="F1828" s="389"/>
      <c r="G1828" s="18"/>
      <c r="H1828" s="356" t="s">
        <v>31</v>
      </c>
      <c r="I1828" s="356"/>
      <c r="J1828" s="356"/>
      <c r="K1828" s="35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89"/>
      <c r="G1829" s="18"/>
      <c r="H1829" s="358" t="s">
        <v>121</v>
      </c>
      <c r="I1829" s="358"/>
      <c r="J1829" s="358"/>
      <c r="K1829" s="35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140</v>
      </c>
      <c r="E1830" s="9"/>
      <c r="F1830" s="21"/>
      <c r="G1830" s="22"/>
      <c r="H1830" s="360"/>
      <c r="I1830" s="360"/>
      <c r="J1830" s="360"/>
      <c r="K1830" s="36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40</v>
      </c>
      <c r="D1834" s="93">
        <v>1</v>
      </c>
      <c r="E1834" s="110" t="s">
        <v>98</v>
      </c>
      <c r="F1834" s="48"/>
      <c r="G1834" s="49"/>
      <c r="H1834" s="50">
        <v>66000</v>
      </c>
      <c r="I1834" s="51">
        <v>0.125</v>
      </c>
      <c r="J1834" s="51"/>
      <c r="K1834" s="52">
        <f t="shared" ref="K1834:K1849" si="1012">(B1834*H1834-((B1834*H1834)*I1834))-((B1834*H1834-((B1834*H1834)*I1834))*J1834)</f>
        <v>2079000</v>
      </c>
      <c r="L1834" s="36"/>
    </row>
    <row r="1835" spans="1:12" s="10" customFormat="1" ht="14.1" customHeight="1" x14ac:dyDescent="0.25">
      <c r="A1835" s="45">
        <v>2</v>
      </c>
      <c r="B1835" s="46">
        <v>36</v>
      </c>
      <c r="C1835" s="46" t="s">
        <v>40</v>
      </c>
      <c r="D1835" s="93">
        <v>1</v>
      </c>
      <c r="E1835" s="110" t="s">
        <v>99</v>
      </c>
      <c r="F1835" s="48"/>
      <c r="G1835" s="49"/>
      <c r="H1835" s="50">
        <v>72000</v>
      </c>
      <c r="I1835" s="51">
        <v>0.125</v>
      </c>
      <c r="J1835" s="51"/>
      <c r="K1835" s="52">
        <f t="shared" si="1012"/>
        <v>2268000</v>
      </c>
      <c r="L1835" s="36"/>
    </row>
    <row r="1836" spans="1:12" s="10" customFormat="1" ht="14.1" customHeight="1" x14ac:dyDescent="0.25">
      <c r="A1836" s="45">
        <v>3</v>
      </c>
      <c r="B1836" s="46">
        <v>36</v>
      </c>
      <c r="C1836" s="46" t="s">
        <v>40</v>
      </c>
      <c r="D1836" s="93">
        <v>1</v>
      </c>
      <c r="E1836" s="110" t="s">
        <v>141</v>
      </c>
      <c r="F1836" s="48"/>
      <c r="G1836" s="49"/>
      <c r="H1836" s="50">
        <v>60000</v>
      </c>
      <c r="I1836" s="51">
        <v>0.125</v>
      </c>
      <c r="J1836" s="51"/>
      <c r="K1836" s="52">
        <f t="shared" si="1012"/>
        <v>1890000</v>
      </c>
      <c r="L1836" s="36"/>
    </row>
    <row r="1837" spans="1:12" s="10" customFormat="1" ht="14.1" customHeight="1" x14ac:dyDescent="0.25">
      <c r="A1837" s="45">
        <v>4</v>
      </c>
      <c r="B1837" s="46">
        <v>500</v>
      </c>
      <c r="C1837" s="46" t="s">
        <v>40</v>
      </c>
      <c r="D1837" s="93">
        <v>1</v>
      </c>
      <c r="E1837" s="110" t="s">
        <v>142</v>
      </c>
      <c r="F1837" s="48"/>
      <c r="G1837" s="49"/>
      <c r="H1837" s="50">
        <v>1625</v>
      </c>
      <c r="I1837" s="51">
        <v>0.125</v>
      </c>
      <c r="J1837" s="51"/>
      <c r="K1837" s="52">
        <f t="shared" si="1012"/>
        <v>710937.5</v>
      </c>
      <c r="L1837" s="36"/>
    </row>
    <row r="1838" spans="1:12" s="10" customFormat="1" ht="14.1" customHeight="1" x14ac:dyDescent="0.25">
      <c r="A1838" s="45">
        <v>5</v>
      </c>
      <c r="B1838" s="46">
        <v>120</v>
      </c>
      <c r="C1838" s="46" t="s">
        <v>34</v>
      </c>
      <c r="D1838" s="93">
        <v>1</v>
      </c>
      <c r="E1838" s="110" t="s">
        <v>143</v>
      </c>
      <c r="F1838" s="48"/>
      <c r="G1838" s="49"/>
      <c r="H1838" s="50">
        <v>24600</v>
      </c>
      <c r="I1838" s="51">
        <v>0.125</v>
      </c>
      <c r="J1838" s="51"/>
      <c r="K1838" s="52">
        <f t="shared" si="1012"/>
        <v>2583000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62"/>
      <c r="K1851" s="363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64">
        <f>SUM(K1834:K1849)</f>
        <v>9530937.5</v>
      </c>
      <c r="K1852" s="365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66"/>
      <c r="K1853" s="366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63"/>
      <c r="K1855" s="363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67">
        <f>((J1852/1.11)+(K1854/1.11))*11%</f>
        <v>944507.31981981965</v>
      </c>
      <c r="K1856" s="368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63"/>
      <c r="K1857" s="363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9530937.5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69" t="s">
        <v>36</v>
      </c>
      <c r="K1860" s="370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69"/>
      <c r="K1861" s="370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23060017</v>
      </c>
      <c r="F1864" s="123"/>
      <c r="G1864" s="124" t="s">
        <v>2</v>
      </c>
      <c r="H1864" s="371" t="str">
        <f>H1826</f>
        <v>GUNAWAN HARTONO KUSUMA</v>
      </c>
      <c r="I1864" s="371"/>
      <c r="J1864" s="371"/>
      <c r="K1864" s="37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75" t="s">
        <v>3</v>
      </c>
      <c r="G1865" s="130"/>
      <c r="H1865" s="373"/>
      <c r="I1865" s="373"/>
      <c r="J1865" s="373"/>
      <c r="K1865" s="37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76">
        <f>D1828</f>
        <v>45091</v>
      </c>
      <c r="E1866" s="377"/>
      <c r="F1866" s="375"/>
      <c r="G1866" s="131"/>
      <c r="H1866" s="378" t="str">
        <f>H1828</f>
        <v/>
      </c>
      <c r="I1866" s="378"/>
      <c r="J1866" s="378"/>
      <c r="K1866" s="37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75"/>
      <c r="G1867" s="131"/>
      <c r="H1867" s="380" t="str">
        <f>H1829</f>
        <v>TULUNG AGUNG</v>
      </c>
      <c r="I1867" s="380"/>
      <c r="J1867" s="380"/>
      <c r="K1867" s="381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4631</v>
      </c>
      <c r="E1868" s="122"/>
      <c r="F1868" s="133"/>
      <c r="G1868" s="134"/>
      <c r="H1868" s="382"/>
      <c r="I1868" s="382"/>
      <c r="J1868" s="382"/>
      <c r="K1868" s="383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BOX</v>
      </c>
      <c r="D1872" s="288">
        <f t="shared" si="1013"/>
        <v>1</v>
      </c>
      <c r="E1872" s="289" t="str">
        <f t="shared" si="1013"/>
        <v>LEM STICK KENKO 8 GR (KECIL) isi 30 pc</v>
      </c>
      <c r="F1872" s="158"/>
      <c r="G1872" s="159"/>
      <c r="H1872" s="160">
        <f t="shared" ref="H1872:J1872" si="1014">H1834</f>
        <v>66000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2079000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36</v>
      </c>
      <c r="C1873" s="287" t="str">
        <f t="shared" si="1016"/>
        <v>BOX</v>
      </c>
      <c r="D1873" s="288">
        <f t="shared" si="1016"/>
        <v>1</v>
      </c>
      <c r="E1873" s="289" t="str">
        <f t="shared" si="1016"/>
        <v>LEM STICK KENKO 15 GR (TANGGUNG) isi 20 pc</v>
      </c>
      <c r="F1873" s="158"/>
      <c r="G1873" s="159"/>
      <c r="H1873" s="160">
        <f t="shared" ref="H1873:J1873" si="1017">H1835</f>
        <v>72000</v>
      </c>
      <c r="I1873" s="161">
        <f t="shared" si="1017"/>
        <v>0.125</v>
      </c>
      <c r="J1873" s="161">
        <f t="shared" si="1017"/>
        <v>0</v>
      </c>
      <c r="K1873" s="162">
        <f t="shared" si="1015"/>
        <v>2268000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36</v>
      </c>
      <c r="C1874" s="287" t="str">
        <f t="shared" si="1018"/>
        <v>BOX</v>
      </c>
      <c r="D1874" s="288">
        <f t="shared" si="1018"/>
        <v>1</v>
      </c>
      <c r="E1874" s="289" t="str">
        <f t="shared" si="1018"/>
        <v>LEM STICK KENKO 25 GR (BESAR) isi 12 pc</v>
      </c>
      <c r="F1874" s="158"/>
      <c r="G1874" s="159"/>
      <c r="H1874" s="160">
        <f t="shared" ref="H1874:J1874" si="1019">H1836</f>
        <v>60000</v>
      </c>
      <c r="I1874" s="161">
        <f t="shared" si="1019"/>
        <v>0.125</v>
      </c>
      <c r="J1874" s="161">
        <f t="shared" si="1019"/>
        <v>0</v>
      </c>
      <c r="K1874" s="162">
        <f t="shared" si="1015"/>
        <v>1890000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500</v>
      </c>
      <c r="C1875" s="287" t="str">
        <f t="shared" si="1020"/>
        <v>BOX</v>
      </c>
      <c r="D1875" s="288">
        <f t="shared" si="1020"/>
        <v>1</v>
      </c>
      <c r="E1875" s="289" t="str">
        <f t="shared" si="1020"/>
        <v>PAPER TRIGONAL CLIP JOYKO NO. 3</v>
      </c>
      <c r="F1875" s="158"/>
      <c r="G1875" s="159"/>
      <c r="H1875" s="160">
        <f t="shared" ref="H1875:J1875" si="1021">H1837</f>
        <v>1625</v>
      </c>
      <c r="I1875" s="161">
        <f t="shared" si="1021"/>
        <v>0.125</v>
      </c>
      <c r="J1875" s="161">
        <f t="shared" si="1021"/>
        <v>0</v>
      </c>
      <c r="K1875" s="162">
        <f t="shared" si="1015"/>
        <v>710937.5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120</v>
      </c>
      <c r="C1876" s="287" t="str">
        <f t="shared" si="1022"/>
        <v>LSN</v>
      </c>
      <c r="D1876" s="288">
        <f t="shared" si="1022"/>
        <v>1</v>
      </c>
      <c r="E1876" s="289" t="str">
        <f t="shared" si="1022"/>
        <v>ISI CUTTER 18 MM JOYKO A-100 AM (KECIL)</v>
      </c>
      <c r="F1876" s="158"/>
      <c r="G1876" s="159"/>
      <c r="H1876" s="160">
        <f t="shared" ref="H1876:J1876" si="1023">H1838</f>
        <v>24600</v>
      </c>
      <c r="I1876" s="161">
        <f t="shared" si="1023"/>
        <v>0.125</v>
      </c>
      <c r="J1876" s="161">
        <f t="shared" si="1023"/>
        <v>0</v>
      </c>
      <c r="K1876" s="162">
        <f t="shared" si="1015"/>
        <v>2583000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84"/>
      <c r="K1889" s="33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27">
        <f>SUM(K1872:K1887)</f>
        <v>9530937.5</v>
      </c>
      <c r="K1890" s="328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29"/>
      <c r="K1891" s="329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30"/>
      <c r="K1893" s="33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31">
        <f>((J1890/1.11)+(K1892/1.11))*11%</f>
        <v>944507.31981981965</v>
      </c>
      <c r="K1894" s="332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30"/>
      <c r="K1895" s="33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9530937.5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3" t="str">
        <f>J1860</f>
        <v>NOVI / CONDRO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23060017</v>
      </c>
      <c r="F1902" s="200"/>
      <c r="G1902" s="201" t="s">
        <v>2</v>
      </c>
      <c r="H1902" s="335" t="str">
        <f>H1864</f>
        <v>GUNAWAN HARTONO KUSUMA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3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40">
        <f>D1866</f>
        <v>45091</v>
      </c>
      <c r="E1904" s="341"/>
      <c r="F1904" s="339"/>
      <c r="G1904" s="208"/>
      <c r="H1904" s="342" t="str">
        <f>H1866</f>
        <v/>
      </c>
      <c r="I1904" s="342"/>
      <c r="J1904" s="342"/>
      <c r="K1904" s="34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39"/>
      <c r="G1905" s="208"/>
      <c r="H1905" s="344" t="str">
        <f>H1867</f>
        <v>TULUNG AGUNG</v>
      </c>
      <c r="I1905" s="344"/>
      <c r="J1905" s="344"/>
      <c r="K1905" s="34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4631</v>
      </c>
      <c r="E1906" s="199"/>
      <c r="F1906" s="210"/>
      <c r="G1906" s="211"/>
      <c r="H1906" s="346"/>
      <c r="I1906" s="346"/>
      <c r="J1906" s="346"/>
      <c r="K1906" s="34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BOX</v>
      </c>
      <c r="D1910" s="293">
        <f t="shared" si="1046"/>
        <v>1</v>
      </c>
      <c r="E1910" s="294" t="str">
        <f t="shared" si="1046"/>
        <v>LEM STICK KENKO 8 GR (KECIL) isi 30 pc</v>
      </c>
      <c r="F1910" s="235"/>
      <c r="G1910" s="236"/>
      <c r="H1910" s="237">
        <f t="shared" ref="H1910:J1910" si="1047">H1872</f>
        <v>66000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2079000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36</v>
      </c>
      <c r="C1911" s="292" t="str">
        <f t="shared" si="1049"/>
        <v>BOX</v>
      </c>
      <c r="D1911" s="293">
        <f t="shared" si="1049"/>
        <v>1</v>
      </c>
      <c r="E1911" s="294" t="str">
        <f t="shared" si="1049"/>
        <v>LEM STICK KENKO 15 GR (TANGGUNG) isi 20 pc</v>
      </c>
      <c r="F1911" s="235"/>
      <c r="G1911" s="236"/>
      <c r="H1911" s="237">
        <f t="shared" ref="H1911:J1911" si="1050">H1873</f>
        <v>72000</v>
      </c>
      <c r="I1911" s="238">
        <f t="shared" si="1050"/>
        <v>0.125</v>
      </c>
      <c r="J1911" s="238">
        <f t="shared" si="1050"/>
        <v>0</v>
      </c>
      <c r="K1911" s="239">
        <f t="shared" si="1048"/>
        <v>2268000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36</v>
      </c>
      <c r="C1912" s="292" t="str">
        <f t="shared" si="1051"/>
        <v>BOX</v>
      </c>
      <c r="D1912" s="293">
        <f t="shared" si="1051"/>
        <v>1</v>
      </c>
      <c r="E1912" s="294" t="str">
        <f t="shared" si="1051"/>
        <v>LEM STICK KENKO 25 GR (BESAR) isi 12 pc</v>
      </c>
      <c r="F1912" s="235"/>
      <c r="G1912" s="236"/>
      <c r="H1912" s="237">
        <f t="shared" ref="H1912:J1912" si="1052">H1874</f>
        <v>60000</v>
      </c>
      <c r="I1912" s="238">
        <f t="shared" si="1052"/>
        <v>0.125</v>
      </c>
      <c r="J1912" s="238">
        <f t="shared" si="1052"/>
        <v>0</v>
      </c>
      <c r="K1912" s="239">
        <f t="shared" si="1048"/>
        <v>1890000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500</v>
      </c>
      <c r="C1913" s="292" t="str">
        <f t="shared" si="1053"/>
        <v>BOX</v>
      </c>
      <c r="D1913" s="293">
        <f t="shared" si="1053"/>
        <v>1</v>
      </c>
      <c r="E1913" s="294" t="str">
        <f t="shared" si="1053"/>
        <v>PAPER TRIGONAL CLIP JOYKO NO. 3</v>
      </c>
      <c r="F1913" s="235"/>
      <c r="G1913" s="236"/>
      <c r="H1913" s="237">
        <f t="shared" ref="H1913:J1913" si="1054">H1875</f>
        <v>1625</v>
      </c>
      <c r="I1913" s="238">
        <f t="shared" si="1054"/>
        <v>0.125</v>
      </c>
      <c r="J1913" s="238">
        <f t="shared" si="1054"/>
        <v>0</v>
      </c>
      <c r="K1913" s="239">
        <f t="shared" si="1048"/>
        <v>710937.5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120</v>
      </c>
      <c r="C1914" s="292" t="str">
        <f t="shared" si="1055"/>
        <v>LSN</v>
      </c>
      <c r="D1914" s="293">
        <f t="shared" si="1055"/>
        <v>1</v>
      </c>
      <c r="E1914" s="294" t="str">
        <f t="shared" si="1055"/>
        <v>ISI CUTTER 18 MM JOYKO A-100 AM (KECIL)</v>
      </c>
      <c r="F1914" s="235"/>
      <c r="G1914" s="236"/>
      <c r="H1914" s="237">
        <f t="shared" ref="H1914:J1914" si="1056">H1876</f>
        <v>24600</v>
      </c>
      <c r="I1914" s="238">
        <f t="shared" si="1056"/>
        <v>0.125</v>
      </c>
      <c r="J1914" s="238">
        <f t="shared" si="1056"/>
        <v>0</v>
      </c>
      <c r="K1914" s="239">
        <f t="shared" si="1048"/>
        <v>2583000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48"/>
      <c r="K1927" s="32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49">
        <f>SUM(K1910:K1925)</f>
        <v>9530937.5</v>
      </c>
      <c r="K1928" s="350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51"/>
      <c r="K1929" s="351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4"/>
      <c r="K1931" s="32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52">
        <f>((J1928/1.11)+(K1930/1.11))*11%</f>
        <v>944507.31981981965</v>
      </c>
      <c r="K1932" s="353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4"/>
      <c r="K1933" s="32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9530937.5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5" t="str">
        <f>J1898</f>
        <v>NOVI / CONDRO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23060018</v>
      </c>
      <c r="G1940" s="11" t="s">
        <v>2</v>
      </c>
      <c r="H1940" s="385" t="s">
        <v>72</v>
      </c>
      <c r="I1940" s="385"/>
      <c r="J1940" s="385"/>
      <c r="K1940" s="38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89" t="s">
        <v>3</v>
      </c>
      <c r="G1941" s="17"/>
      <c r="H1941" s="387"/>
      <c r="I1941" s="387"/>
      <c r="J1941" s="387"/>
      <c r="K1941" s="38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4">
        <v>45091</v>
      </c>
      <c r="E1942" s="355"/>
      <c r="F1942" s="389"/>
      <c r="G1942" s="18"/>
      <c r="H1942" s="356" t="s">
        <v>73</v>
      </c>
      <c r="I1942" s="356"/>
      <c r="J1942" s="356"/>
      <c r="K1942" s="35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89"/>
      <c r="G1943" s="18"/>
      <c r="H1943" s="358" t="s">
        <v>74</v>
      </c>
      <c r="I1943" s="358"/>
      <c r="J1943" s="358"/>
      <c r="K1943" s="35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144</v>
      </c>
      <c r="E1944" s="9"/>
      <c r="F1944" s="21"/>
      <c r="G1944" s="22"/>
      <c r="H1944" s="360"/>
      <c r="I1944" s="360"/>
      <c r="J1944" s="360"/>
      <c r="K1944" s="36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120</v>
      </c>
      <c r="C1948" s="46" t="s">
        <v>56</v>
      </c>
      <c r="D1948" s="93">
        <v>1</v>
      </c>
      <c r="E1948" s="110" t="s">
        <v>79</v>
      </c>
      <c r="F1948" s="48"/>
      <c r="G1948" s="49"/>
      <c r="H1948" s="50">
        <v>47000</v>
      </c>
      <c r="I1948" s="51">
        <v>0.125</v>
      </c>
      <c r="J1948" s="51"/>
      <c r="K1948" s="52">
        <f t="shared" ref="K1948:K1963" si="1079">(B1948*H1948-((B1948*H1948)*I1948))-((B1948*H1948-((B1948*H1948)*I1948))*J1948)</f>
        <v>4935000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56</v>
      </c>
      <c r="D1949" s="93">
        <v>1</v>
      </c>
      <c r="E1949" s="110" t="s">
        <v>145</v>
      </c>
      <c r="F1949" s="48"/>
      <c r="G1949" s="49"/>
      <c r="H1949" s="50">
        <v>47000</v>
      </c>
      <c r="I1949" s="51">
        <v>0.125</v>
      </c>
      <c r="J1949" s="51"/>
      <c r="K1949" s="52">
        <f t="shared" si="1079"/>
        <v>4935000</v>
      </c>
      <c r="L1949" s="36"/>
    </row>
    <row r="1950" spans="1:12" s="10" customFormat="1" ht="14.1" customHeight="1" x14ac:dyDescent="0.25">
      <c r="A1950" s="45">
        <v>3</v>
      </c>
      <c r="B1950" s="46">
        <v>160</v>
      </c>
      <c r="C1950" s="46" t="s">
        <v>56</v>
      </c>
      <c r="D1950" s="93">
        <v>1</v>
      </c>
      <c r="E1950" s="110" t="s">
        <v>129</v>
      </c>
      <c r="F1950" s="48"/>
      <c r="G1950" s="49"/>
      <c r="H1950" s="50">
        <v>32000</v>
      </c>
      <c r="I1950" s="51">
        <v>0.125</v>
      </c>
      <c r="J1950" s="51"/>
      <c r="K1950" s="52">
        <f t="shared" si="1079"/>
        <v>4480000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56</v>
      </c>
      <c r="D1951" s="93">
        <v>1</v>
      </c>
      <c r="E1951" s="110" t="s">
        <v>146</v>
      </c>
      <c r="F1951" s="48"/>
      <c r="G1951" s="49"/>
      <c r="H1951" s="50">
        <v>82000</v>
      </c>
      <c r="I1951" s="51">
        <v>0.125</v>
      </c>
      <c r="J1951" s="51"/>
      <c r="K1951" s="52">
        <f t="shared" si="1079"/>
        <v>4305000</v>
      </c>
      <c r="L1951" s="36"/>
    </row>
    <row r="1952" spans="1:12" s="10" customFormat="1" ht="14.1" customHeight="1" x14ac:dyDescent="0.25">
      <c r="A1952" s="45">
        <v>5</v>
      </c>
      <c r="B1952" s="46">
        <v>240</v>
      </c>
      <c r="C1952" s="46" t="s">
        <v>56</v>
      </c>
      <c r="D1952" s="93">
        <v>2</v>
      </c>
      <c r="E1952" s="110" t="s">
        <v>147</v>
      </c>
      <c r="F1952" s="48"/>
      <c r="G1952" s="49"/>
      <c r="H1952" s="50">
        <v>40000</v>
      </c>
      <c r="I1952" s="51">
        <v>0.125</v>
      </c>
      <c r="J1952" s="51"/>
      <c r="K1952" s="52">
        <f t="shared" si="1079"/>
        <v>8400000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62"/>
      <c r="K1965" s="363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64">
        <f>SUM(K1948:K1963)</f>
        <v>27055000</v>
      </c>
      <c r="K1966" s="365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66"/>
      <c r="K1967" s="366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63"/>
      <c r="K1969" s="363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67">
        <f>((J1966/1.11)+(K1968/1.11))*11%</f>
        <v>2681126.1261261259</v>
      </c>
      <c r="K1970" s="368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63"/>
      <c r="K1971" s="363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27055000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69" t="s">
        <v>36</v>
      </c>
      <c r="K1974" s="370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69"/>
      <c r="K1975" s="370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23060018</v>
      </c>
      <c r="F1978" s="123"/>
      <c r="G1978" s="124" t="s">
        <v>2</v>
      </c>
      <c r="H1978" s="371" t="str">
        <f>H1940</f>
        <v>LILY JULIAWATI</v>
      </c>
      <c r="I1978" s="371"/>
      <c r="J1978" s="371"/>
      <c r="K1978" s="37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75" t="s">
        <v>3</v>
      </c>
      <c r="G1979" s="130"/>
      <c r="H1979" s="373"/>
      <c r="I1979" s="373"/>
      <c r="J1979" s="373"/>
      <c r="K1979" s="37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76">
        <f>D1942</f>
        <v>45091</v>
      </c>
      <c r="E1980" s="377"/>
      <c r="F1980" s="375"/>
      <c r="G1980" s="131"/>
      <c r="H1980" s="378" t="str">
        <f>H1942</f>
        <v>(REJO AGUNG)</v>
      </c>
      <c r="I1980" s="378"/>
      <c r="J1980" s="378"/>
      <c r="K1980" s="37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75"/>
      <c r="G1981" s="131"/>
      <c r="H1981" s="380" t="str">
        <f>H1943</f>
        <v>JOMBANG</v>
      </c>
      <c r="I1981" s="380"/>
      <c r="J1981" s="380"/>
      <c r="K1981" s="381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G 4574</v>
      </c>
      <c r="E1982" s="122"/>
      <c r="F1982" s="133"/>
      <c r="G1982" s="134"/>
      <c r="H1982" s="382"/>
      <c r="I1982" s="382"/>
      <c r="J1982" s="382"/>
      <c r="K1982" s="383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120</v>
      </c>
      <c r="C1986" s="287" t="str">
        <f t="shared" si="1080"/>
        <v>PCS</v>
      </c>
      <c r="D1986" s="288">
        <f t="shared" si="1080"/>
        <v>1</v>
      </c>
      <c r="E1986" s="289" t="str">
        <f t="shared" si="1080"/>
        <v>CALCULATOR JOYKO CC-15A</v>
      </c>
      <c r="F1986" s="158"/>
      <c r="G1986" s="159"/>
      <c r="H1986" s="160">
        <f t="shared" ref="H1986:J1986" si="1081">H1948</f>
        <v>47000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4935000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PCS</v>
      </c>
      <c r="D1987" s="288">
        <f t="shared" si="1083"/>
        <v>1</v>
      </c>
      <c r="E1987" s="289" t="str">
        <f t="shared" si="1083"/>
        <v>CALCULATOR JOYKO CC-8A</v>
      </c>
      <c r="F1987" s="158"/>
      <c r="G1987" s="159"/>
      <c r="H1987" s="160">
        <f t="shared" ref="H1987:J1987" si="1084">H1949</f>
        <v>47000</v>
      </c>
      <c r="I1987" s="161">
        <f t="shared" si="1084"/>
        <v>0.125</v>
      </c>
      <c r="J1987" s="161">
        <f t="shared" si="1084"/>
        <v>0</v>
      </c>
      <c r="K1987" s="162">
        <f t="shared" si="1082"/>
        <v>4935000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160</v>
      </c>
      <c r="C1988" s="287" t="str">
        <f t="shared" si="1085"/>
        <v>PCS</v>
      </c>
      <c r="D1988" s="288">
        <f t="shared" si="1085"/>
        <v>1</v>
      </c>
      <c r="E1988" s="289" t="str">
        <f t="shared" si="1085"/>
        <v>CALCULATOR JOYKO CC-37</v>
      </c>
      <c r="F1988" s="158"/>
      <c r="G1988" s="159"/>
      <c r="H1988" s="160">
        <f t="shared" ref="H1988:J1988" si="1086">H1950</f>
        <v>32000</v>
      </c>
      <c r="I1988" s="161">
        <f t="shared" si="1086"/>
        <v>0.125</v>
      </c>
      <c r="J1988" s="161">
        <f t="shared" si="1086"/>
        <v>0</v>
      </c>
      <c r="K1988" s="162">
        <f t="shared" si="1082"/>
        <v>4480000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PCS</v>
      </c>
      <c r="D1989" s="288">
        <f t="shared" si="1087"/>
        <v>1</v>
      </c>
      <c r="E1989" s="289" t="str">
        <f t="shared" si="1087"/>
        <v>CALCULATOR JOYKO CC-810CH</v>
      </c>
      <c r="F1989" s="158"/>
      <c r="G1989" s="159"/>
      <c r="H1989" s="160">
        <f t="shared" ref="H1989:J1989" si="1088">H1951</f>
        <v>82000</v>
      </c>
      <c r="I1989" s="161">
        <f t="shared" si="1088"/>
        <v>0.125</v>
      </c>
      <c r="J1989" s="161">
        <f t="shared" si="1088"/>
        <v>0</v>
      </c>
      <c r="K1989" s="162">
        <f t="shared" si="1082"/>
        <v>4305000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240</v>
      </c>
      <c r="C1990" s="287" t="str">
        <f t="shared" si="1089"/>
        <v>PCS</v>
      </c>
      <c r="D1990" s="288">
        <f t="shared" si="1089"/>
        <v>2</v>
      </c>
      <c r="E1990" s="289" t="str">
        <f t="shared" si="1089"/>
        <v>CALCULATOR JOYKO DTC-1313CH</v>
      </c>
      <c r="F1990" s="158"/>
      <c r="G1990" s="159"/>
      <c r="H1990" s="160">
        <f t="shared" ref="H1990:J1990" si="1090">H1952</f>
        <v>40000</v>
      </c>
      <c r="I1990" s="161">
        <f t="shared" si="1090"/>
        <v>0.125</v>
      </c>
      <c r="J1990" s="161">
        <f t="shared" si="1090"/>
        <v>0</v>
      </c>
      <c r="K1990" s="162">
        <f t="shared" si="1082"/>
        <v>8400000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84"/>
      <c r="K2003" s="33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27">
        <f>SUM(K1986:K2001)</f>
        <v>27055000</v>
      </c>
      <c r="K2004" s="328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29"/>
      <c r="K2005" s="329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30"/>
      <c r="K2007" s="33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31">
        <f>((J2004/1.11)+(K2006/1.11))*11%</f>
        <v>2681126.1261261259</v>
      </c>
      <c r="K2008" s="332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30"/>
      <c r="K2009" s="33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27055000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3" t="str">
        <f>J1974</f>
        <v>NOVI / CONDRO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23060018</v>
      </c>
      <c r="F2016" s="200"/>
      <c r="G2016" s="201" t="s">
        <v>2</v>
      </c>
      <c r="H2016" s="335" t="str">
        <f>H1978</f>
        <v>LILY JULIAWATI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3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40">
        <f>D1980</f>
        <v>45091</v>
      </c>
      <c r="E2018" s="341"/>
      <c r="F2018" s="339"/>
      <c r="G2018" s="208"/>
      <c r="H2018" s="342" t="str">
        <f>H1980</f>
        <v>(REJO AGUNG)</v>
      </c>
      <c r="I2018" s="342"/>
      <c r="J2018" s="342"/>
      <c r="K2018" s="34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39"/>
      <c r="G2019" s="208"/>
      <c r="H2019" s="344" t="str">
        <f>H1981</f>
        <v>JOMBANG</v>
      </c>
      <c r="I2019" s="344"/>
      <c r="J2019" s="344"/>
      <c r="K2019" s="34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G 4574</v>
      </c>
      <c r="E2020" s="199"/>
      <c r="F2020" s="210"/>
      <c r="G2020" s="211"/>
      <c r="H2020" s="346"/>
      <c r="I2020" s="346"/>
      <c r="J2020" s="346"/>
      <c r="K2020" s="34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120</v>
      </c>
      <c r="C2024" s="292" t="str">
        <f t="shared" si="1113"/>
        <v>PCS</v>
      </c>
      <c r="D2024" s="293">
        <f t="shared" si="1113"/>
        <v>1</v>
      </c>
      <c r="E2024" s="294" t="str">
        <f t="shared" si="1113"/>
        <v>CALCULATOR JOYKO CC-15A</v>
      </c>
      <c r="F2024" s="235"/>
      <c r="G2024" s="236"/>
      <c r="H2024" s="237">
        <f t="shared" ref="H2024:J2024" si="1114">H1986</f>
        <v>47000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4935000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PCS</v>
      </c>
      <c r="D2025" s="293">
        <f t="shared" si="1116"/>
        <v>1</v>
      </c>
      <c r="E2025" s="294" t="str">
        <f t="shared" si="1116"/>
        <v>CALCULATOR JOYKO CC-8A</v>
      </c>
      <c r="F2025" s="235"/>
      <c r="G2025" s="236"/>
      <c r="H2025" s="237">
        <f t="shared" ref="H2025:J2025" si="1117">H1987</f>
        <v>47000</v>
      </c>
      <c r="I2025" s="238">
        <f t="shared" si="1117"/>
        <v>0.125</v>
      </c>
      <c r="J2025" s="238">
        <f t="shared" si="1117"/>
        <v>0</v>
      </c>
      <c r="K2025" s="239">
        <f t="shared" si="1115"/>
        <v>4935000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160</v>
      </c>
      <c r="C2026" s="292" t="str">
        <f t="shared" si="1118"/>
        <v>PCS</v>
      </c>
      <c r="D2026" s="293">
        <f t="shared" si="1118"/>
        <v>1</v>
      </c>
      <c r="E2026" s="294" t="str">
        <f t="shared" si="1118"/>
        <v>CALCULATOR JOYKO CC-37</v>
      </c>
      <c r="F2026" s="235"/>
      <c r="G2026" s="236"/>
      <c r="H2026" s="237">
        <f t="shared" ref="H2026:J2026" si="1119">H1988</f>
        <v>32000</v>
      </c>
      <c r="I2026" s="238">
        <f t="shared" si="1119"/>
        <v>0.125</v>
      </c>
      <c r="J2026" s="238">
        <f t="shared" si="1119"/>
        <v>0</v>
      </c>
      <c r="K2026" s="239">
        <f t="shared" si="1115"/>
        <v>4480000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PCS</v>
      </c>
      <c r="D2027" s="293">
        <f t="shared" si="1120"/>
        <v>1</v>
      </c>
      <c r="E2027" s="294" t="str">
        <f t="shared" si="1120"/>
        <v>CALCULATOR JOYKO CC-810CH</v>
      </c>
      <c r="F2027" s="235"/>
      <c r="G2027" s="236"/>
      <c r="H2027" s="237">
        <f t="shared" ref="H2027:J2027" si="1121">H1989</f>
        <v>82000</v>
      </c>
      <c r="I2027" s="238">
        <f t="shared" si="1121"/>
        <v>0.125</v>
      </c>
      <c r="J2027" s="238">
        <f t="shared" si="1121"/>
        <v>0</v>
      </c>
      <c r="K2027" s="239">
        <f t="shared" si="1115"/>
        <v>4305000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240</v>
      </c>
      <c r="C2028" s="292" t="str">
        <f t="shared" si="1122"/>
        <v>PCS</v>
      </c>
      <c r="D2028" s="293">
        <f t="shared" si="1122"/>
        <v>2</v>
      </c>
      <c r="E2028" s="294" t="str">
        <f t="shared" si="1122"/>
        <v>CALCULATOR JOYKO DTC-1313CH</v>
      </c>
      <c r="F2028" s="235"/>
      <c r="G2028" s="236"/>
      <c r="H2028" s="237">
        <f t="shared" ref="H2028:J2028" si="1123">H1990</f>
        <v>40000</v>
      </c>
      <c r="I2028" s="238">
        <f t="shared" si="1123"/>
        <v>0.125</v>
      </c>
      <c r="J2028" s="238">
        <f t="shared" si="1123"/>
        <v>0</v>
      </c>
      <c r="K2028" s="239">
        <f t="shared" si="1115"/>
        <v>8400000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48"/>
      <c r="K2041" s="32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49">
        <f>SUM(K2024:K2039)</f>
        <v>27055000</v>
      </c>
      <c r="K2042" s="350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51"/>
      <c r="K2043" s="351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4"/>
      <c r="K2045" s="32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52">
        <f>((J2042/1.11)+(K2044/1.11))*11%</f>
        <v>2681126.1261261259</v>
      </c>
      <c r="K2046" s="353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4"/>
      <c r="K2047" s="32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27055000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5" t="str">
        <f>J2012</f>
        <v>NOVI / CONDRO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23060019</v>
      </c>
      <c r="G2054" s="11" t="s">
        <v>2</v>
      </c>
      <c r="H2054" s="385" t="s">
        <v>91</v>
      </c>
      <c r="I2054" s="385"/>
      <c r="J2054" s="385"/>
      <c r="K2054" s="38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89" t="s">
        <v>3</v>
      </c>
      <c r="G2055" s="17"/>
      <c r="H2055" s="387"/>
      <c r="I2055" s="387"/>
      <c r="J2055" s="387"/>
      <c r="K2055" s="38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4">
        <v>45091</v>
      </c>
      <c r="E2056" s="355"/>
      <c r="F2056" s="389"/>
      <c r="G2056" s="18"/>
      <c r="H2056" s="356" t="s">
        <v>92</v>
      </c>
      <c r="I2056" s="356"/>
      <c r="J2056" s="356"/>
      <c r="K2056" s="35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89"/>
      <c r="G2057" s="18"/>
      <c r="H2057" s="358" t="s">
        <v>93</v>
      </c>
      <c r="I2057" s="358"/>
      <c r="J2057" s="358"/>
      <c r="K2057" s="35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149</v>
      </c>
      <c r="E2058" s="9"/>
      <c r="F2058" s="21"/>
      <c r="G2058" s="22"/>
      <c r="H2058" s="360"/>
      <c r="I2058" s="360"/>
      <c r="J2058" s="360"/>
      <c r="K2058" s="36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34</v>
      </c>
      <c r="D2062" s="93">
        <v>3</v>
      </c>
      <c r="E2062" s="110" t="s">
        <v>97</v>
      </c>
      <c r="F2062" s="48"/>
      <c r="G2062" s="49"/>
      <c r="H2062" s="50">
        <v>64800</v>
      </c>
      <c r="I2062" s="51">
        <v>0.13500000000000001</v>
      </c>
      <c r="J2062" s="51"/>
      <c r="K2062" s="52">
        <f t="shared" ref="K2062:K2077" si="1146">(B2062*H2062-((B2062*H2062)*I2062))-((B2062*H2062-((B2062*H2062)*I2062))*J2062)</f>
        <v>10089360</v>
      </c>
      <c r="L2062" s="36"/>
    </row>
    <row r="2063" spans="1:12" s="10" customFormat="1" ht="14.1" customHeight="1" x14ac:dyDescent="0.25">
      <c r="A2063" s="45">
        <v>2</v>
      </c>
      <c r="B2063" s="46">
        <v>8</v>
      </c>
      <c r="C2063" s="46" t="s">
        <v>34</v>
      </c>
      <c r="D2063" s="93">
        <v>1</v>
      </c>
      <c r="E2063" s="110" t="s">
        <v>150</v>
      </c>
      <c r="F2063" s="48"/>
      <c r="G2063" s="49"/>
      <c r="H2063" s="50">
        <v>180000</v>
      </c>
      <c r="I2063" s="51">
        <v>0.13500000000000001</v>
      </c>
      <c r="J2063" s="51"/>
      <c r="K2063" s="52">
        <f t="shared" si="1146"/>
        <v>1245600</v>
      </c>
      <c r="L2063" s="36"/>
    </row>
    <row r="2064" spans="1:12" s="10" customFormat="1" ht="14.1" customHeight="1" x14ac:dyDescent="0.25">
      <c r="A2064" s="45">
        <v>3</v>
      </c>
      <c r="B2064" s="46">
        <v>8</v>
      </c>
      <c r="C2064" s="46" t="s">
        <v>34</v>
      </c>
      <c r="D2064" s="93">
        <v>2</v>
      </c>
      <c r="E2064" s="110" t="s">
        <v>151</v>
      </c>
      <c r="F2064" s="48"/>
      <c r="G2064" s="49"/>
      <c r="H2064" s="50">
        <v>384000</v>
      </c>
      <c r="I2064" s="51">
        <v>0.13500000000000001</v>
      </c>
      <c r="J2064" s="51"/>
      <c r="K2064" s="52">
        <f t="shared" si="1146"/>
        <v>2657280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34</v>
      </c>
      <c r="D2065" s="93">
        <v>1</v>
      </c>
      <c r="E2065" s="110" t="s">
        <v>152</v>
      </c>
      <c r="F2065" s="48"/>
      <c r="G2065" s="49"/>
      <c r="H2065" s="50">
        <v>57000</v>
      </c>
      <c r="I2065" s="51">
        <v>0.13500000000000001</v>
      </c>
      <c r="J2065" s="51"/>
      <c r="K2065" s="52">
        <f t="shared" si="1146"/>
        <v>3549960</v>
      </c>
      <c r="L2065" s="36"/>
    </row>
    <row r="2066" spans="1:12" s="10" customFormat="1" ht="14.1" customHeight="1" x14ac:dyDescent="0.25">
      <c r="A2066" s="45">
        <v>5</v>
      </c>
      <c r="B2066" s="46">
        <v>50</v>
      </c>
      <c r="C2066" s="46" t="s">
        <v>40</v>
      </c>
      <c r="D2066" s="93">
        <v>1</v>
      </c>
      <c r="E2066" s="110" t="s">
        <v>153</v>
      </c>
      <c r="F2066" s="48"/>
      <c r="G2066" s="49"/>
      <c r="H2066" s="50">
        <v>30000</v>
      </c>
      <c r="I2066" s="51">
        <v>0.13500000000000001</v>
      </c>
      <c r="J2066" s="51"/>
      <c r="K2066" s="52">
        <f t="shared" si="1146"/>
        <v>1297500</v>
      </c>
      <c r="L2066" s="36"/>
    </row>
    <row r="2067" spans="1:12" s="10" customFormat="1" ht="14.1" customHeight="1" x14ac:dyDescent="0.25">
      <c r="A2067" s="45">
        <v>6</v>
      </c>
      <c r="B2067" s="46">
        <v>50</v>
      </c>
      <c r="C2067" s="46" t="s">
        <v>40</v>
      </c>
      <c r="D2067" s="93">
        <v>1</v>
      </c>
      <c r="E2067" s="110" t="s">
        <v>154</v>
      </c>
      <c r="F2067" s="48"/>
      <c r="G2067" s="49"/>
      <c r="H2067" s="50">
        <v>30000</v>
      </c>
      <c r="I2067" s="51">
        <v>0.13500000000000001</v>
      </c>
      <c r="J2067" s="51"/>
      <c r="K2067" s="52">
        <f t="shared" si="1146"/>
        <v>1297500</v>
      </c>
      <c r="L2067" s="36"/>
    </row>
    <row r="2068" spans="1:12" s="10" customFormat="1" ht="14.1" customHeight="1" x14ac:dyDescent="0.25">
      <c r="A2068" s="45">
        <v>7</v>
      </c>
      <c r="B2068" s="46">
        <v>100</v>
      </c>
      <c r="C2068" s="46" t="s">
        <v>40</v>
      </c>
      <c r="D2068" s="93">
        <v>2</v>
      </c>
      <c r="E2068" s="110" t="s">
        <v>156</v>
      </c>
      <c r="F2068" s="48"/>
      <c r="G2068" s="49"/>
      <c r="H2068" s="50">
        <v>27500</v>
      </c>
      <c r="I2068" s="51">
        <v>0.13500000000000001</v>
      </c>
      <c r="J2068" s="51"/>
      <c r="K2068" s="52">
        <f t="shared" si="1146"/>
        <v>2378750</v>
      </c>
      <c r="L2068" s="36"/>
    </row>
    <row r="2069" spans="1:12" s="10" customFormat="1" ht="14.1" customHeight="1" x14ac:dyDescent="0.25">
      <c r="A2069" s="45">
        <v>8</v>
      </c>
      <c r="B2069" s="46">
        <v>20</v>
      </c>
      <c r="C2069" s="46" t="s">
        <v>34</v>
      </c>
      <c r="D2069" s="93">
        <v>1</v>
      </c>
      <c r="E2069" s="307" t="s">
        <v>119</v>
      </c>
      <c r="F2069" s="303"/>
      <c r="G2069" s="304"/>
      <c r="H2069" s="305">
        <v>19800</v>
      </c>
      <c r="I2069" s="306">
        <v>0.13500000000000001</v>
      </c>
      <c r="J2069" s="306"/>
      <c r="K2069" s="314">
        <f t="shared" si="1146"/>
        <v>342540</v>
      </c>
      <c r="L2069" s="302"/>
    </row>
    <row r="2070" spans="1:12" s="10" customFormat="1" ht="14.1" customHeight="1" x14ac:dyDescent="0.25">
      <c r="A2070" s="45">
        <v>9</v>
      </c>
      <c r="B2070" s="46">
        <v>50</v>
      </c>
      <c r="C2070" s="46" t="s">
        <v>56</v>
      </c>
      <c r="D2070" s="93">
        <v>1</v>
      </c>
      <c r="E2070" s="307" t="s">
        <v>155</v>
      </c>
      <c r="F2070" s="303"/>
      <c r="G2070" s="304"/>
      <c r="H2070" s="305">
        <v>95000</v>
      </c>
      <c r="I2070" s="306">
        <v>0.13500000000000001</v>
      </c>
      <c r="J2070" s="306"/>
      <c r="K2070" s="314">
        <f t="shared" si="1146"/>
        <v>4108750</v>
      </c>
      <c r="L2070" s="302"/>
    </row>
    <row r="2071" spans="1:12" s="10" customFormat="1" ht="14.1" customHeight="1" x14ac:dyDescent="0.25">
      <c r="A2071" s="45">
        <v>10</v>
      </c>
      <c r="B2071" s="308"/>
      <c r="C2071" s="308"/>
      <c r="D2071" s="309"/>
      <c r="E2071" s="315"/>
      <c r="F2071" s="310"/>
      <c r="G2071" s="311"/>
      <c r="H2071" s="312"/>
      <c r="I2071" s="313"/>
      <c r="J2071" s="313"/>
      <c r="K2071" s="314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308"/>
      <c r="C2072" s="308"/>
      <c r="D2072" s="309"/>
      <c r="E2072" s="315"/>
      <c r="F2072" s="310"/>
      <c r="G2072" s="311"/>
      <c r="H2072" s="312"/>
      <c r="I2072" s="313"/>
      <c r="J2072" s="313"/>
      <c r="K2072" s="314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314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314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314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314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314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62"/>
      <c r="K2079" s="363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64">
        <f>SUM(K2062:K2077)</f>
        <v>26967240</v>
      </c>
      <c r="K2080" s="365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66"/>
      <c r="K2081" s="366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63"/>
      <c r="K2083" s="363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67">
        <f>((J2080/1.11)+(K2082/1.11))*11%</f>
        <v>2672429.1891891891</v>
      </c>
      <c r="K2084" s="368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63"/>
      <c r="K2085" s="363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26967240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69" t="s">
        <v>36</v>
      </c>
      <c r="K2088" s="370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69"/>
      <c r="K2089" s="370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23060019</v>
      </c>
      <c r="F2092" s="123"/>
      <c r="G2092" s="124" t="s">
        <v>2</v>
      </c>
      <c r="H2092" s="371" t="str">
        <f>H2054</f>
        <v>CV PELITA JAYA</v>
      </c>
      <c r="I2092" s="371"/>
      <c r="J2092" s="371"/>
      <c r="K2092" s="37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75" t="s">
        <v>3</v>
      </c>
      <c r="G2093" s="130"/>
      <c r="H2093" s="373"/>
      <c r="I2093" s="373"/>
      <c r="J2093" s="373"/>
      <c r="K2093" s="37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76">
        <f>D2056</f>
        <v>45091</v>
      </c>
      <c r="E2094" s="377"/>
      <c r="F2094" s="375"/>
      <c r="G2094" s="131"/>
      <c r="H2094" s="378" t="str">
        <f>H2056</f>
        <v>(ANUGERAH SEJAHTERA)</v>
      </c>
      <c r="I2094" s="378"/>
      <c r="J2094" s="378"/>
      <c r="K2094" s="37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75"/>
      <c r="G2095" s="131"/>
      <c r="H2095" s="380" t="str">
        <f>H2057</f>
        <v>PURWOKERTO</v>
      </c>
      <c r="I2095" s="380"/>
      <c r="J2095" s="380"/>
      <c r="K2095" s="381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4656</v>
      </c>
      <c r="E2096" s="122"/>
      <c r="F2096" s="133"/>
      <c r="G2096" s="134"/>
      <c r="H2096" s="382"/>
      <c r="I2096" s="382"/>
      <c r="J2096" s="382"/>
      <c r="K2096" s="383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3</v>
      </c>
      <c r="E2100" s="289" t="str">
        <f t="shared" si="1147"/>
        <v>ISI CUTTER 18 MM KENKO L-150 (BESAR)</v>
      </c>
      <c r="F2100" s="158"/>
      <c r="G2100" s="159"/>
      <c r="H2100" s="160">
        <f t="shared" ref="H2100:J2100" si="1148">H2062</f>
        <v>64800</v>
      </c>
      <c r="I2100" s="161">
        <f t="shared" si="1148"/>
        <v>0.13500000000000001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10089360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8</v>
      </c>
      <c r="C2101" s="287" t="str">
        <f t="shared" si="1150"/>
        <v>LSN</v>
      </c>
      <c r="D2101" s="288">
        <f t="shared" si="1150"/>
        <v>1</v>
      </c>
      <c r="E2101" s="289" t="str">
        <f t="shared" si="1150"/>
        <v>PUNCH KENKO NO. 30XL</v>
      </c>
      <c r="F2101" s="158"/>
      <c r="G2101" s="159"/>
      <c r="H2101" s="160">
        <f t="shared" ref="H2101:J2101" si="1151">H2063</f>
        <v>180000</v>
      </c>
      <c r="I2101" s="161">
        <f t="shared" si="1151"/>
        <v>0.13500000000000001</v>
      </c>
      <c r="J2101" s="161">
        <f t="shared" si="1151"/>
        <v>0</v>
      </c>
      <c r="K2101" s="162">
        <f t="shared" si="1149"/>
        <v>1245600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8</v>
      </c>
      <c r="C2102" s="287" t="str">
        <f t="shared" si="1152"/>
        <v>LSN</v>
      </c>
      <c r="D2102" s="288">
        <f t="shared" si="1152"/>
        <v>2</v>
      </c>
      <c r="E2102" s="289" t="str">
        <f t="shared" si="1152"/>
        <v>PUNCH KENKO NO. 40XL</v>
      </c>
      <c r="F2102" s="158"/>
      <c r="G2102" s="159"/>
      <c r="H2102" s="160">
        <f t="shared" ref="H2102:J2102" si="1153">H2064</f>
        <v>384000</v>
      </c>
      <c r="I2102" s="161">
        <f t="shared" si="1153"/>
        <v>0.13500000000000001</v>
      </c>
      <c r="J2102" s="161">
        <f t="shared" si="1153"/>
        <v>0</v>
      </c>
      <c r="K2102" s="162">
        <f t="shared" si="1149"/>
        <v>2657280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LSN</v>
      </c>
      <c r="D2103" s="288">
        <f t="shared" si="1154"/>
        <v>1</v>
      </c>
      <c r="E2103" s="289" t="str">
        <f t="shared" si="1154"/>
        <v>CORRECTION FLUID KENKO KE-823M</v>
      </c>
      <c r="F2103" s="158"/>
      <c r="G2103" s="159"/>
      <c r="H2103" s="160">
        <f t="shared" ref="H2103:J2103" si="1155">H2065</f>
        <v>57000</v>
      </c>
      <c r="I2103" s="161">
        <f t="shared" si="1155"/>
        <v>0.13500000000000001</v>
      </c>
      <c r="J2103" s="161">
        <f t="shared" si="1155"/>
        <v>0</v>
      </c>
      <c r="K2103" s="162">
        <f t="shared" si="1149"/>
        <v>3549960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50</v>
      </c>
      <c r="C2104" s="287" t="str">
        <f t="shared" si="1156"/>
        <v>BOX</v>
      </c>
      <c r="D2104" s="288">
        <f t="shared" si="1156"/>
        <v>1</v>
      </c>
      <c r="E2104" s="289" t="str">
        <f t="shared" si="1156"/>
        <v>STIP / PENGHAPUS KENKO ERW-20SQ PUTIH</v>
      </c>
      <c r="F2104" s="158"/>
      <c r="G2104" s="159"/>
      <c r="H2104" s="160">
        <f t="shared" ref="H2104:J2104" si="1157">H2066</f>
        <v>30000</v>
      </c>
      <c r="I2104" s="161">
        <f t="shared" si="1157"/>
        <v>0.13500000000000001</v>
      </c>
      <c r="J2104" s="161">
        <f t="shared" si="1157"/>
        <v>0</v>
      </c>
      <c r="K2104" s="162">
        <f t="shared" si="1149"/>
        <v>1297500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50</v>
      </c>
      <c r="C2105" s="287" t="str">
        <f t="shared" si="1158"/>
        <v>BOX</v>
      </c>
      <c r="D2105" s="288">
        <f t="shared" si="1158"/>
        <v>1</v>
      </c>
      <c r="E2105" s="289" t="str">
        <f t="shared" si="1158"/>
        <v>STIP / PENGHAPUS KENKO ERB-20SQ HITAM</v>
      </c>
      <c r="F2105" s="158"/>
      <c r="G2105" s="159"/>
      <c r="H2105" s="160">
        <f t="shared" ref="H2105:J2105" si="1159">H2067</f>
        <v>30000</v>
      </c>
      <c r="I2105" s="161">
        <f t="shared" si="1159"/>
        <v>0.13500000000000001</v>
      </c>
      <c r="J2105" s="161">
        <f t="shared" si="1159"/>
        <v>0</v>
      </c>
      <c r="K2105" s="162">
        <f t="shared" si="1149"/>
        <v>1297500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100</v>
      </c>
      <c r="C2106" s="287" t="str">
        <f t="shared" si="1160"/>
        <v>BOX</v>
      </c>
      <c r="D2106" s="288">
        <f t="shared" si="1160"/>
        <v>2</v>
      </c>
      <c r="E2106" s="289" t="str">
        <f t="shared" si="1160"/>
        <v>STIP / PENGHAPUS KENKO ERW-40SQ PUTIH</v>
      </c>
      <c r="F2106" s="158"/>
      <c r="G2106" s="159"/>
      <c r="H2106" s="160">
        <f t="shared" ref="H2106:J2106" si="1161">H2068</f>
        <v>27500</v>
      </c>
      <c r="I2106" s="161">
        <f t="shared" si="1161"/>
        <v>0.13500000000000001</v>
      </c>
      <c r="J2106" s="161">
        <f t="shared" si="1161"/>
        <v>0</v>
      </c>
      <c r="K2106" s="162">
        <f t="shared" si="1149"/>
        <v>2378750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20</v>
      </c>
      <c r="C2107" s="287" t="str">
        <f t="shared" si="1162"/>
        <v>LSN</v>
      </c>
      <c r="D2107" s="288">
        <f t="shared" si="1162"/>
        <v>1</v>
      </c>
      <c r="E2107" s="289" t="str">
        <f t="shared" si="1162"/>
        <v>LEM CAIR 35 ML KENKO LG-35</v>
      </c>
      <c r="F2107" s="158"/>
      <c r="G2107" s="159"/>
      <c r="H2107" s="160">
        <f t="shared" ref="H2107:J2107" si="1163">H2069</f>
        <v>19800</v>
      </c>
      <c r="I2107" s="161">
        <f t="shared" si="1163"/>
        <v>0.13500000000000001</v>
      </c>
      <c r="J2107" s="161">
        <f t="shared" si="1163"/>
        <v>0</v>
      </c>
      <c r="K2107" s="162">
        <f t="shared" ref="K2107:K2109" si="1164">(B2107*H2107-((B2107*H2107)*I2107))-((B2107*H2107-((B2107*H2107)*I2107))*J2107)</f>
        <v>342540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5">B2070</f>
        <v>50</v>
      </c>
      <c r="C2108" s="287" t="str">
        <f t="shared" si="1165"/>
        <v>PCS</v>
      </c>
      <c r="D2108" s="288">
        <f t="shared" si="1165"/>
        <v>1</v>
      </c>
      <c r="E2108" s="289" t="str">
        <f t="shared" si="1165"/>
        <v>MESIN LABEL HARGA KENKO MX-6600N (10 Dgt, 2 Line, A/N-N)</v>
      </c>
      <c r="F2108" s="158"/>
      <c r="G2108" s="159"/>
      <c r="H2108" s="160">
        <f t="shared" ref="H2108:J2108" si="1166">H2070</f>
        <v>95000</v>
      </c>
      <c r="I2108" s="161">
        <f t="shared" si="1166"/>
        <v>0.13500000000000001</v>
      </c>
      <c r="J2108" s="161">
        <f t="shared" si="1166"/>
        <v>0</v>
      </c>
      <c r="K2108" s="162">
        <f t="shared" si="1164"/>
        <v>4108750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7">B2071</f>
        <v>0</v>
      </c>
      <c r="C2109" s="287">
        <f t="shared" si="1167"/>
        <v>0</v>
      </c>
      <c r="D2109" s="288">
        <f t="shared" si="1167"/>
        <v>0</v>
      </c>
      <c r="E2109" s="289">
        <f t="shared" si="1167"/>
        <v>0</v>
      </c>
      <c r="F2109" s="158"/>
      <c r="G2109" s="159"/>
      <c r="H2109" s="160">
        <f t="shared" ref="H2109:J2109" si="1168">H2071</f>
        <v>0</v>
      </c>
      <c r="I2109" s="161">
        <f t="shared" si="1168"/>
        <v>0</v>
      </c>
      <c r="J2109" s="161">
        <f t="shared" si="1168"/>
        <v>0</v>
      </c>
      <c r="K2109" s="162">
        <f t="shared" si="1164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9">B2072</f>
        <v>0</v>
      </c>
      <c r="C2110" s="287">
        <f t="shared" si="1169"/>
        <v>0</v>
      </c>
      <c r="D2110" s="288">
        <f t="shared" si="1169"/>
        <v>0</v>
      </c>
      <c r="E2110" s="289">
        <f t="shared" si="1169"/>
        <v>0</v>
      </c>
      <c r="F2110" s="158"/>
      <c r="G2110" s="159"/>
      <c r="H2110" s="160">
        <f t="shared" ref="H2110:J2110" si="1170">H2072</f>
        <v>0</v>
      </c>
      <c r="I2110" s="161">
        <f t="shared" si="1170"/>
        <v>0</v>
      </c>
      <c r="J2110" s="161">
        <f t="shared" si="1170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1">B2073</f>
        <v>0</v>
      </c>
      <c r="C2111" s="287">
        <f t="shared" si="1171"/>
        <v>0</v>
      </c>
      <c r="D2111" s="288">
        <f t="shared" si="1171"/>
        <v>0</v>
      </c>
      <c r="E2111" s="289">
        <f t="shared" si="1171"/>
        <v>0</v>
      </c>
      <c r="F2111" s="158"/>
      <c r="G2111" s="159"/>
      <c r="H2111" s="160">
        <f t="shared" ref="H2111:J2111" si="1172">H2073</f>
        <v>0</v>
      </c>
      <c r="I2111" s="161">
        <f t="shared" si="1172"/>
        <v>0</v>
      </c>
      <c r="J2111" s="161">
        <f t="shared" si="1172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3">B2074</f>
        <v>0</v>
      </c>
      <c r="C2112" s="287">
        <f t="shared" si="1173"/>
        <v>0</v>
      </c>
      <c r="D2112" s="288">
        <f t="shared" si="1173"/>
        <v>0</v>
      </c>
      <c r="E2112" s="289">
        <f t="shared" si="1173"/>
        <v>0</v>
      </c>
      <c r="F2112" s="158"/>
      <c r="G2112" s="159"/>
      <c r="H2112" s="160">
        <f t="shared" ref="H2112:J2112" si="1174">H2074</f>
        <v>0</v>
      </c>
      <c r="I2112" s="161">
        <f t="shared" si="1174"/>
        <v>0</v>
      </c>
      <c r="J2112" s="161">
        <f t="shared" si="1174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5">B2075</f>
        <v>0</v>
      </c>
      <c r="C2113" s="287">
        <f t="shared" si="1175"/>
        <v>0</v>
      </c>
      <c r="D2113" s="288">
        <f t="shared" si="1175"/>
        <v>0</v>
      </c>
      <c r="E2113" s="289">
        <f t="shared" si="1175"/>
        <v>0</v>
      </c>
      <c r="F2113" s="158"/>
      <c r="G2113" s="159"/>
      <c r="H2113" s="160">
        <f t="shared" ref="H2113:J2113" si="1176">H2075</f>
        <v>0</v>
      </c>
      <c r="I2113" s="161">
        <f t="shared" si="1176"/>
        <v>0</v>
      </c>
      <c r="J2113" s="161">
        <f t="shared" si="1176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7">B2076</f>
        <v>0</v>
      </c>
      <c r="C2114" s="287">
        <f t="shared" si="1177"/>
        <v>0</v>
      </c>
      <c r="D2114" s="288">
        <f t="shared" si="1177"/>
        <v>0</v>
      </c>
      <c r="E2114" s="289">
        <f t="shared" si="1177"/>
        <v>0</v>
      </c>
      <c r="F2114" s="158"/>
      <c r="G2114" s="159"/>
      <c r="H2114" s="160">
        <f t="shared" ref="H2114:J2114" si="1178">H2076</f>
        <v>0</v>
      </c>
      <c r="I2114" s="161">
        <f t="shared" si="1178"/>
        <v>0</v>
      </c>
      <c r="J2114" s="161">
        <f t="shared" si="1178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9">B2077</f>
        <v>0</v>
      </c>
      <c r="C2115" s="287">
        <f t="shared" si="1179"/>
        <v>0</v>
      </c>
      <c r="D2115" s="288">
        <f t="shared" si="1179"/>
        <v>0</v>
      </c>
      <c r="E2115" s="290">
        <f t="shared" si="1179"/>
        <v>0</v>
      </c>
      <c r="F2115" s="158"/>
      <c r="G2115" s="159"/>
      <c r="H2115" s="160">
        <f t="shared" ref="H2115:J2115" si="1180">H2077</f>
        <v>0</v>
      </c>
      <c r="I2115" s="161">
        <f t="shared" si="1180"/>
        <v>0</v>
      </c>
      <c r="J2115" s="161">
        <f t="shared" si="1180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84"/>
      <c r="K2117" s="33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27">
        <f>SUM(K2100:K2115)</f>
        <v>26967240</v>
      </c>
      <c r="K2118" s="328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29"/>
      <c r="K2119" s="329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30"/>
      <c r="K2121" s="33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31">
        <f>((J2118/1.11)+(K2120/1.11))*11%</f>
        <v>2672429.1891891891</v>
      </c>
      <c r="K2122" s="332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30"/>
      <c r="K2123" s="33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26967240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3" t="str">
        <f>J2088</f>
        <v>NOVI / CONDRO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23060019</v>
      </c>
      <c r="F2130" s="200"/>
      <c r="G2130" s="201" t="s">
        <v>2</v>
      </c>
      <c r="H2130" s="335" t="str">
        <f>H2092</f>
        <v>CV PELITA JAYA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3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40">
        <f>D2094</f>
        <v>45091</v>
      </c>
      <c r="E2132" s="341"/>
      <c r="F2132" s="339"/>
      <c r="G2132" s="208"/>
      <c r="H2132" s="342" t="str">
        <f>H2094</f>
        <v>(ANUGERAH SEJAHTERA)</v>
      </c>
      <c r="I2132" s="342"/>
      <c r="J2132" s="342"/>
      <c r="K2132" s="34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39"/>
      <c r="G2133" s="208"/>
      <c r="H2133" s="344" t="str">
        <f>H2095</f>
        <v>PURWOKERTO</v>
      </c>
      <c r="I2133" s="344"/>
      <c r="J2133" s="344"/>
      <c r="K2133" s="34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4656</v>
      </c>
      <c r="E2134" s="199"/>
      <c r="F2134" s="210"/>
      <c r="G2134" s="211"/>
      <c r="H2134" s="346"/>
      <c r="I2134" s="346"/>
      <c r="J2134" s="346"/>
      <c r="K2134" s="34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1">B2100</f>
        <v>180</v>
      </c>
      <c r="C2138" s="292" t="str">
        <f t="shared" si="1181"/>
        <v>LSN</v>
      </c>
      <c r="D2138" s="293">
        <f t="shared" si="1181"/>
        <v>3</v>
      </c>
      <c r="E2138" s="294" t="str">
        <f t="shared" si="1181"/>
        <v>ISI CUTTER 18 MM KENKO L-150 (BESAR)</v>
      </c>
      <c r="F2138" s="235"/>
      <c r="G2138" s="236"/>
      <c r="H2138" s="237">
        <f t="shared" ref="H2138:J2138" si="1182">H2100</f>
        <v>64800</v>
      </c>
      <c r="I2138" s="238">
        <f t="shared" si="1182"/>
        <v>0.13500000000000001</v>
      </c>
      <c r="J2138" s="238">
        <f t="shared" si="1182"/>
        <v>0</v>
      </c>
      <c r="K2138" s="239">
        <f t="shared" ref="K2138:K2153" si="1183">(B2138*H2138-((B2138*H2138)*I2138))-((B2138*H2138-((B2138*H2138)*I2138))*J2138)</f>
        <v>10089360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4">B2101</f>
        <v>8</v>
      </c>
      <c r="C2139" s="292" t="str">
        <f t="shared" si="1184"/>
        <v>LSN</v>
      </c>
      <c r="D2139" s="293">
        <f t="shared" si="1184"/>
        <v>1</v>
      </c>
      <c r="E2139" s="294" t="str">
        <f t="shared" si="1184"/>
        <v>PUNCH KENKO NO. 30XL</v>
      </c>
      <c r="F2139" s="235"/>
      <c r="G2139" s="236"/>
      <c r="H2139" s="237">
        <f t="shared" ref="H2139:J2139" si="1185">H2101</f>
        <v>180000</v>
      </c>
      <c r="I2139" s="238">
        <f t="shared" si="1185"/>
        <v>0.13500000000000001</v>
      </c>
      <c r="J2139" s="238">
        <f t="shared" si="1185"/>
        <v>0</v>
      </c>
      <c r="K2139" s="239">
        <f t="shared" si="1183"/>
        <v>1245600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6">B2102</f>
        <v>8</v>
      </c>
      <c r="C2140" s="292" t="str">
        <f t="shared" si="1186"/>
        <v>LSN</v>
      </c>
      <c r="D2140" s="293">
        <f t="shared" si="1186"/>
        <v>2</v>
      </c>
      <c r="E2140" s="294" t="str">
        <f t="shared" si="1186"/>
        <v>PUNCH KENKO NO. 40XL</v>
      </c>
      <c r="F2140" s="235"/>
      <c r="G2140" s="236"/>
      <c r="H2140" s="237">
        <f t="shared" ref="H2140:J2140" si="1187">H2102</f>
        <v>384000</v>
      </c>
      <c r="I2140" s="238">
        <f t="shared" si="1187"/>
        <v>0.13500000000000001</v>
      </c>
      <c r="J2140" s="238">
        <f t="shared" si="1187"/>
        <v>0</v>
      </c>
      <c r="K2140" s="239">
        <f t="shared" si="1183"/>
        <v>2657280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8">B2103</f>
        <v>72</v>
      </c>
      <c r="C2141" s="292" t="str">
        <f t="shared" si="1188"/>
        <v>LSN</v>
      </c>
      <c r="D2141" s="293">
        <f t="shared" si="1188"/>
        <v>1</v>
      </c>
      <c r="E2141" s="294" t="str">
        <f t="shared" si="1188"/>
        <v>CORRECTION FLUID KENKO KE-823M</v>
      </c>
      <c r="F2141" s="235"/>
      <c r="G2141" s="236"/>
      <c r="H2141" s="237">
        <f t="shared" ref="H2141:J2141" si="1189">H2103</f>
        <v>57000</v>
      </c>
      <c r="I2141" s="238">
        <f t="shared" si="1189"/>
        <v>0.13500000000000001</v>
      </c>
      <c r="J2141" s="238">
        <f t="shared" si="1189"/>
        <v>0</v>
      </c>
      <c r="K2141" s="239">
        <f t="shared" si="1183"/>
        <v>3549960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90">B2104</f>
        <v>50</v>
      </c>
      <c r="C2142" s="292" t="str">
        <f t="shared" si="1190"/>
        <v>BOX</v>
      </c>
      <c r="D2142" s="293">
        <f t="shared" si="1190"/>
        <v>1</v>
      </c>
      <c r="E2142" s="294" t="str">
        <f t="shared" si="1190"/>
        <v>STIP / PENGHAPUS KENKO ERW-20SQ PUTIH</v>
      </c>
      <c r="F2142" s="235"/>
      <c r="G2142" s="236"/>
      <c r="H2142" s="237">
        <f t="shared" ref="H2142:J2142" si="1191">H2104</f>
        <v>30000</v>
      </c>
      <c r="I2142" s="238">
        <f t="shared" si="1191"/>
        <v>0.13500000000000001</v>
      </c>
      <c r="J2142" s="238">
        <f t="shared" si="1191"/>
        <v>0</v>
      </c>
      <c r="K2142" s="239">
        <f t="shared" si="1183"/>
        <v>1297500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2">B2105</f>
        <v>50</v>
      </c>
      <c r="C2143" s="292" t="str">
        <f t="shared" si="1192"/>
        <v>BOX</v>
      </c>
      <c r="D2143" s="293">
        <f t="shared" si="1192"/>
        <v>1</v>
      </c>
      <c r="E2143" s="294" t="str">
        <f t="shared" si="1192"/>
        <v>STIP / PENGHAPUS KENKO ERB-20SQ HITAM</v>
      </c>
      <c r="F2143" s="235"/>
      <c r="G2143" s="236"/>
      <c r="H2143" s="237">
        <f t="shared" ref="H2143:J2143" si="1193">H2105</f>
        <v>30000</v>
      </c>
      <c r="I2143" s="238">
        <f t="shared" si="1193"/>
        <v>0.13500000000000001</v>
      </c>
      <c r="J2143" s="238">
        <f t="shared" si="1193"/>
        <v>0</v>
      </c>
      <c r="K2143" s="239">
        <f t="shared" si="1183"/>
        <v>1297500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4">B2106</f>
        <v>100</v>
      </c>
      <c r="C2144" s="292" t="str">
        <f t="shared" si="1194"/>
        <v>BOX</v>
      </c>
      <c r="D2144" s="293">
        <f t="shared" si="1194"/>
        <v>2</v>
      </c>
      <c r="E2144" s="294" t="str">
        <f t="shared" si="1194"/>
        <v>STIP / PENGHAPUS KENKO ERW-40SQ PUTIH</v>
      </c>
      <c r="F2144" s="235"/>
      <c r="G2144" s="236"/>
      <c r="H2144" s="237">
        <f t="shared" ref="H2144:J2144" si="1195">H2106</f>
        <v>27500</v>
      </c>
      <c r="I2144" s="238">
        <f t="shared" si="1195"/>
        <v>0.13500000000000001</v>
      </c>
      <c r="J2144" s="238">
        <f t="shared" si="1195"/>
        <v>0</v>
      </c>
      <c r="K2144" s="239">
        <f t="shared" ref="K2144:K2148" si="1196">(B2144*H2144-((B2144*H2144)*I2144))-((B2144*H2144-((B2144*H2144)*I2144))*J2144)</f>
        <v>2378750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7">B2107</f>
        <v>20</v>
      </c>
      <c r="C2145" s="292" t="str">
        <f t="shared" si="1197"/>
        <v>LSN</v>
      </c>
      <c r="D2145" s="293">
        <f t="shared" si="1197"/>
        <v>1</v>
      </c>
      <c r="E2145" s="294" t="str">
        <f t="shared" si="1197"/>
        <v>LEM CAIR 35 ML KENKO LG-35</v>
      </c>
      <c r="F2145" s="235"/>
      <c r="G2145" s="236"/>
      <c r="H2145" s="237">
        <f t="shared" ref="H2145:J2145" si="1198">H2107</f>
        <v>19800</v>
      </c>
      <c r="I2145" s="238">
        <f t="shared" si="1198"/>
        <v>0.13500000000000001</v>
      </c>
      <c r="J2145" s="238">
        <f t="shared" si="1198"/>
        <v>0</v>
      </c>
      <c r="K2145" s="239">
        <f t="shared" si="1196"/>
        <v>342540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9">B2108</f>
        <v>50</v>
      </c>
      <c r="C2146" s="292" t="str">
        <f t="shared" si="1199"/>
        <v>PCS</v>
      </c>
      <c r="D2146" s="293">
        <f t="shared" si="1199"/>
        <v>1</v>
      </c>
      <c r="E2146" s="294" t="str">
        <f t="shared" si="1199"/>
        <v>MESIN LABEL HARGA KENKO MX-6600N (10 Dgt, 2 Line, A/N-N)</v>
      </c>
      <c r="F2146" s="235"/>
      <c r="G2146" s="236"/>
      <c r="H2146" s="237">
        <f t="shared" ref="H2146:J2146" si="1200">H2108</f>
        <v>95000</v>
      </c>
      <c r="I2146" s="238">
        <f t="shared" si="1200"/>
        <v>0.13500000000000001</v>
      </c>
      <c r="J2146" s="238">
        <f t="shared" si="1200"/>
        <v>0</v>
      </c>
      <c r="K2146" s="239">
        <f t="shared" si="1196"/>
        <v>4108750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201">B2109</f>
        <v>0</v>
      </c>
      <c r="C2147" s="292">
        <f t="shared" si="1201"/>
        <v>0</v>
      </c>
      <c r="D2147" s="293">
        <f t="shared" si="1201"/>
        <v>0</v>
      </c>
      <c r="E2147" s="294">
        <f t="shared" si="1201"/>
        <v>0</v>
      </c>
      <c r="F2147" s="235"/>
      <c r="G2147" s="236"/>
      <c r="H2147" s="237">
        <f t="shared" ref="H2147:J2147" si="1202">H2109</f>
        <v>0</v>
      </c>
      <c r="I2147" s="238">
        <f t="shared" si="1202"/>
        <v>0</v>
      </c>
      <c r="J2147" s="238">
        <f t="shared" si="1202"/>
        <v>0</v>
      </c>
      <c r="K2147" s="239">
        <f t="shared" si="1196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3">B2110</f>
        <v>0</v>
      </c>
      <c r="C2148" s="292">
        <f t="shared" si="1203"/>
        <v>0</v>
      </c>
      <c r="D2148" s="293">
        <f t="shared" si="1203"/>
        <v>0</v>
      </c>
      <c r="E2148" s="294">
        <f t="shared" si="1203"/>
        <v>0</v>
      </c>
      <c r="F2148" s="235"/>
      <c r="G2148" s="236"/>
      <c r="H2148" s="237">
        <f t="shared" ref="H2148:J2148" si="1204">H2110</f>
        <v>0</v>
      </c>
      <c r="I2148" s="238">
        <f t="shared" si="1204"/>
        <v>0</v>
      </c>
      <c r="J2148" s="238">
        <f t="shared" si="1204"/>
        <v>0</v>
      </c>
      <c r="K2148" s="239">
        <f t="shared" si="1196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5">B2111</f>
        <v>0</v>
      </c>
      <c r="C2149" s="292">
        <f t="shared" si="1205"/>
        <v>0</v>
      </c>
      <c r="D2149" s="293">
        <f t="shared" si="1205"/>
        <v>0</v>
      </c>
      <c r="E2149" s="294">
        <f t="shared" si="1205"/>
        <v>0</v>
      </c>
      <c r="F2149" s="235"/>
      <c r="G2149" s="236"/>
      <c r="H2149" s="237">
        <f t="shared" ref="H2149:J2149" si="1206">H2111</f>
        <v>0</v>
      </c>
      <c r="I2149" s="238">
        <f t="shared" si="1206"/>
        <v>0</v>
      </c>
      <c r="J2149" s="238">
        <f t="shared" si="1206"/>
        <v>0</v>
      </c>
      <c r="K2149" s="239">
        <f t="shared" si="1183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7">B2112</f>
        <v>0</v>
      </c>
      <c r="C2150" s="292">
        <f t="shared" si="1207"/>
        <v>0</v>
      </c>
      <c r="D2150" s="293">
        <f t="shared" si="1207"/>
        <v>0</v>
      </c>
      <c r="E2150" s="294">
        <f t="shared" si="1207"/>
        <v>0</v>
      </c>
      <c r="F2150" s="235"/>
      <c r="G2150" s="236"/>
      <c r="H2150" s="237">
        <f t="shared" ref="H2150:J2150" si="1208">H2112</f>
        <v>0</v>
      </c>
      <c r="I2150" s="238">
        <f t="shared" si="1208"/>
        <v>0</v>
      </c>
      <c r="J2150" s="238">
        <f t="shared" si="1208"/>
        <v>0</v>
      </c>
      <c r="K2150" s="239">
        <f t="shared" si="1183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9">B2113</f>
        <v>0</v>
      </c>
      <c r="C2151" s="292">
        <f t="shared" si="1209"/>
        <v>0</v>
      </c>
      <c r="D2151" s="293">
        <f t="shared" si="1209"/>
        <v>0</v>
      </c>
      <c r="E2151" s="294">
        <f t="shared" si="1209"/>
        <v>0</v>
      </c>
      <c r="F2151" s="235"/>
      <c r="G2151" s="236"/>
      <c r="H2151" s="237">
        <f t="shared" ref="H2151:J2151" si="1210">H2113</f>
        <v>0</v>
      </c>
      <c r="I2151" s="238">
        <f t="shared" si="1210"/>
        <v>0</v>
      </c>
      <c r="J2151" s="238">
        <f t="shared" si="1210"/>
        <v>0</v>
      </c>
      <c r="K2151" s="239">
        <f t="shared" si="1183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11">B2114</f>
        <v>0</v>
      </c>
      <c r="C2152" s="292">
        <f t="shared" si="1211"/>
        <v>0</v>
      </c>
      <c r="D2152" s="293">
        <f t="shared" si="1211"/>
        <v>0</v>
      </c>
      <c r="E2152" s="294">
        <f t="shared" si="1211"/>
        <v>0</v>
      </c>
      <c r="F2152" s="235"/>
      <c r="G2152" s="236"/>
      <c r="H2152" s="237">
        <f t="shared" ref="H2152:J2152" si="1212">H2114</f>
        <v>0</v>
      </c>
      <c r="I2152" s="238">
        <f t="shared" si="1212"/>
        <v>0</v>
      </c>
      <c r="J2152" s="238">
        <f t="shared" si="1212"/>
        <v>0</v>
      </c>
      <c r="K2152" s="239">
        <f t="shared" si="1183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3">B2115</f>
        <v>0</v>
      </c>
      <c r="C2153" s="292">
        <f t="shared" si="1213"/>
        <v>0</v>
      </c>
      <c r="D2153" s="293">
        <f t="shared" si="1213"/>
        <v>0</v>
      </c>
      <c r="E2153" s="295">
        <f t="shared" si="1213"/>
        <v>0</v>
      </c>
      <c r="F2153" s="235"/>
      <c r="G2153" s="236"/>
      <c r="H2153" s="237">
        <f t="shared" ref="H2153:J2153" si="1214">H2115</f>
        <v>0</v>
      </c>
      <c r="I2153" s="238">
        <f t="shared" si="1214"/>
        <v>0</v>
      </c>
      <c r="J2153" s="238">
        <f t="shared" si="1214"/>
        <v>0</v>
      </c>
      <c r="K2153" s="239">
        <f t="shared" si="1183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48"/>
      <c r="K2155" s="32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49">
        <f>SUM(K2138:K2153)</f>
        <v>26967240</v>
      </c>
      <c r="K2156" s="350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51"/>
      <c r="K2157" s="351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4"/>
      <c r="K2159" s="32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52">
        <f>((J2156/1.11)+(K2158/1.11))*11%</f>
        <v>2672429.1891891891</v>
      </c>
      <c r="K2160" s="353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4"/>
      <c r="K2161" s="32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26967240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5" t="str">
        <f>J2126</f>
        <v>NOVI / CONDRO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23060020</v>
      </c>
      <c r="G2168" s="11" t="s">
        <v>2</v>
      </c>
      <c r="H2168" s="385" t="s">
        <v>72</v>
      </c>
      <c r="I2168" s="385"/>
      <c r="J2168" s="385"/>
      <c r="K2168" s="38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89" t="s">
        <v>3</v>
      </c>
      <c r="G2169" s="17"/>
      <c r="H2169" s="387"/>
      <c r="I2169" s="387"/>
      <c r="J2169" s="387"/>
      <c r="K2169" s="38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4">
        <v>45092</v>
      </c>
      <c r="E2170" s="355"/>
      <c r="F2170" s="389"/>
      <c r="G2170" s="18"/>
      <c r="H2170" s="356" t="s">
        <v>73</v>
      </c>
      <c r="I2170" s="356"/>
      <c r="J2170" s="356"/>
      <c r="K2170" s="35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89"/>
      <c r="G2171" s="18"/>
      <c r="H2171" s="358" t="s">
        <v>74</v>
      </c>
      <c r="I2171" s="358"/>
      <c r="J2171" s="358"/>
      <c r="K2171" s="35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157</v>
      </c>
      <c r="E2172" s="9"/>
      <c r="F2172" s="21"/>
      <c r="G2172" s="22"/>
      <c r="H2172" s="360"/>
      <c r="I2172" s="360"/>
      <c r="J2172" s="360"/>
      <c r="K2172" s="36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500</v>
      </c>
      <c r="C2176" s="46" t="s">
        <v>40</v>
      </c>
      <c r="D2176" s="93">
        <v>10</v>
      </c>
      <c r="E2176" s="316" t="s">
        <v>159</v>
      </c>
      <c r="F2176" s="48"/>
      <c r="G2176" s="49"/>
      <c r="H2176" s="50">
        <v>28300</v>
      </c>
      <c r="I2176" s="51"/>
      <c r="J2176" s="51">
        <v>0.125</v>
      </c>
      <c r="K2176" s="52">
        <f t="shared" ref="K2176:K2191" si="1215">(B2176*H2176-((B2176*H2176)*I2176))-((B2176*H2176-((B2176*H2176)*I2176))*J2176)</f>
        <v>12381250</v>
      </c>
      <c r="L2176" s="36"/>
    </row>
    <row r="2177" spans="1:12" s="10" customFormat="1" ht="14.1" customHeight="1" x14ac:dyDescent="0.25">
      <c r="A2177" s="45">
        <v>2</v>
      </c>
      <c r="B2177" s="46">
        <v>150</v>
      </c>
      <c r="C2177" s="46" t="s">
        <v>40</v>
      </c>
      <c r="D2177" s="93">
        <v>3</v>
      </c>
      <c r="E2177" s="316" t="s">
        <v>160</v>
      </c>
      <c r="F2177" s="48"/>
      <c r="G2177" s="49"/>
      <c r="H2177" s="50">
        <v>28300</v>
      </c>
      <c r="I2177" s="51"/>
      <c r="J2177" s="313">
        <v>0.125</v>
      </c>
      <c r="K2177" s="52">
        <f t="shared" si="1215"/>
        <v>3714375</v>
      </c>
      <c r="L2177" s="36"/>
    </row>
    <row r="2178" spans="1:12" s="10" customFormat="1" ht="14.1" customHeight="1" x14ac:dyDescent="0.25">
      <c r="A2178" s="45">
        <v>3</v>
      </c>
      <c r="B2178" s="46">
        <v>400</v>
      </c>
      <c r="C2178" s="46" t="s">
        <v>40</v>
      </c>
      <c r="D2178" s="93">
        <v>8</v>
      </c>
      <c r="E2178" s="316" t="s">
        <v>76</v>
      </c>
      <c r="F2178" s="48"/>
      <c r="G2178" s="49"/>
      <c r="H2178" s="50">
        <v>34100</v>
      </c>
      <c r="I2178" s="51"/>
      <c r="J2178" s="313">
        <v>0.125</v>
      </c>
      <c r="K2178" s="52">
        <f t="shared" si="1215"/>
        <v>11935000</v>
      </c>
      <c r="L2178" s="36"/>
    </row>
    <row r="2179" spans="1:12" s="10" customFormat="1" ht="14.1" customHeight="1" x14ac:dyDescent="0.25">
      <c r="A2179" s="45">
        <v>4</v>
      </c>
      <c r="B2179" s="46">
        <v>150</v>
      </c>
      <c r="C2179" s="46" t="s">
        <v>40</v>
      </c>
      <c r="D2179" s="93">
        <v>3</v>
      </c>
      <c r="E2179" s="63" t="s">
        <v>161</v>
      </c>
      <c r="F2179" s="48"/>
      <c r="G2179" s="49"/>
      <c r="H2179" s="50">
        <v>34100</v>
      </c>
      <c r="I2179" s="51"/>
      <c r="J2179" s="313">
        <v>0.125</v>
      </c>
      <c r="K2179" s="52">
        <f t="shared" si="1215"/>
        <v>4475625</v>
      </c>
      <c r="L2179" s="36"/>
    </row>
    <row r="2180" spans="1:12" s="10" customFormat="1" ht="14.1" customHeight="1" x14ac:dyDescent="0.25">
      <c r="A2180" s="45">
        <v>5</v>
      </c>
      <c r="B2180" s="46">
        <v>120</v>
      </c>
      <c r="C2180" s="46" t="s">
        <v>40</v>
      </c>
      <c r="D2180" s="93">
        <v>5</v>
      </c>
      <c r="E2180" s="63" t="s">
        <v>162</v>
      </c>
      <c r="F2180" s="48"/>
      <c r="G2180" s="49"/>
      <c r="H2180" s="50">
        <v>70800</v>
      </c>
      <c r="I2180" s="51"/>
      <c r="J2180" s="313">
        <v>0.125</v>
      </c>
      <c r="K2180" s="52">
        <f t="shared" si="1215"/>
        <v>7434000</v>
      </c>
      <c r="L2180" s="36"/>
    </row>
    <row r="2181" spans="1:12" s="10" customFormat="1" ht="14.1" customHeight="1" x14ac:dyDescent="0.25">
      <c r="A2181" s="45">
        <v>6</v>
      </c>
      <c r="B2181" s="46">
        <v>120</v>
      </c>
      <c r="C2181" s="46" t="s">
        <v>40</v>
      </c>
      <c r="D2181" s="93">
        <v>5</v>
      </c>
      <c r="E2181" s="63" t="s">
        <v>163</v>
      </c>
      <c r="F2181" s="48"/>
      <c r="G2181" s="49"/>
      <c r="H2181" s="50">
        <v>70800</v>
      </c>
      <c r="I2181" s="51"/>
      <c r="J2181" s="313">
        <v>0.125</v>
      </c>
      <c r="K2181" s="52">
        <f t="shared" si="1215"/>
        <v>7434000</v>
      </c>
      <c r="L2181" s="36"/>
    </row>
    <row r="2182" spans="1:12" s="10" customFormat="1" ht="14.1" customHeight="1" x14ac:dyDescent="0.25">
      <c r="A2182" s="45">
        <v>7</v>
      </c>
      <c r="B2182" s="46">
        <v>108</v>
      </c>
      <c r="C2182" s="46" t="s">
        <v>43</v>
      </c>
      <c r="D2182" s="93">
        <v>3</v>
      </c>
      <c r="E2182" s="63" t="s">
        <v>164</v>
      </c>
      <c r="F2182" s="48"/>
      <c r="G2182" s="49"/>
      <c r="H2182" s="50">
        <v>34200</v>
      </c>
      <c r="I2182" s="51"/>
      <c r="J2182" s="313">
        <v>0.125</v>
      </c>
      <c r="K2182" s="52">
        <f t="shared" si="1215"/>
        <v>3231900</v>
      </c>
      <c r="L2182" s="36"/>
    </row>
    <row r="2183" spans="1:12" s="10" customFormat="1" ht="14.1" customHeight="1" x14ac:dyDescent="0.25">
      <c r="A2183" s="45">
        <v>8</v>
      </c>
      <c r="B2183" s="46">
        <v>240</v>
      </c>
      <c r="C2183" s="46" t="s">
        <v>158</v>
      </c>
      <c r="D2183" s="93">
        <v>5</v>
      </c>
      <c r="E2183" s="63" t="s">
        <v>165</v>
      </c>
      <c r="F2183" s="48"/>
      <c r="G2183" s="49"/>
      <c r="H2183" s="50">
        <v>19000</v>
      </c>
      <c r="I2183" s="51"/>
      <c r="J2183" s="313">
        <v>0.125</v>
      </c>
      <c r="K2183" s="52">
        <f t="shared" si="1215"/>
        <v>3990000</v>
      </c>
      <c r="L2183" s="36"/>
    </row>
    <row r="2184" spans="1:12" s="10" customFormat="1" ht="14.1" customHeight="1" x14ac:dyDescent="0.25">
      <c r="A2184" s="45">
        <v>9</v>
      </c>
      <c r="B2184" s="46">
        <v>120</v>
      </c>
      <c r="C2184" s="46" t="s">
        <v>158</v>
      </c>
      <c r="D2184" s="93">
        <v>2</v>
      </c>
      <c r="E2184" s="63" t="s">
        <v>166</v>
      </c>
      <c r="F2184" s="48"/>
      <c r="G2184" s="49"/>
      <c r="H2184" s="50">
        <v>11100</v>
      </c>
      <c r="I2184" s="51"/>
      <c r="J2184" s="313">
        <v>0.125</v>
      </c>
      <c r="K2184" s="52">
        <f t="shared" si="1215"/>
        <v>1165500</v>
      </c>
      <c r="L2184" s="36"/>
    </row>
    <row r="2185" spans="1:12" s="10" customFormat="1" ht="14.1" customHeight="1" x14ac:dyDescent="0.25">
      <c r="A2185" s="45">
        <v>10</v>
      </c>
      <c r="B2185" s="46">
        <v>300</v>
      </c>
      <c r="C2185" s="46" t="s">
        <v>137</v>
      </c>
      <c r="D2185" s="93">
        <v>10</v>
      </c>
      <c r="E2185" s="63" t="s">
        <v>167</v>
      </c>
      <c r="F2185" s="48"/>
      <c r="G2185" s="49"/>
      <c r="H2185" s="50">
        <v>104400</v>
      </c>
      <c r="I2185" s="51"/>
      <c r="J2185" s="313">
        <v>0.125</v>
      </c>
      <c r="K2185" s="52">
        <f t="shared" si="1215"/>
        <v>27405000</v>
      </c>
      <c r="L2185" s="36"/>
    </row>
    <row r="2186" spans="1:12" s="10" customFormat="1" ht="14.1" customHeight="1" x14ac:dyDescent="0.25">
      <c r="A2186" s="45">
        <v>11</v>
      </c>
      <c r="B2186" s="46">
        <v>240</v>
      </c>
      <c r="C2186" s="46" t="s">
        <v>46</v>
      </c>
      <c r="D2186" s="93">
        <v>1</v>
      </c>
      <c r="E2186" s="63" t="s">
        <v>168</v>
      </c>
      <c r="F2186" s="48"/>
      <c r="G2186" s="49"/>
      <c r="H2186" s="50">
        <v>8800</v>
      </c>
      <c r="I2186" s="51"/>
      <c r="J2186" s="313">
        <v>0.125</v>
      </c>
      <c r="K2186" s="52">
        <f t="shared" si="1215"/>
        <v>1848000</v>
      </c>
      <c r="L2186" s="36"/>
    </row>
    <row r="2187" spans="1:12" s="10" customFormat="1" ht="14.1" customHeight="1" x14ac:dyDescent="0.25">
      <c r="A2187" s="45">
        <v>12</v>
      </c>
      <c r="B2187" s="46">
        <v>1440</v>
      </c>
      <c r="C2187" s="46" t="s">
        <v>46</v>
      </c>
      <c r="D2187" s="93">
        <v>10</v>
      </c>
      <c r="E2187" s="63" t="s">
        <v>169</v>
      </c>
      <c r="F2187" s="48"/>
      <c r="G2187" s="49"/>
      <c r="H2187" s="50">
        <v>10600</v>
      </c>
      <c r="I2187" s="51"/>
      <c r="J2187" s="313">
        <v>0.125</v>
      </c>
      <c r="K2187" s="52">
        <f t="shared" si="1215"/>
        <v>13356000</v>
      </c>
      <c r="L2187" s="36"/>
    </row>
    <row r="2188" spans="1:12" s="10" customFormat="1" ht="14.1" customHeight="1" x14ac:dyDescent="0.25">
      <c r="A2188" s="45">
        <v>13</v>
      </c>
      <c r="B2188" s="46">
        <v>720</v>
      </c>
      <c r="C2188" s="46" t="s">
        <v>46</v>
      </c>
      <c r="D2188" s="93">
        <v>10</v>
      </c>
      <c r="E2188" s="63" t="s">
        <v>170</v>
      </c>
      <c r="F2188" s="48"/>
      <c r="G2188" s="49"/>
      <c r="H2188" s="50">
        <v>21200</v>
      </c>
      <c r="I2188" s="51"/>
      <c r="J2188" s="313">
        <v>0.125</v>
      </c>
      <c r="K2188" s="52">
        <f t="shared" si="1215"/>
        <v>13356000</v>
      </c>
      <c r="L2188" s="36"/>
    </row>
    <row r="2189" spans="1:12" s="10" customFormat="1" ht="14.1" customHeight="1" x14ac:dyDescent="0.25">
      <c r="A2189" s="45">
        <v>14</v>
      </c>
      <c r="B2189" s="46">
        <v>576</v>
      </c>
      <c r="C2189" s="46" t="s">
        <v>46</v>
      </c>
      <c r="D2189" s="93">
        <v>2</v>
      </c>
      <c r="E2189" s="63" t="s">
        <v>171</v>
      </c>
      <c r="F2189" s="48"/>
      <c r="G2189" s="49"/>
      <c r="H2189" s="50">
        <v>6700</v>
      </c>
      <c r="I2189" s="51"/>
      <c r="J2189" s="313">
        <v>0.125</v>
      </c>
      <c r="K2189" s="52">
        <f t="shared" si="1215"/>
        <v>3376800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5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5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62"/>
      <c r="K2193" s="363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64">
        <f>SUM(K2176:K2191)</f>
        <v>115103450</v>
      </c>
      <c r="K2194" s="365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66"/>
      <c r="K2195" s="366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63"/>
      <c r="K2197" s="363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67">
        <f>((J2194/1.11)+(K2196/1.11))*11%</f>
        <v>11406648.198198197</v>
      </c>
      <c r="K2198" s="368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63"/>
      <c r="K2199" s="363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115103450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69" t="s">
        <v>172</v>
      </c>
      <c r="K2202" s="370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69"/>
      <c r="K2203" s="370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23060020</v>
      </c>
      <c r="F2206" s="123"/>
      <c r="G2206" s="124" t="s">
        <v>2</v>
      </c>
      <c r="H2206" s="371" t="str">
        <f>H2168</f>
        <v>LILY JULIAWATI</v>
      </c>
      <c r="I2206" s="371"/>
      <c r="J2206" s="371"/>
      <c r="K2206" s="37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75" t="s">
        <v>3</v>
      </c>
      <c r="G2207" s="130"/>
      <c r="H2207" s="373"/>
      <c r="I2207" s="373"/>
      <c r="J2207" s="373"/>
      <c r="K2207" s="37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76">
        <f>D2170</f>
        <v>45092</v>
      </c>
      <c r="E2208" s="377"/>
      <c r="F2208" s="375"/>
      <c r="G2208" s="131"/>
      <c r="H2208" s="378" t="str">
        <f>H2170</f>
        <v>(REJO AGUNG)</v>
      </c>
      <c r="I2208" s="378"/>
      <c r="J2208" s="378"/>
      <c r="K2208" s="37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75"/>
      <c r="G2209" s="131"/>
      <c r="H2209" s="380" t="str">
        <f>H2171</f>
        <v>JOMBANG</v>
      </c>
      <c r="I2209" s="380"/>
      <c r="J2209" s="380"/>
      <c r="K2209" s="381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4575</v>
      </c>
      <c r="E2210" s="122"/>
      <c r="F2210" s="133"/>
      <c r="G2210" s="134"/>
      <c r="H2210" s="382"/>
      <c r="I2210" s="382"/>
      <c r="J2210" s="382"/>
      <c r="K2210" s="383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6">B2176</f>
        <v>500</v>
      </c>
      <c r="C2214" s="287" t="str">
        <f t="shared" si="1216"/>
        <v>BOX</v>
      </c>
      <c r="D2214" s="318">
        <v>10</v>
      </c>
      <c r="E2214" s="289" t="str">
        <f t="shared" si="1216"/>
        <v>STIP / PENGHAPUS JOYKO 526-B40P PUTIH</v>
      </c>
      <c r="F2214" s="158"/>
      <c r="G2214" s="159"/>
      <c r="H2214" s="160">
        <f t="shared" ref="H2214:J2214" si="1217">H2176</f>
        <v>28300</v>
      </c>
      <c r="I2214" s="161">
        <f t="shared" si="1217"/>
        <v>0</v>
      </c>
      <c r="J2214" s="161">
        <f t="shared" si="1217"/>
        <v>0.125</v>
      </c>
      <c r="K2214" s="162">
        <f t="shared" ref="K2214:K2229" si="1218">(B2214*H2214-((B2214*H2214)*I2214))-((B2214*H2214-((B2214*H2214)*I2214))*J2214)</f>
        <v>12381250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9">B2177</f>
        <v>150</v>
      </c>
      <c r="C2215" s="287" t="str">
        <f t="shared" si="1219"/>
        <v>BOX</v>
      </c>
      <c r="D2215" s="318">
        <v>3</v>
      </c>
      <c r="E2215" s="289" t="str">
        <f t="shared" si="1219"/>
        <v>STIP / PENGHAPUS JOYKO 526-B40BL HITAM</v>
      </c>
      <c r="F2215" s="158"/>
      <c r="G2215" s="159"/>
      <c r="H2215" s="160">
        <f t="shared" ref="H2215:J2215" si="1220">H2177</f>
        <v>28300</v>
      </c>
      <c r="I2215" s="161">
        <f t="shared" si="1220"/>
        <v>0</v>
      </c>
      <c r="J2215" s="161">
        <f t="shared" si="1220"/>
        <v>0.125</v>
      </c>
      <c r="K2215" s="162">
        <f t="shared" si="1218"/>
        <v>3714375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21">B2178</f>
        <v>400</v>
      </c>
      <c r="C2216" s="287" t="str">
        <f t="shared" si="1221"/>
        <v>BOX</v>
      </c>
      <c r="D2216" s="318">
        <v>8</v>
      </c>
      <c r="E2216" s="289" t="str">
        <f t="shared" si="1221"/>
        <v>STIP / PENGHAPUS JOYKO 526-B20 PUTIH</v>
      </c>
      <c r="F2216" s="158"/>
      <c r="G2216" s="159"/>
      <c r="H2216" s="160">
        <f t="shared" ref="H2216:J2216" si="1222">H2178</f>
        <v>34100</v>
      </c>
      <c r="I2216" s="161">
        <f t="shared" si="1222"/>
        <v>0</v>
      </c>
      <c r="J2216" s="161">
        <f t="shared" si="1222"/>
        <v>0.125</v>
      </c>
      <c r="K2216" s="162">
        <f t="shared" si="1218"/>
        <v>11935000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3">B2179</f>
        <v>150</v>
      </c>
      <c r="C2217" s="287" t="str">
        <f t="shared" si="1223"/>
        <v>BOX</v>
      </c>
      <c r="D2217" s="318">
        <v>3</v>
      </c>
      <c r="E2217" s="289" t="str">
        <f t="shared" si="1223"/>
        <v>STIP / PENGHAPUS JOYKO ER-B20BL HITAM</v>
      </c>
      <c r="F2217" s="158"/>
      <c r="G2217" s="159"/>
      <c r="H2217" s="160">
        <f t="shared" ref="H2217:J2217" si="1224">H2179</f>
        <v>34100</v>
      </c>
      <c r="I2217" s="161">
        <f t="shared" si="1224"/>
        <v>0</v>
      </c>
      <c r="J2217" s="161">
        <f t="shared" si="1224"/>
        <v>0.125</v>
      </c>
      <c r="K2217" s="162">
        <f t="shared" si="1218"/>
        <v>4475625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5">B2180</f>
        <v>120</v>
      </c>
      <c r="C2218" s="287" t="str">
        <f t="shared" si="1225"/>
        <v>BOX</v>
      </c>
      <c r="D2218" s="318">
        <v>5</v>
      </c>
      <c r="E2218" s="289" t="str">
        <f t="shared" si="1225"/>
        <v>CORRECTION FLUID JOYKO CF-S221</v>
      </c>
      <c r="F2218" s="158"/>
      <c r="G2218" s="159"/>
      <c r="H2218" s="160">
        <f t="shared" ref="H2218:J2218" si="1226">H2180</f>
        <v>70800</v>
      </c>
      <c r="I2218" s="161">
        <f t="shared" si="1226"/>
        <v>0</v>
      </c>
      <c r="J2218" s="161">
        <f t="shared" si="1226"/>
        <v>0.125</v>
      </c>
      <c r="K2218" s="162">
        <f t="shared" si="1218"/>
        <v>7434000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7">B2181</f>
        <v>120</v>
      </c>
      <c r="C2219" s="287" t="str">
        <f t="shared" si="1227"/>
        <v>BOX</v>
      </c>
      <c r="D2219" s="318">
        <v>5</v>
      </c>
      <c r="E2219" s="289" t="str">
        <f t="shared" si="1227"/>
        <v>CORRECTION FLUID JOYKO CF-S224</v>
      </c>
      <c r="F2219" s="158"/>
      <c r="G2219" s="159"/>
      <c r="H2219" s="160">
        <f t="shared" ref="H2219:J2219" si="1228">H2181</f>
        <v>70800</v>
      </c>
      <c r="I2219" s="161">
        <f t="shared" si="1228"/>
        <v>0</v>
      </c>
      <c r="J2219" s="161">
        <f t="shared" si="1228"/>
        <v>0.125</v>
      </c>
      <c r="K2219" s="162">
        <f t="shared" si="1218"/>
        <v>7434000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9">B2182</f>
        <v>108</v>
      </c>
      <c r="C2220" s="287" t="str">
        <f t="shared" si="1229"/>
        <v>LS</v>
      </c>
      <c r="D2220" s="318">
        <v>3</v>
      </c>
      <c r="E2220" s="289" t="str">
        <f t="shared" si="1229"/>
        <v>CORRECTION FLUID JOYKO CF-S225</v>
      </c>
      <c r="F2220" s="158"/>
      <c r="G2220" s="159"/>
      <c r="H2220" s="160">
        <f t="shared" ref="H2220:J2220" si="1230">H2182</f>
        <v>34200</v>
      </c>
      <c r="I2220" s="161">
        <f t="shared" si="1230"/>
        <v>0</v>
      </c>
      <c r="J2220" s="161">
        <f t="shared" si="1230"/>
        <v>0.125</v>
      </c>
      <c r="K2220" s="162">
        <f t="shared" si="1218"/>
        <v>3231900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31">B2183</f>
        <v>240</v>
      </c>
      <c r="C2221" s="287" t="str">
        <f t="shared" si="1231"/>
        <v>PC</v>
      </c>
      <c r="D2221" s="318">
        <v>5</v>
      </c>
      <c r="E2221" s="290" t="str">
        <f t="shared" si="1231"/>
        <v>TAPE CUTTER JOYKO TD-103</v>
      </c>
      <c r="F2221" s="158"/>
      <c r="G2221" s="159"/>
      <c r="H2221" s="160">
        <f t="shared" ref="H2221:J2221" si="1232">H2183</f>
        <v>19000</v>
      </c>
      <c r="I2221" s="161">
        <f t="shared" si="1232"/>
        <v>0</v>
      </c>
      <c r="J2221" s="161">
        <f t="shared" si="1232"/>
        <v>0.125</v>
      </c>
      <c r="K2221" s="162">
        <f t="shared" si="1218"/>
        <v>3990000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3">B2184</f>
        <v>120</v>
      </c>
      <c r="C2222" s="287" t="str">
        <f t="shared" si="1233"/>
        <v>PC</v>
      </c>
      <c r="D2222" s="318">
        <v>2</v>
      </c>
      <c r="E2222" s="289" t="str">
        <f t="shared" si="1233"/>
        <v>TAPE CUTTER JOYKO TD-102</v>
      </c>
      <c r="F2222" s="158"/>
      <c r="G2222" s="159"/>
      <c r="H2222" s="160">
        <f t="shared" ref="H2222:J2222" si="1234">H2184</f>
        <v>11100</v>
      </c>
      <c r="I2222" s="161">
        <f t="shared" si="1234"/>
        <v>0</v>
      </c>
      <c r="J2222" s="161">
        <f t="shared" si="1234"/>
        <v>0.125</v>
      </c>
      <c r="K2222" s="162">
        <f t="shared" si="1218"/>
        <v>1165500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5">B2185</f>
        <v>300</v>
      </c>
      <c r="C2223" s="287" t="str">
        <f t="shared" si="1235"/>
        <v>GRS</v>
      </c>
      <c r="D2223" s="318">
        <v>10</v>
      </c>
      <c r="E2223" s="289" t="str">
        <f t="shared" si="1235"/>
        <v>PENSIL JOYKO 2B P-88</v>
      </c>
      <c r="F2223" s="158"/>
      <c r="G2223" s="159"/>
      <c r="H2223" s="160">
        <f t="shared" ref="H2223:J2223" si="1236">H2185</f>
        <v>104400</v>
      </c>
      <c r="I2223" s="161">
        <f t="shared" si="1236"/>
        <v>0</v>
      </c>
      <c r="J2223" s="161">
        <f t="shared" si="1236"/>
        <v>0.125</v>
      </c>
      <c r="K2223" s="162">
        <f t="shared" si="1218"/>
        <v>27405000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7">B2186</f>
        <v>240</v>
      </c>
      <c r="C2224" s="287" t="str">
        <f t="shared" si="1237"/>
        <v>SET</v>
      </c>
      <c r="D2224" s="318">
        <v>1</v>
      </c>
      <c r="E2224" s="289" t="str">
        <f t="shared" si="1237"/>
        <v>KUAS SET JOYKO BR-1</v>
      </c>
      <c r="F2224" s="158"/>
      <c r="G2224" s="159"/>
      <c r="H2224" s="160">
        <f t="shared" ref="H2224:J2224" si="1238">H2186</f>
        <v>8800</v>
      </c>
      <c r="I2224" s="161">
        <f t="shared" si="1238"/>
        <v>0</v>
      </c>
      <c r="J2224" s="161">
        <f t="shared" si="1238"/>
        <v>0.125</v>
      </c>
      <c r="K2224" s="162">
        <f t="shared" si="1218"/>
        <v>1848000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9">B2187</f>
        <v>1440</v>
      </c>
      <c r="C2225" s="287" t="str">
        <f t="shared" si="1239"/>
        <v>SET</v>
      </c>
      <c r="D2225" s="318">
        <v>10</v>
      </c>
      <c r="E2225" s="289" t="str">
        <f t="shared" si="1239"/>
        <v>PENSIL WARNA JOYKO CP-12PB (PANJANG)</v>
      </c>
      <c r="F2225" s="158"/>
      <c r="G2225" s="159"/>
      <c r="H2225" s="160">
        <f t="shared" ref="H2225:J2225" si="1240">H2187</f>
        <v>10600</v>
      </c>
      <c r="I2225" s="161">
        <f t="shared" si="1240"/>
        <v>0</v>
      </c>
      <c r="J2225" s="161">
        <f t="shared" si="1240"/>
        <v>0.125</v>
      </c>
      <c r="K2225" s="162">
        <f t="shared" si="1218"/>
        <v>13356000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41">B2188</f>
        <v>720</v>
      </c>
      <c r="C2226" s="287" t="str">
        <f t="shared" si="1241"/>
        <v>SET</v>
      </c>
      <c r="D2226" s="318">
        <v>10</v>
      </c>
      <c r="E2226" s="289" t="str">
        <f t="shared" si="1241"/>
        <v>PENSIL WARNA JOYKO CP-24PB (PANJANG)</v>
      </c>
      <c r="F2226" s="158"/>
      <c r="G2226" s="159"/>
      <c r="H2226" s="160">
        <f t="shared" ref="H2226:J2226" si="1242">H2188</f>
        <v>21200</v>
      </c>
      <c r="I2226" s="161">
        <f t="shared" si="1242"/>
        <v>0</v>
      </c>
      <c r="J2226" s="161">
        <f t="shared" si="1242"/>
        <v>0.125</v>
      </c>
      <c r="K2226" s="162">
        <f t="shared" si="1218"/>
        <v>13356000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3">B2189</f>
        <v>576</v>
      </c>
      <c r="C2227" s="287" t="str">
        <f t="shared" si="1243"/>
        <v>SET</v>
      </c>
      <c r="D2227" s="318">
        <v>2</v>
      </c>
      <c r="E2227" s="289" t="str">
        <f t="shared" si="1243"/>
        <v>PENSIL WARNA JOYKO CP-S12 MINI (PENDEK)</v>
      </c>
      <c r="F2227" s="158"/>
      <c r="G2227" s="159"/>
      <c r="H2227" s="160">
        <f t="shared" ref="H2227:J2227" si="1244">H2189</f>
        <v>6700</v>
      </c>
      <c r="I2227" s="161">
        <f t="shared" si="1244"/>
        <v>0</v>
      </c>
      <c r="J2227" s="161">
        <f t="shared" si="1244"/>
        <v>0.125</v>
      </c>
      <c r="K2227" s="162">
        <f t="shared" si="1218"/>
        <v>3376800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5">B2190</f>
        <v>0</v>
      </c>
      <c r="C2228" s="287">
        <f t="shared" si="1245"/>
        <v>0</v>
      </c>
      <c r="D2228" s="288">
        <f t="shared" si="1245"/>
        <v>0</v>
      </c>
      <c r="E2228" s="289">
        <f t="shared" si="1245"/>
        <v>0</v>
      </c>
      <c r="F2228" s="158"/>
      <c r="G2228" s="159"/>
      <c r="H2228" s="160">
        <f t="shared" ref="H2228:J2228" si="1246">H2190</f>
        <v>0</v>
      </c>
      <c r="I2228" s="161">
        <f t="shared" si="1246"/>
        <v>0</v>
      </c>
      <c r="J2228" s="161">
        <f t="shared" si="1246"/>
        <v>0</v>
      </c>
      <c r="K2228" s="162">
        <f t="shared" si="1218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7">B2191</f>
        <v>0</v>
      </c>
      <c r="C2229" s="287">
        <f t="shared" si="1247"/>
        <v>0</v>
      </c>
      <c r="D2229" s="288">
        <f t="shared" si="1247"/>
        <v>0</v>
      </c>
      <c r="E2229" s="290">
        <f t="shared" si="1247"/>
        <v>0</v>
      </c>
      <c r="F2229" s="158"/>
      <c r="G2229" s="159"/>
      <c r="H2229" s="160">
        <f t="shared" ref="H2229:J2229" si="1248">H2191</f>
        <v>0</v>
      </c>
      <c r="I2229" s="161">
        <f t="shared" si="1248"/>
        <v>0</v>
      </c>
      <c r="J2229" s="161">
        <f t="shared" si="1248"/>
        <v>0</v>
      </c>
      <c r="K2229" s="162">
        <f t="shared" si="1218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84"/>
      <c r="K2231" s="33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27">
        <f>SUM(K2214:K2229)</f>
        <v>115103450</v>
      </c>
      <c r="K2232" s="328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29"/>
      <c r="K2233" s="329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30"/>
      <c r="K2235" s="33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31">
        <f>((J2232/1.11)+(K2234/1.11))*11%</f>
        <v>11406648.198198197</v>
      </c>
      <c r="K2236" s="332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30"/>
      <c r="K2237" s="33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115103450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3" t="str">
        <f>J2202</f>
        <v>LENA / YO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23060020</v>
      </c>
      <c r="F2244" s="200"/>
      <c r="G2244" s="201" t="s">
        <v>2</v>
      </c>
      <c r="H2244" s="335" t="str">
        <f>H2206</f>
        <v>LILY JULIAWATI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3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40">
        <f>D2208</f>
        <v>45092</v>
      </c>
      <c r="E2246" s="341"/>
      <c r="F2246" s="339"/>
      <c r="G2246" s="208"/>
      <c r="H2246" s="342" t="str">
        <f>H2208</f>
        <v>(REJO AGUNG)</v>
      </c>
      <c r="I2246" s="342"/>
      <c r="J2246" s="342"/>
      <c r="K2246" s="34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39"/>
      <c r="G2247" s="208"/>
      <c r="H2247" s="344" t="str">
        <f>H2209</f>
        <v>JOMBANG</v>
      </c>
      <c r="I2247" s="344"/>
      <c r="J2247" s="344"/>
      <c r="K2247" s="34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4575</v>
      </c>
      <c r="E2248" s="199"/>
      <c r="F2248" s="210"/>
      <c r="G2248" s="211"/>
      <c r="H2248" s="346"/>
      <c r="I2248" s="346"/>
      <c r="J2248" s="346"/>
      <c r="K2248" s="34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9">B2214</f>
        <v>500</v>
      </c>
      <c r="C2252" s="292" t="str">
        <f t="shared" si="1249"/>
        <v>BOX</v>
      </c>
      <c r="D2252" s="319">
        <v>10</v>
      </c>
      <c r="E2252" s="294" t="str">
        <f t="shared" si="1249"/>
        <v>STIP / PENGHAPUS JOYKO 526-B40P PUTIH</v>
      </c>
      <c r="F2252" s="235"/>
      <c r="G2252" s="236"/>
      <c r="H2252" s="237">
        <f t="shared" ref="H2252:J2252" si="1250">H2214</f>
        <v>28300</v>
      </c>
      <c r="I2252" s="238">
        <f t="shared" si="1250"/>
        <v>0</v>
      </c>
      <c r="J2252" s="238">
        <f t="shared" si="1250"/>
        <v>0.125</v>
      </c>
      <c r="K2252" s="239">
        <f t="shared" ref="K2252:K2267" si="1251">(B2252*H2252-((B2252*H2252)*I2252))-((B2252*H2252-((B2252*H2252)*I2252))*J2252)</f>
        <v>12381250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2">B2215</f>
        <v>150</v>
      </c>
      <c r="C2253" s="292" t="str">
        <f t="shared" si="1252"/>
        <v>BOX</v>
      </c>
      <c r="D2253" s="319">
        <v>3</v>
      </c>
      <c r="E2253" s="294" t="str">
        <f t="shared" si="1252"/>
        <v>STIP / PENGHAPUS JOYKO 526-B40BL HITAM</v>
      </c>
      <c r="F2253" s="235"/>
      <c r="G2253" s="236"/>
      <c r="H2253" s="237">
        <f t="shared" ref="H2253:J2253" si="1253">H2215</f>
        <v>28300</v>
      </c>
      <c r="I2253" s="238">
        <f t="shared" si="1253"/>
        <v>0</v>
      </c>
      <c r="J2253" s="238">
        <f t="shared" si="1253"/>
        <v>0.125</v>
      </c>
      <c r="K2253" s="239">
        <f t="shared" si="1251"/>
        <v>3714375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4">B2216</f>
        <v>400</v>
      </c>
      <c r="C2254" s="292" t="str">
        <f t="shared" si="1254"/>
        <v>BOX</v>
      </c>
      <c r="D2254" s="319">
        <v>8</v>
      </c>
      <c r="E2254" s="294" t="str">
        <f t="shared" si="1254"/>
        <v>STIP / PENGHAPUS JOYKO 526-B20 PUTIH</v>
      </c>
      <c r="F2254" s="235"/>
      <c r="G2254" s="236"/>
      <c r="H2254" s="237">
        <f t="shared" ref="H2254:J2254" si="1255">H2216</f>
        <v>34100</v>
      </c>
      <c r="I2254" s="238">
        <f t="shared" si="1255"/>
        <v>0</v>
      </c>
      <c r="J2254" s="238">
        <f t="shared" si="1255"/>
        <v>0.125</v>
      </c>
      <c r="K2254" s="239">
        <f t="shared" si="1251"/>
        <v>11935000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6">B2217</f>
        <v>150</v>
      </c>
      <c r="C2255" s="292" t="str">
        <f t="shared" si="1256"/>
        <v>BOX</v>
      </c>
      <c r="D2255" s="319">
        <v>3</v>
      </c>
      <c r="E2255" s="294" t="str">
        <f t="shared" si="1256"/>
        <v>STIP / PENGHAPUS JOYKO ER-B20BL HITAM</v>
      </c>
      <c r="F2255" s="235"/>
      <c r="G2255" s="236"/>
      <c r="H2255" s="237">
        <f t="shared" ref="H2255:J2255" si="1257">H2217</f>
        <v>34100</v>
      </c>
      <c r="I2255" s="238">
        <f t="shared" si="1257"/>
        <v>0</v>
      </c>
      <c r="J2255" s="238">
        <f t="shared" si="1257"/>
        <v>0.125</v>
      </c>
      <c r="K2255" s="239">
        <f t="shared" si="1251"/>
        <v>4475625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8">B2218</f>
        <v>120</v>
      </c>
      <c r="C2256" s="292" t="str">
        <f t="shared" si="1258"/>
        <v>BOX</v>
      </c>
      <c r="D2256" s="319">
        <v>5</v>
      </c>
      <c r="E2256" s="294" t="str">
        <f t="shared" si="1258"/>
        <v>CORRECTION FLUID JOYKO CF-S221</v>
      </c>
      <c r="F2256" s="235"/>
      <c r="G2256" s="236"/>
      <c r="H2256" s="237">
        <f t="shared" ref="H2256:J2256" si="1259">H2218</f>
        <v>70800</v>
      </c>
      <c r="I2256" s="238">
        <f t="shared" si="1259"/>
        <v>0</v>
      </c>
      <c r="J2256" s="238">
        <f t="shared" si="1259"/>
        <v>0.125</v>
      </c>
      <c r="K2256" s="239">
        <f t="shared" si="1251"/>
        <v>7434000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60">B2219</f>
        <v>120</v>
      </c>
      <c r="C2257" s="292" t="str">
        <f t="shared" si="1260"/>
        <v>BOX</v>
      </c>
      <c r="D2257" s="319">
        <v>5</v>
      </c>
      <c r="E2257" s="294" t="str">
        <f t="shared" si="1260"/>
        <v>CORRECTION FLUID JOYKO CF-S224</v>
      </c>
      <c r="F2257" s="235"/>
      <c r="G2257" s="236"/>
      <c r="H2257" s="237">
        <f t="shared" ref="H2257:J2257" si="1261">H2219</f>
        <v>70800</v>
      </c>
      <c r="I2257" s="238">
        <f t="shared" si="1261"/>
        <v>0</v>
      </c>
      <c r="J2257" s="238">
        <f t="shared" si="1261"/>
        <v>0.125</v>
      </c>
      <c r="K2257" s="239">
        <f t="shared" si="1251"/>
        <v>7434000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2">B2220</f>
        <v>108</v>
      </c>
      <c r="C2258" s="292" t="str">
        <f t="shared" si="1262"/>
        <v>LS</v>
      </c>
      <c r="D2258" s="319">
        <v>3</v>
      </c>
      <c r="E2258" s="294" t="str">
        <f t="shared" si="1262"/>
        <v>CORRECTION FLUID JOYKO CF-S225</v>
      </c>
      <c r="F2258" s="235"/>
      <c r="G2258" s="236"/>
      <c r="H2258" s="237">
        <f t="shared" ref="H2258:J2258" si="1263">H2220</f>
        <v>34200</v>
      </c>
      <c r="I2258" s="238">
        <f t="shared" si="1263"/>
        <v>0</v>
      </c>
      <c r="J2258" s="238">
        <f t="shared" si="1263"/>
        <v>0.125</v>
      </c>
      <c r="K2258" s="239">
        <f t="shared" si="1251"/>
        <v>3231900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4">B2221</f>
        <v>240</v>
      </c>
      <c r="C2259" s="292" t="str">
        <f t="shared" si="1264"/>
        <v>PC</v>
      </c>
      <c r="D2259" s="319">
        <v>5</v>
      </c>
      <c r="E2259" s="295" t="str">
        <f t="shared" si="1264"/>
        <v>TAPE CUTTER JOYKO TD-103</v>
      </c>
      <c r="F2259" s="235"/>
      <c r="G2259" s="236"/>
      <c r="H2259" s="237">
        <f t="shared" ref="H2259:J2259" si="1265">H2221</f>
        <v>19000</v>
      </c>
      <c r="I2259" s="238">
        <f t="shared" si="1265"/>
        <v>0</v>
      </c>
      <c r="J2259" s="238">
        <f t="shared" si="1265"/>
        <v>0.125</v>
      </c>
      <c r="K2259" s="239">
        <f t="shared" si="1251"/>
        <v>3990000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6">B2222</f>
        <v>120</v>
      </c>
      <c r="C2260" s="292" t="str">
        <f t="shared" si="1266"/>
        <v>PC</v>
      </c>
      <c r="D2260" s="319">
        <v>2</v>
      </c>
      <c r="E2260" s="294" t="str">
        <f t="shared" si="1266"/>
        <v>TAPE CUTTER JOYKO TD-102</v>
      </c>
      <c r="F2260" s="235"/>
      <c r="G2260" s="236"/>
      <c r="H2260" s="237">
        <f t="shared" ref="H2260:J2260" si="1267">H2222</f>
        <v>11100</v>
      </c>
      <c r="I2260" s="238">
        <f t="shared" si="1267"/>
        <v>0</v>
      </c>
      <c r="J2260" s="238">
        <f t="shared" si="1267"/>
        <v>0.125</v>
      </c>
      <c r="K2260" s="239">
        <f t="shared" si="1251"/>
        <v>1165500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8">B2223</f>
        <v>300</v>
      </c>
      <c r="C2261" s="292" t="str">
        <f t="shared" si="1268"/>
        <v>GRS</v>
      </c>
      <c r="D2261" s="319">
        <v>10</v>
      </c>
      <c r="E2261" s="294" t="str">
        <f t="shared" si="1268"/>
        <v>PENSIL JOYKO 2B P-88</v>
      </c>
      <c r="F2261" s="235"/>
      <c r="G2261" s="236"/>
      <c r="H2261" s="237">
        <f t="shared" ref="H2261:J2261" si="1269">H2223</f>
        <v>104400</v>
      </c>
      <c r="I2261" s="238">
        <f t="shared" si="1269"/>
        <v>0</v>
      </c>
      <c r="J2261" s="238">
        <f t="shared" si="1269"/>
        <v>0.125</v>
      </c>
      <c r="K2261" s="239">
        <f t="shared" si="1251"/>
        <v>27405000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70">B2224</f>
        <v>240</v>
      </c>
      <c r="C2262" s="292" t="str">
        <f t="shared" si="1270"/>
        <v>SET</v>
      </c>
      <c r="D2262" s="319">
        <v>1</v>
      </c>
      <c r="E2262" s="294" t="str">
        <f t="shared" si="1270"/>
        <v>KUAS SET JOYKO BR-1</v>
      </c>
      <c r="F2262" s="235"/>
      <c r="G2262" s="236"/>
      <c r="H2262" s="237">
        <f t="shared" ref="H2262:J2262" si="1271">H2224</f>
        <v>8800</v>
      </c>
      <c r="I2262" s="238">
        <f t="shared" si="1271"/>
        <v>0</v>
      </c>
      <c r="J2262" s="238">
        <f t="shared" si="1271"/>
        <v>0.125</v>
      </c>
      <c r="K2262" s="239">
        <f t="shared" si="1251"/>
        <v>1848000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2">B2225</f>
        <v>1440</v>
      </c>
      <c r="C2263" s="292" t="str">
        <f t="shared" si="1272"/>
        <v>SET</v>
      </c>
      <c r="D2263" s="319">
        <v>10</v>
      </c>
      <c r="E2263" s="294" t="str">
        <f t="shared" si="1272"/>
        <v>PENSIL WARNA JOYKO CP-12PB (PANJANG)</v>
      </c>
      <c r="F2263" s="235"/>
      <c r="G2263" s="236"/>
      <c r="H2263" s="237">
        <f t="shared" ref="H2263:J2263" si="1273">H2225</f>
        <v>10600</v>
      </c>
      <c r="I2263" s="238">
        <f t="shared" si="1273"/>
        <v>0</v>
      </c>
      <c r="J2263" s="238">
        <f t="shared" si="1273"/>
        <v>0.125</v>
      </c>
      <c r="K2263" s="239">
        <f t="shared" si="1251"/>
        <v>13356000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4">B2226</f>
        <v>720</v>
      </c>
      <c r="C2264" s="292" t="str">
        <f t="shared" si="1274"/>
        <v>SET</v>
      </c>
      <c r="D2264" s="319">
        <v>10</v>
      </c>
      <c r="E2264" s="294" t="str">
        <f t="shared" si="1274"/>
        <v>PENSIL WARNA JOYKO CP-24PB (PANJANG)</v>
      </c>
      <c r="F2264" s="235"/>
      <c r="G2264" s="236"/>
      <c r="H2264" s="237">
        <f t="shared" ref="H2264:J2264" si="1275">H2226</f>
        <v>21200</v>
      </c>
      <c r="I2264" s="238">
        <f t="shared" si="1275"/>
        <v>0</v>
      </c>
      <c r="J2264" s="238">
        <f t="shared" si="1275"/>
        <v>0.125</v>
      </c>
      <c r="K2264" s="239">
        <f t="shared" si="1251"/>
        <v>13356000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6">B2227</f>
        <v>576</v>
      </c>
      <c r="C2265" s="292" t="str">
        <f t="shared" si="1276"/>
        <v>SET</v>
      </c>
      <c r="D2265" s="319">
        <v>2</v>
      </c>
      <c r="E2265" s="294" t="str">
        <f t="shared" si="1276"/>
        <v>PENSIL WARNA JOYKO CP-S12 MINI (PENDEK)</v>
      </c>
      <c r="F2265" s="235"/>
      <c r="G2265" s="236"/>
      <c r="H2265" s="237">
        <f t="shared" ref="H2265:J2265" si="1277">H2227</f>
        <v>6700</v>
      </c>
      <c r="I2265" s="238">
        <f t="shared" si="1277"/>
        <v>0</v>
      </c>
      <c r="J2265" s="238">
        <f t="shared" si="1277"/>
        <v>0.125</v>
      </c>
      <c r="K2265" s="239">
        <f t="shared" si="1251"/>
        <v>3376800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8">B2228</f>
        <v>0</v>
      </c>
      <c r="C2266" s="292">
        <f t="shared" si="1278"/>
        <v>0</v>
      </c>
      <c r="D2266" s="293">
        <f t="shared" si="1278"/>
        <v>0</v>
      </c>
      <c r="E2266" s="294">
        <f t="shared" si="1278"/>
        <v>0</v>
      </c>
      <c r="F2266" s="235"/>
      <c r="G2266" s="236"/>
      <c r="H2266" s="237">
        <f t="shared" ref="H2266:J2266" si="1279">H2228</f>
        <v>0</v>
      </c>
      <c r="I2266" s="238">
        <f t="shared" si="1279"/>
        <v>0</v>
      </c>
      <c r="J2266" s="238">
        <f t="shared" si="1279"/>
        <v>0</v>
      </c>
      <c r="K2266" s="239">
        <f t="shared" si="1251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80">B2229</f>
        <v>0</v>
      </c>
      <c r="C2267" s="292">
        <f t="shared" si="1280"/>
        <v>0</v>
      </c>
      <c r="D2267" s="293">
        <f t="shared" si="1280"/>
        <v>0</v>
      </c>
      <c r="E2267" s="295">
        <f t="shared" si="1280"/>
        <v>0</v>
      </c>
      <c r="F2267" s="235"/>
      <c r="G2267" s="236"/>
      <c r="H2267" s="237">
        <f t="shared" ref="H2267:J2267" si="1281">H2229</f>
        <v>0</v>
      </c>
      <c r="I2267" s="238">
        <f t="shared" si="1281"/>
        <v>0</v>
      </c>
      <c r="J2267" s="238">
        <f t="shared" si="1281"/>
        <v>0</v>
      </c>
      <c r="K2267" s="239">
        <f t="shared" si="1251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48"/>
      <c r="K2269" s="32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49">
        <f>SUM(K2252:K2267)</f>
        <v>115103450</v>
      </c>
      <c r="K2270" s="350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51"/>
      <c r="K2271" s="351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4"/>
      <c r="K2273" s="32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52">
        <f>((J2270/1.11)+(K2272/1.11))*11%</f>
        <v>11406648.198198197</v>
      </c>
      <c r="K2274" s="353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4"/>
      <c r="K2275" s="32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115103450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5" t="str">
        <f>J2240</f>
        <v>LENA / YO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23060021</v>
      </c>
      <c r="G2282" s="11" t="s">
        <v>2</v>
      </c>
      <c r="H2282" s="385" t="s">
        <v>72</v>
      </c>
      <c r="I2282" s="385"/>
      <c r="J2282" s="385"/>
      <c r="K2282" s="38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89" t="s">
        <v>3</v>
      </c>
      <c r="G2283" s="17"/>
      <c r="H2283" s="387"/>
      <c r="I2283" s="387"/>
      <c r="J2283" s="387"/>
      <c r="K2283" s="38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4">
        <v>45092</v>
      </c>
      <c r="E2284" s="355"/>
      <c r="F2284" s="389"/>
      <c r="G2284" s="18"/>
      <c r="H2284" s="356" t="s">
        <v>73</v>
      </c>
      <c r="I2284" s="356"/>
      <c r="J2284" s="356"/>
      <c r="K2284" s="35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89"/>
      <c r="G2285" s="18"/>
      <c r="H2285" s="358" t="s">
        <v>74</v>
      </c>
      <c r="I2285" s="358"/>
      <c r="J2285" s="358"/>
      <c r="K2285" s="35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173</v>
      </c>
      <c r="E2286" s="9"/>
      <c r="F2286" s="21"/>
      <c r="G2286" s="22"/>
      <c r="H2286" s="360"/>
      <c r="I2286" s="360"/>
      <c r="J2286" s="360"/>
      <c r="K2286" s="36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72</v>
      </c>
      <c r="C2290" s="46" t="s">
        <v>158</v>
      </c>
      <c r="D2290" s="93">
        <v>1</v>
      </c>
      <c r="E2290" s="301" t="s">
        <v>174</v>
      </c>
      <c r="F2290" s="48"/>
      <c r="G2290" s="49"/>
      <c r="H2290" s="50">
        <v>34500</v>
      </c>
      <c r="I2290" s="51">
        <v>0.125</v>
      </c>
      <c r="J2290" s="51"/>
      <c r="K2290" s="52">
        <f t="shared" ref="K2290:K2305" si="1282">(B2290*H2290-((B2290*H2290)*I2290))-((B2290*H2290-((B2290*H2290)*I2290))*J2290)</f>
        <v>2173500</v>
      </c>
      <c r="L2290" s="36"/>
    </row>
    <row r="2291" spans="1:12" s="10" customFormat="1" ht="14.1" customHeight="1" x14ac:dyDescent="0.25">
      <c r="A2291" s="45">
        <v>2</v>
      </c>
      <c r="B2291" s="46">
        <v>24</v>
      </c>
      <c r="C2291" s="46" t="s">
        <v>158</v>
      </c>
      <c r="D2291" s="93">
        <v>1</v>
      </c>
      <c r="E2291" s="320" t="s">
        <v>175</v>
      </c>
      <c r="F2291" s="48"/>
      <c r="G2291" s="49"/>
      <c r="H2291" s="50">
        <v>97000</v>
      </c>
      <c r="I2291" s="51">
        <v>0.125</v>
      </c>
      <c r="J2291" s="51"/>
      <c r="K2291" s="52">
        <f t="shared" si="1282"/>
        <v>2037000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2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2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2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2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2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2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2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2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2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2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2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2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2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2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62"/>
      <c r="K2307" s="363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64">
        <f>SUM(K2290:K2305)</f>
        <v>4210500</v>
      </c>
      <c r="K2308" s="365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66"/>
      <c r="K2309" s="366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63"/>
      <c r="K2311" s="363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67">
        <f>((J2308/1.11)+(K2310/1.11))*11%</f>
        <v>417256.75675675675</v>
      </c>
      <c r="K2312" s="368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63"/>
      <c r="K2313" s="363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4210500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69" t="s">
        <v>172</v>
      </c>
      <c r="K2316" s="370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69"/>
      <c r="K2317" s="370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23060021</v>
      </c>
      <c r="F2320" s="123"/>
      <c r="G2320" s="124" t="s">
        <v>2</v>
      </c>
      <c r="H2320" s="371" t="str">
        <f>H2282</f>
        <v>LILY JULIAWATI</v>
      </c>
      <c r="I2320" s="371"/>
      <c r="J2320" s="371"/>
      <c r="K2320" s="37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75" t="s">
        <v>3</v>
      </c>
      <c r="G2321" s="130"/>
      <c r="H2321" s="373"/>
      <c r="I2321" s="373"/>
      <c r="J2321" s="373"/>
      <c r="K2321" s="37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76">
        <f>D2284</f>
        <v>45092</v>
      </c>
      <c r="E2322" s="377"/>
      <c r="F2322" s="375"/>
      <c r="G2322" s="131"/>
      <c r="H2322" s="378" t="str">
        <f>H2284</f>
        <v>(REJO AGUNG)</v>
      </c>
      <c r="I2322" s="378"/>
      <c r="J2322" s="378"/>
      <c r="K2322" s="37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75"/>
      <c r="G2323" s="131"/>
      <c r="H2323" s="380" t="str">
        <f>H2285</f>
        <v>JOMBANG</v>
      </c>
      <c r="I2323" s="380"/>
      <c r="J2323" s="380"/>
      <c r="K2323" s="381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4576</v>
      </c>
      <c r="E2324" s="122"/>
      <c r="F2324" s="133"/>
      <c r="G2324" s="134"/>
      <c r="H2324" s="382"/>
      <c r="I2324" s="382"/>
      <c r="J2324" s="382"/>
      <c r="K2324" s="383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3">B2290</f>
        <v>72</v>
      </c>
      <c r="C2328" s="287" t="str">
        <f t="shared" si="1283"/>
        <v>PC</v>
      </c>
      <c r="D2328" s="317">
        <v>1</v>
      </c>
      <c r="E2328" s="289" t="str">
        <f t="shared" si="1283"/>
        <v>STAPLER GUNTACKER JOYKO GT-700</v>
      </c>
      <c r="F2328" s="158"/>
      <c r="G2328" s="159"/>
      <c r="H2328" s="160">
        <f t="shared" ref="H2328:J2328" si="1284">H2290</f>
        <v>34500</v>
      </c>
      <c r="I2328" s="161">
        <f t="shared" si="1284"/>
        <v>0.125</v>
      </c>
      <c r="J2328" s="161">
        <f t="shared" si="1284"/>
        <v>0</v>
      </c>
      <c r="K2328" s="162">
        <f t="shared" ref="K2328:K2343" si="1285">(B2328*H2328-((B2328*H2328)*I2328))-((B2328*H2328-((B2328*H2328)*I2328))*J2328)</f>
        <v>2173500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6">B2291</f>
        <v>24</v>
      </c>
      <c r="C2329" s="287" t="str">
        <f t="shared" si="1286"/>
        <v>PC</v>
      </c>
      <c r="D2329" s="317">
        <v>1</v>
      </c>
      <c r="E2329" s="289" t="str">
        <f t="shared" si="1286"/>
        <v>STAPLER GUNTACKER JOYKO GT-701</v>
      </c>
      <c r="F2329" s="158"/>
      <c r="G2329" s="159"/>
      <c r="H2329" s="160">
        <f t="shared" ref="H2329:J2329" si="1287">H2291</f>
        <v>97000</v>
      </c>
      <c r="I2329" s="161">
        <f t="shared" si="1287"/>
        <v>0.125</v>
      </c>
      <c r="J2329" s="161">
        <f t="shared" si="1287"/>
        <v>0</v>
      </c>
      <c r="K2329" s="162">
        <f t="shared" si="1285"/>
        <v>2037000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8">B2292</f>
        <v>0</v>
      </c>
      <c r="C2330" s="287">
        <f t="shared" si="1288"/>
        <v>0</v>
      </c>
      <c r="D2330" s="288">
        <f t="shared" si="1288"/>
        <v>0</v>
      </c>
      <c r="E2330" s="289">
        <f t="shared" si="1288"/>
        <v>0</v>
      </c>
      <c r="F2330" s="158"/>
      <c r="G2330" s="159"/>
      <c r="H2330" s="160">
        <f t="shared" ref="H2330:J2330" si="1289">H2292</f>
        <v>0</v>
      </c>
      <c r="I2330" s="161">
        <f t="shared" si="1289"/>
        <v>0</v>
      </c>
      <c r="J2330" s="161">
        <f t="shared" si="1289"/>
        <v>0</v>
      </c>
      <c r="K2330" s="162">
        <f t="shared" si="1285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90">B2293</f>
        <v>0</v>
      </c>
      <c r="C2331" s="287">
        <f t="shared" si="1290"/>
        <v>0</v>
      </c>
      <c r="D2331" s="288">
        <f t="shared" si="1290"/>
        <v>0</v>
      </c>
      <c r="E2331" s="289">
        <f t="shared" si="1290"/>
        <v>0</v>
      </c>
      <c r="F2331" s="158"/>
      <c r="G2331" s="159"/>
      <c r="H2331" s="160">
        <f t="shared" ref="H2331:J2331" si="1291">H2293</f>
        <v>0</v>
      </c>
      <c r="I2331" s="161">
        <f t="shared" si="1291"/>
        <v>0</v>
      </c>
      <c r="J2331" s="161">
        <f t="shared" si="1291"/>
        <v>0</v>
      </c>
      <c r="K2331" s="162">
        <f t="shared" si="1285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2">B2294</f>
        <v>0</v>
      </c>
      <c r="C2332" s="287">
        <f t="shared" si="1292"/>
        <v>0</v>
      </c>
      <c r="D2332" s="288">
        <f t="shared" si="1292"/>
        <v>0</v>
      </c>
      <c r="E2332" s="289">
        <f t="shared" si="1292"/>
        <v>0</v>
      </c>
      <c r="F2332" s="158"/>
      <c r="G2332" s="159"/>
      <c r="H2332" s="160">
        <f t="shared" ref="H2332:J2332" si="1293">H2294</f>
        <v>0</v>
      </c>
      <c r="I2332" s="161">
        <f t="shared" si="1293"/>
        <v>0</v>
      </c>
      <c r="J2332" s="161">
        <f t="shared" si="1293"/>
        <v>0</v>
      </c>
      <c r="K2332" s="162">
        <f t="shared" si="1285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4">B2295</f>
        <v>0</v>
      </c>
      <c r="C2333" s="287">
        <f t="shared" si="1294"/>
        <v>0</v>
      </c>
      <c r="D2333" s="288">
        <f t="shared" si="1294"/>
        <v>0</v>
      </c>
      <c r="E2333" s="289">
        <f t="shared" si="1294"/>
        <v>0</v>
      </c>
      <c r="F2333" s="158"/>
      <c r="G2333" s="159"/>
      <c r="H2333" s="160">
        <f t="shared" ref="H2333:J2333" si="1295">H2295</f>
        <v>0</v>
      </c>
      <c r="I2333" s="161">
        <f t="shared" si="1295"/>
        <v>0</v>
      </c>
      <c r="J2333" s="161">
        <f t="shared" si="1295"/>
        <v>0</v>
      </c>
      <c r="K2333" s="162">
        <f t="shared" si="1285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6">B2296</f>
        <v>0</v>
      </c>
      <c r="C2334" s="287">
        <f t="shared" si="1296"/>
        <v>0</v>
      </c>
      <c r="D2334" s="288">
        <f t="shared" si="1296"/>
        <v>0</v>
      </c>
      <c r="E2334" s="289">
        <f t="shared" si="1296"/>
        <v>0</v>
      </c>
      <c r="F2334" s="158"/>
      <c r="G2334" s="159"/>
      <c r="H2334" s="160">
        <f t="shared" ref="H2334:J2334" si="1297">H2296</f>
        <v>0</v>
      </c>
      <c r="I2334" s="161">
        <f t="shared" si="1297"/>
        <v>0</v>
      </c>
      <c r="J2334" s="161">
        <f t="shared" si="1297"/>
        <v>0</v>
      </c>
      <c r="K2334" s="162">
        <f t="shared" si="1285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8">B2297</f>
        <v>0</v>
      </c>
      <c r="C2335" s="287">
        <f t="shared" si="1298"/>
        <v>0</v>
      </c>
      <c r="D2335" s="288">
        <f t="shared" si="1298"/>
        <v>0</v>
      </c>
      <c r="E2335" s="290">
        <f t="shared" si="1298"/>
        <v>0</v>
      </c>
      <c r="F2335" s="158"/>
      <c r="G2335" s="159"/>
      <c r="H2335" s="160">
        <f t="shared" ref="H2335:J2335" si="1299">H2297</f>
        <v>0</v>
      </c>
      <c r="I2335" s="161">
        <f t="shared" si="1299"/>
        <v>0</v>
      </c>
      <c r="J2335" s="161">
        <f t="shared" si="1299"/>
        <v>0</v>
      </c>
      <c r="K2335" s="162">
        <f t="shared" si="1285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300">B2298</f>
        <v>0</v>
      </c>
      <c r="C2336" s="287">
        <f t="shared" si="1300"/>
        <v>0</v>
      </c>
      <c r="D2336" s="288">
        <f t="shared" si="1300"/>
        <v>0</v>
      </c>
      <c r="E2336" s="289">
        <f t="shared" si="1300"/>
        <v>0</v>
      </c>
      <c r="F2336" s="158"/>
      <c r="G2336" s="159"/>
      <c r="H2336" s="160">
        <f t="shared" ref="H2336:J2336" si="1301">H2298</f>
        <v>0</v>
      </c>
      <c r="I2336" s="161">
        <f t="shared" si="1301"/>
        <v>0</v>
      </c>
      <c r="J2336" s="161">
        <f t="shared" si="1301"/>
        <v>0</v>
      </c>
      <c r="K2336" s="162">
        <f t="shared" si="1285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2">B2299</f>
        <v>0</v>
      </c>
      <c r="C2337" s="287">
        <f t="shared" si="1302"/>
        <v>0</v>
      </c>
      <c r="D2337" s="288">
        <f t="shared" si="1302"/>
        <v>0</v>
      </c>
      <c r="E2337" s="289">
        <f t="shared" si="1302"/>
        <v>0</v>
      </c>
      <c r="F2337" s="158"/>
      <c r="G2337" s="159"/>
      <c r="H2337" s="160">
        <f t="shared" ref="H2337:J2337" si="1303">H2299</f>
        <v>0</v>
      </c>
      <c r="I2337" s="161">
        <f t="shared" si="1303"/>
        <v>0</v>
      </c>
      <c r="J2337" s="161">
        <f t="shared" si="1303"/>
        <v>0</v>
      </c>
      <c r="K2337" s="162">
        <f t="shared" si="1285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4">B2300</f>
        <v>0</v>
      </c>
      <c r="C2338" s="287">
        <f t="shared" si="1304"/>
        <v>0</v>
      </c>
      <c r="D2338" s="288">
        <f t="shared" si="1304"/>
        <v>0</v>
      </c>
      <c r="E2338" s="289">
        <f t="shared" si="1304"/>
        <v>0</v>
      </c>
      <c r="F2338" s="158"/>
      <c r="G2338" s="159"/>
      <c r="H2338" s="160">
        <f t="shared" ref="H2338:J2338" si="1305">H2300</f>
        <v>0</v>
      </c>
      <c r="I2338" s="161">
        <f t="shared" si="1305"/>
        <v>0</v>
      </c>
      <c r="J2338" s="161">
        <f t="shared" si="1305"/>
        <v>0</v>
      </c>
      <c r="K2338" s="162">
        <f t="shared" si="1285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6">B2301</f>
        <v>0</v>
      </c>
      <c r="C2339" s="287">
        <f t="shared" si="1306"/>
        <v>0</v>
      </c>
      <c r="D2339" s="288">
        <f t="shared" si="1306"/>
        <v>0</v>
      </c>
      <c r="E2339" s="289">
        <f t="shared" si="1306"/>
        <v>0</v>
      </c>
      <c r="F2339" s="158"/>
      <c r="G2339" s="159"/>
      <c r="H2339" s="160">
        <f t="shared" ref="H2339:J2339" si="1307">H2301</f>
        <v>0</v>
      </c>
      <c r="I2339" s="161">
        <f t="shared" si="1307"/>
        <v>0</v>
      </c>
      <c r="J2339" s="161">
        <f t="shared" si="1307"/>
        <v>0</v>
      </c>
      <c r="K2339" s="162">
        <f t="shared" si="1285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8">B2302</f>
        <v>0</v>
      </c>
      <c r="C2340" s="287">
        <f t="shared" si="1308"/>
        <v>0</v>
      </c>
      <c r="D2340" s="288">
        <f t="shared" si="1308"/>
        <v>0</v>
      </c>
      <c r="E2340" s="289">
        <f t="shared" si="1308"/>
        <v>0</v>
      </c>
      <c r="F2340" s="158"/>
      <c r="G2340" s="159"/>
      <c r="H2340" s="160">
        <f t="shared" ref="H2340:J2340" si="1309">H2302</f>
        <v>0</v>
      </c>
      <c r="I2340" s="161">
        <f t="shared" si="1309"/>
        <v>0</v>
      </c>
      <c r="J2340" s="161">
        <f t="shared" si="1309"/>
        <v>0</v>
      </c>
      <c r="K2340" s="162">
        <f t="shared" si="1285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10">B2303</f>
        <v>0</v>
      </c>
      <c r="C2341" s="287">
        <f t="shared" si="1310"/>
        <v>0</v>
      </c>
      <c r="D2341" s="288">
        <f t="shared" si="1310"/>
        <v>0</v>
      </c>
      <c r="E2341" s="289">
        <f t="shared" si="1310"/>
        <v>0</v>
      </c>
      <c r="F2341" s="158"/>
      <c r="G2341" s="159"/>
      <c r="H2341" s="160">
        <f t="shared" ref="H2341:J2341" si="1311">H2303</f>
        <v>0</v>
      </c>
      <c r="I2341" s="161">
        <f t="shared" si="1311"/>
        <v>0</v>
      </c>
      <c r="J2341" s="161">
        <f t="shared" si="1311"/>
        <v>0</v>
      </c>
      <c r="K2341" s="162">
        <f t="shared" si="1285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2">B2304</f>
        <v>0</v>
      </c>
      <c r="C2342" s="287">
        <f t="shared" si="1312"/>
        <v>0</v>
      </c>
      <c r="D2342" s="288">
        <f t="shared" si="1312"/>
        <v>0</v>
      </c>
      <c r="E2342" s="289">
        <f t="shared" si="1312"/>
        <v>0</v>
      </c>
      <c r="F2342" s="158"/>
      <c r="G2342" s="159"/>
      <c r="H2342" s="160">
        <f t="shared" ref="H2342:J2342" si="1313">H2304</f>
        <v>0</v>
      </c>
      <c r="I2342" s="161">
        <f t="shared" si="1313"/>
        <v>0</v>
      </c>
      <c r="J2342" s="161">
        <f t="shared" si="1313"/>
        <v>0</v>
      </c>
      <c r="K2342" s="162">
        <f t="shared" si="1285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4">B2305</f>
        <v>0</v>
      </c>
      <c r="C2343" s="287">
        <f t="shared" si="1314"/>
        <v>0</v>
      </c>
      <c r="D2343" s="288">
        <f t="shared" si="1314"/>
        <v>0</v>
      </c>
      <c r="E2343" s="290">
        <f t="shared" si="1314"/>
        <v>0</v>
      </c>
      <c r="F2343" s="158"/>
      <c r="G2343" s="159"/>
      <c r="H2343" s="160">
        <f t="shared" ref="H2343:J2343" si="1315">H2305</f>
        <v>0</v>
      </c>
      <c r="I2343" s="161">
        <f t="shared" si="1315"/>
        <v>0</v>
      </c>
      <c r="J2343" s="161">
        <f t="shared" si="1315"/>
        <v>0</v>
      </c>
      <c r="K2343" s="162">
        <f t="shared" si="1285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84"/>
      <c r="K2345" s="33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27">
        <f>SUM(K2328:K2343)</f>
        <v>4210500</v>
      </c>
      <c r="K2346" s="328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29"/>
      <c r="K2347" s="329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30"/>
      <c r="K2349" s="33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31">
        <f>((J2346/1.11)+(K2348/1.11))*11%</f>
        <v>417256.75675675675</v>
      </c>
      <c r="K2350" s="332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30"/>
      <c r="K2351" s="33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4210500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3" t="str">
        <f>J2316</f>
        <v>LENA / YO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23060021</v>
      </c>
      <c r="F2358" s="200"/>
      <c r="G2358" s="201" t="s">
        <v>2</v>
      </c>
      <c r="H2358" s="335" t="str">
        <f>H2320</f>
        <v>LILY JULIAWATI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3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40">
        <f>D2322</f>
        <v>45092</v>
      </c>
      <c r="E2360" s="341"/>
      <c r="F2360" s="339"/>
      <c r="G2360" s="208"/>
      <c r="H2360" s="342" t="str">
        <f>H2322</f>
        <v>(REJO AGUNG)</v>
      </c>
      <c r="I2360" s="342"/>
      <c r="J2360" s="342"/>
      <c r="K2360" s="34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39"/>
      <c r="G2361" s="208"/>
      <c r="H2361" s="344" t="str">
        <f>H2323</f>
        <v>JOMBANG</v>
      </c>
      <c r="I2361" s="344"/>
      <c r="J2361" s="344"/>
      <c r="K2361" s="34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4576</v>
      </c>
      <c r="E2362" s="199"/>
      <c r="F2362" s="210"/>
      <c r="G2362" s="211"/>
      <c r="H2362" s="346"/>
      <c r="I2362" s="346"/>
      <c r="J2362" s="346"/>
      <c r="K2362" s="34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6">B2328</f>
        <v>72</v>
      </c>
      <c r="C2366" s="292" t="str">
        <f t="shared" si="1316"/>
        <v>PC</v>
      </c>
      <c r="D2366" s="319">
        <v>1</v>
      </c>
      <c r="E2366" s="294" t="str">
        <f t="shared" si="1316"/>
        <v>STAPLER GUNTACKER JOYKO GT-700</v>
      </c>
      <c r="F2366" s="235"/>
      <c r="G2366" s="236"/>
      <c r="H2366" s="237">
        <f t="shared" ref="H2366:J2366" si="1317">H2328</f>
        <v>34500</v>
      </c>
      <c r="I2366" s="238">
        <f t="shared" si="1317"/>
        <v>0.125</v>
      </c>
      <c r="J2366" s="238">
        <f t="shared" si="1317"/>
        <v>0</v>
      </c>
      <c r="K2366" s="239">
        <f t="shared" ref="K2366:K2381" si="1318">(B2366*H2366-((B2366*H2366)*I2366))-((B2366*H2366-((B2366*H2366)*I2366))*J2366)</f>
        <v>2173500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9">B2329</f>
        <v>24</v>
      </c>
      <c r="C2367" s="292" t="str">
        <f t="shared" si="1319"/>
        <v>PC</v>
      </c>
      <c r="D2367" s="319">
        <v>1</v>
      </c>
      <c r="E2367" s="294" t="str">
        <f t="shared" si="1319"/>
        <v>STAPLER GUNTACKER JOYKO GT-701</v>
      </c>
      <c r="F2367" s="235"/>
      <c r="G2367" s="236"/>
      <c r="H2367" s="237">
        <f t="shared" ref="H2367:J2367" si="1320">H2329</f>
        <v>97000</v>
      </c>
      <c r="I2367" s="238">
        <f t="shared" si="1320"/>
        <v>0.125</v>
      </c>
      <c r="J2367" s="238">
        <f t="shared" si="1320"/>
        <v>0</v>
      </c>
      <c r="K2367" s="239">
        <f t="shared" si="1318"/>
        <v>2037000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21">B2330</f>
        <v>0</v>
      </c>
      <c r="C2368" s="292">
        <f t="shared" si="1321"/>
        <v>0</v>
      </c>
      <c r="D2368" s="293">
        <f t="shared" si="1321"/>
        <v>0</v>
      </c>
      <c r="E2368" s="294">
        <f t="shared" si="1321"/>
        <v>0</v>
      </c>
      <c r="F2368" s="235"/>
      <c r="G2368" s="236"/>
      <c r="H2368" s="237">
        <f t="shared" ref="H2368:J2368" si="1322">H2330</f>
        <v>0</v>
      </c>
      <c r="I2368" s="238">
        <f t="shared" si="1322"/>
        <v>0</v>
      </c>
      <c r="J2368" s="238">
        <f t="shared" si="1322"/>
        <v>0</v>
      </c>
      <c r="K2368" s="239">
        <f t="shared" si="1318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3">B2331</f>
        <v>0</v>
      </c>
      <c r="C2369" s="292">
        <f t="shared" si="1323"/>
        <v>0</v>
      </c>
      <c r="D2369" s="293">
        <f t="shared" si="1323"/>
        <v>0</v>
      </c>
      <c r="E2369" s="294">
        <f t="shared" si="1323"/>
        <v>0</v>
      </c>
      <c r="F2369" s="235"/>
      <c r="G2369" s="236"/>
      <c r="H2369" s="237">
        <f t="shared" ref="H2369:J2369" si="1324">H2331</f>
        <v>0</v>
      </c>
      <c r="I2369" s="238">
        <f t="shared" si="1324"/>
        <v>0</v>
      </c>
      <c r="J2369" s="238">
        <f t="shared" si="1324"/>
        <v>0</v>
      </c>
      <c r="K2369" s="239">
        <f t="shared" si="1318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5">B2332</f>
        <v>0</v>
      </c>
      <c r="C2370" s="292">
        <f t="shared" si="1325"/>
        <v>0</v>
      </c>
      <c r="D2370" s="293">
        <f t="shared" si="1325"/>
        <v>0</v>
      </c>
      <c r="E2370" s="294">
        <f t="shared" si="1325"/>
        <v>0</v>
      </c>
      <c r="F2370" s="235"/>
      <c r="G2370" s="236"/>
      <c r="H2370" s="237">
        <f t="shared" ref="H2370:J2370" si="1326">H2332</f>
        <v>0</v>
      </c>
      <c r="I2370" s="238">
        <f t="shared" si="1326"/>
        <v>0</v>
      </c>
      <c r="J2370" s="238">
        <f t="shared" si="1326"/>
        <v>0</v>
      </c>
      <c r="K2370" s="239">
        <f t="shared" si="1318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7">B2333</f>
        <v>0</v>
      </c>
      <c r="C2371" s="292">
        <f t="shared" si="1327"/>
        <v>0</v>
      </c>
      <c r="D2371" s="293">
        <f t="shared" si="1327"/>
        <v>0</v>
      </c>
      <c r="E2371" s="294">
        <f t="shared" si="1327"/>
        <v>0</v>
      </c>
      <c r="F2371" s="235"/>
      <c r="G2371" s="236"/>
      <c r="H2371" s="237">
        <f t="shared" ref="H2371:J2371" si="1328">H2333</f>
        <v>0</v>
      </c>
      <c r="I2371" s="238">
        <f t="shared" si="1328"/>
        <v>0</v>
      </c>
      <c r="J2371" s="238">
        <f t="shared" si="1328"/>
        <v>0</v>
      </c>
      <c r="K2371" s="239">
        <f t="shared" si="1318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9">B2334</f>
        <v>0</v>
      </c>
      <c r="C2372" s="292">
        <f t="shared" si="1329"/>
        <v>0</v>
      </c>
      <c r="D2372" s="293">
        <f t="shared" si="1329"/>
        <v>0</v>
      </c>
      <c r="E2372" s="294">
        <f t="shared" si="1329"/>
        <v>0</v>
      </c>
      <c r="F2372" s="235"/>
      <c r="G2372" s="236"/>
      <c r="H2372" s="237">
        <f t="shared" ref="H2372:J2372" si="1330">H2334</f>
        <v>0</v>
      </c>
      <c r="I2372" s="238">
        <f t="shared" si="1330"/>
        <v>0</v>
      </c>
      <c r="J2372" s="238">
        <f t="shared" si="1330"/>
        <v>0</v>
      </c>
      <c r="K2372" s="239">
        <f t="shared" si="1318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31">B2335</f>
        <v>0</v>
      </c>
      <c r="C2373" s="292">
        <f t="shared" si="1331"/>
        <v>0</v>
      </c>
      <c r="D2373" s="293">
        <f t="shared" si="1331"/>
        <v>0</v>
      </c>
      <c r="E2373" s="295">
        <f t="shared" si="1331"/>
        <v>0</v>
      </c>
      <c r="F2373" s="235"/>
      <c r="G2373" s="236"/>
      <c r="H2373" s="237">
        <f t="shared" ref="H2373:J2373" si="1332">H2335</f>
        <v>0</v>
      </c>
      <c r="I2373" s="238">
        <f t="shared" si="1332"/>
        <v>0</v>
      </c>
      <c r="J2373" s="238">
        <f t="shared" si="1332"/>
        <v>0</v>
      </c>
      <c r="K2373" s="239">
        <f t="shared" si="1318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3">B2336</f>
        <v>0</v>
      </c>
      <c r="C2374" s="292">
        <f t="shared" si="1333"/>
        <v>0</v>
      </c>
      <c r="D2374" s="293">
        <f t="shared" si="1333"/>
        <v>0</v>
      </c>
      <c r="E2374" s="294">
        <f t="shared" si="1333"/>
        <v>0</v>
      </c>
      <c r="F2374" s="235"/>
      <c r="G2374" s="236"/>
      <c r="H2374" s="237">
        <f t="shared" ref="H2374:J2374" si="1334">H2336</f>
        <v>0</v>
      </c>
      <c r="I2374" s="238">
        <f t="shared" si="1334"/>
        <v>0</v>
      </c>
      <c r="J2374" s="238">
        <f t="shared" si="1334"/>
        <v>0</v>
      </c>
      <c r="K2374" s="239">
        <f t="shared" si="1318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5">B2337</f>
        <v>0</v>
      </c>
      <c r="C2375" s="292">
        <f t="shared" si="1335"/>
        <v>0</v>
      </c>
      <c r="D2375" s="293">
        <f t="shared" si="1335"/>
        <v>0</v>
      </c>
      <c r="E2375" s="294">
        <f t="shared" si="1335"/>
        <v>0</v>
      </c>
      <c r="F2375" s="235"/>
      <c r="G2375" s="236"/>
      <c r="H2375" s="237">
        <f t="shared" ref="H2375:J2375" si="1336">H2337</f>
        <v>0</v>
      </c>
      <c r="I2375" s="238">
        <f t="shared" si="1336"/>
        <v>0</v>
      </c>
      <c r="J2375" s="238">
        <f t="shared" si="1336"/>
        <v>0</v>
      </c>
      <c r="K2375" s="239">
        <f t="shared" si="1318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7">B2338</f>
        <v>0</v>
      </c>
      <c r="C2376" s="292">
        <f t="shared" si="1337"/>
        <v>0</v>
      </c>
      <c r="D2376" s="293">
        <f t="shared" si="1337"/>
        <v>0</v>
      </c>
      <c r="E2376" s="294">
        <f t="shared" si="1337"/>
        <v>0</v>
      </c>
      <c r="F2376" s="235"/>
      <c r="G2376" s="236"/>
      <c r="H2376" s="237">
        <f t="shared" ref="H2376:J2376" si="1338">H2338</f>
        <v>0</v>
      </c>
      <c r="I2376" s="238">
        <f t="shared" si="1338"/>
        <v>0</v>
      </c>
      <c r="J2376" s="238">
        <f t="shared" si="1338"/>
        <v>0</v>
      </c>
      <c r="K2376" s="239">
        <f t="shared" si="1318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9">B2339</f>
        <v>0</v>
      </c>
      <c r="C2377" s="292">
        <f t="shared" si="1339"/>
        <v>0</v>
      </c>
      <c r="D2377" s="293">
        <f t="shared" si="1339"/>
        <v>0</v>
      </c>
      <c r="E2377" s="294">
        <f t="shared" si="1339"/>
        <v>0</v>
      </c>
      <c r="F2377" s="235"/>
      <c r="G2377" s="236"/>
      <c r="H2377" s="237">
        <f t="shared" ref="H2377:J2377" si="1340">H2339</f>
        <v>0</v>
      </c>
      <c r="I2377" s="238">
        <f t="shared" si="1340"/>
        <v>0</v>
      </c>
      <c r="J2377" s="238">
        <f t="shared" si="1340"/>
        <v>0</v>
      </c>
      <c r="K2377" s="239">
        <f t="shared" si="1318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41">B2340</f>
        <v>0</v>
      </c>
      <c r="C2378" s="292">
        <f t="shared" si="1341"/>
        <v>0</v>
      </c>
      <c r="D2378" s="293">
        <f t="shared" si="1341"/>
        <v>0</v>
      </c>
      <c r="E2378" s="294">
        <f t="shared" si="1341"/>
        <v>0</v>
      </c>
      <c r="F2378" s="235"/>
      <c r="G2378" s="236"/>
      <c r="H2378" s="237">
        <f t="shared" ref="H2378:J2378" si="1342">H2340</f>
        <v>0</v>
      </c>
      <c r="I2378" s="238">
        <f t="shared" si="1342"/>
        <v>0</v>
      </c>
      <c r="J2378" s="238">
        <f t="shared" si="1342"/>
        <v>0</v>
      </c>
      <c r="K2378" s="239">
        <f t="shared" si="1318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3">B2341</f>
        <v>0</v>
      </c>
      <c r="C2379" s="292">
        <f t="shared" si="1343"/>
        <v>0</v>
      </c>
      <c r="D2379" s="293">
        <f t="shared" si="1343"/>
        <v>0</v>
      </c>
      <c r="E2379" s="294">
        <f t="shared" si="1343"/>
        <v>0</v>
      </c>
      <c r="F2379" s="235"/>
      <c r="G2379" s="236"/>
      <c r="H2379" s="237">
        <f t="shared" ref="H2379:J2379" si="1344">H2341</f>
        <v>0</v>
      </c>
      <c r="I2379" s="238">
        <f t="shared" si="1344"/>
        <v>0</v>
      </c>
      <c r="J2379" s="238">
        <f t="shared" si="1344"/>
        <v>0</v>
      </c>
      <c r="K2379" s="239">
        <f t="shared" si="1318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5">B2342</f>
        <v>0</v>
      </c>
      <c r="C2380" s="292">
        <f t="shared" si="1345"/>
        <v>0</v>
      </c>
      <c r="D2380" s="293">
        <f t="shared" si="1345"/>
        <v>0</v>
      </c>
      <c r="E2380" s="294">
        <f t="shared" si="1345"/>
        <v>0</v>
      </c>
      <c r="F2380" s="235"/>
      <c r="G2380" s="236"/>
      <c r="H2380" s="237">
        <f t="shared" ref="H2380:J2380" si="1346">H2342</f>
        <v>0</v>
      </c>
      <c r="I2380" s="238">
        <f t="shared" si="1346"/>
        <v>0</v>
      </c>
      <c r="J2380" s="238">
        <f t="shared" si="1346"/>
        <v>0</v>
      </c>
      <c r="K2380" s="239">
        <f t="shared" si="1318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7">B2343</f>
        <v>0</v>
      </c>
      <c r="C2381" s="292">
        <f t="shared" si="1347"/>
        <v>0</v>
      </c>
      <c r="D2381" s="293">
        <f t="shared" si="1347"/>
        <v>0</v>
      </c>
      <c r="E2381" s="295">
        <f t="shared" si="1347"/>
        <v>0</v>
      </c>
      <c r="F2381" s="235"/>
      <c r="G2381" s="236"/>
      <c r="H2381" s="237">
        <f t="shared" ref="H2381:J2381" si="1348">H2343</f>
        <v>0</v>
      </c>
      <c r="I2381" s="238">
        <f t="shared" si="1348"/>
        <v>0</v>
      </c>
      <c r="J2381" s="238">
        <f t="shared" si="1348"/>
        <v>0</v>
      </c>
      <c r="K2381" s="239">
        <f t="shared" si="1318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48"/>
      <c r="K2383" s="32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49">
        <f>SUM(K2366:K2381)</f>
        <v>4210500</v>
      </c>
      <c r="K2384" s="350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51"/>
      <c r="K2385" s="351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4"/>
      <c r="K2387" s="32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52">
        <f>((J2384/1.11)+(K2386/1.11))*11%</f>
        <v>417256.75675675675</v>
      </c>
      <c r="K2388" s="353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4"/>
      <c r="K2389" s="32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4210500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5" t="str">
        <f>J2354</f>
        <v>LENA / YO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23060022</v>
      </c>
      <c r="G2396" s="11" t="s">
        <v>2</v>
      </c>
      <c r="H2396" s="385" t="s">
        <v>177</v>
      </c>
      <c r="I2396" s="385"/>
      <c r="J2396" s="385"/>
      <c r="K2396" s="38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89" t="s">
        <v>3</v>
      </c>
      <c r="G2397" s="17"/>
      <c r="H2397" s="387"/>
      <c r="I2397" s="387"/>
      <c r="J2397" s="387"/>
      <c r="K2397" s="38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4">
        <v>45092</v>
      </c>
      <c r="E2398" s="355"/>
      <c r="F2398" s="389"/>
      <c r="G2398" s="18"/>
      <c r="H2398" s="356" t="s">
        <v>178</v>
      </c>
      <c r="I2398" s="356"/>
      <c r="J2398" s="356"/>
      <c r="K2398" s="35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89"/>
      <c r="G2399" s="18"/>
      <c r="H2399" s="358" t="s">
        <v>93</v>
      </c>
      <c r="I2399" s="358"/>
      <c r="J2399" s="358"/>
      <c r="K2399" s="35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176</v>
      </c>
      <c r="E2400" s="9"/>
      <c r="F2400" s="21"/>
      <c r="G2400" s="22"/>
      <c r="H2400" s="360"/>
      <c r="I2400" s="360"/>
      <c r="J2400" s="360"/>
      <c r="K2400" s="36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12</v>
      </c>
      <c r="C2404" s="46" t="s">
        <v>158</v>
      </c>
      <c r="D2404" s="93"/>
      <c r="E2404" s="63" t="s">
        <v>179</v>
      </c>
      <c r="F2404" s="48"/>
      <c r="G2404" s="49"/>
      <c r="H2404" s="50">
        <v>14200</v>
      </c>
      <c r="I2404" s="51">
        <v>0.125</v>
      </c>
      <c r="J2404" s="51"/>
      <c r="K2404" s="52">
        <f t="shared" ref="K2404:K2419" si="1349">(B2404*H2404-((B2404*H2404)*I2404))-((B2404*H2404-((B2404*H2404)*I2404))*J2404)</f>
        <v>149100</v>
      </c>
      <c r="L2404" s="36"/>
    </row>
    <row r="2405" spans="1:12" s="10" customFormat="1" ht="14.1" customHeight="1" x14ac:dyDescent="0.25">
      <c r="A2405" s="45">
        <v>2</v>
      </c>
      <c r="B2405" s="46">
        <v>24</v>
      </c>
      <c r="C2405" s="46" t="s">
        <v>158</v>
      </c>
      <c r="D2405" s="93"/>
      <c r="E2405" s="63" t="s">
        <v>180</v>
      </c>
      <c r="F2405" s="48"/>
      <c r="G2405" s="49"/>
      <c r="H2405" s="50">
        <v>24300</v>
      </c>
      <c r="I2405" s="51">
        <v>0.13</v>
      </c>
      <c r="J2405" s="51"/>
      <c r="K2405" s="52">
        <f t="shared" si="1349"/>
        <v>507384</v>
      </c>
      <c r="L2405" s="36"/>
    </row>
    <row r="2406" spans="1:12" s="10" customFormat="1" ht="14.1" customHeight="1" x14ac:dyDescent="0.25">
      <c r="A2406" s="45">
        <v>3</v>
      </c>
      <c r="B2406" s="46">
        <v>18</v>
      </c>
      <c r="C2406" s="46" t="s">
        <v>40</v>
      </c>
      <c r="D2406" s="93"/>
      <c r="E2406" s="315" t="s">
        <v>182</v>
      </c>
      <c r="F2406" s="48"/>
      <c r="G2406" s="49"/>
      <c r="H2406" s="50">
        <v>52800</v>
      </c>
      <c r="I2406" s="51">
        <v>0.125</v>
      </c>
      <c r="J2406" s="51"/>
      <c r="K2406" s="52">
        <f t="shared" si="1349"/>
        <v>831600</v>
      </c>
      <c r="L2406" s="36"/>
    </row>
    <row r="2407" spans="1:12" s="10" customFormat="1" ht="14.1" customHeight="1" x14ac:dyDescent="0.25">
      <c r="A2407" s="45">
        <v>4</v>
      </c>
      <c r="B2407" s="46">
        <v>30</v>
      </c>
      <c r="C2407" s="46" t="s">
        <v>158</v>
      </c>
      <c r="D2407" s="93"/>
      <c r="E2407" s="301" t="s">
        <v>181</v>
      </c>
      <c r="F2407" s="48"/>
      <c r="G2407" s="49"/>
      <c r="H2407" s="50">
        <v>17000</v>
      </c>
      <c r="I2407" s="51">
        <v>0.125</v>
      </c>
      <c r="J2407" s="51"/>
      <c r="K2407" s="52">
        <f t="shared" si="1349"/>
        <v>446250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9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9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9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9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9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9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9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9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9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9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9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9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62"/>
      <c r="K2421" s="363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64">
        <f>SUM(K2404:K2419)</f>
        <v>1934334</v>
      </c>
      <c r="K2422" s="365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66"/>
      <c r="K2423" s="366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63"/>
      <c r="K2425" s="363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67">
        <f>((J2422/1.11)+(K2424/1.11))*11%</f>
        <v>191690.75675675675</v>
      </c>
      <c r="K2426" s="368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63"/>
      <c r="K2427" s="363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1934334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69" t="s">
        <v>172</v>
      </c>
      <c r="K2430" s="370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69"/>
      <c r="K2431" s="370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23060022</v>
      </c>
      <c r="F2434" s="123"/>
      <c r="G2434" s="124" t="s">
        <v>2</v>
      </c>
      <c r="H2434" s="371" t="str">
        <f>H2396</f>
        <v>SANTOSO BUDIONO</v>
      </c>
      <c r="I2434" s="371"/>
      <c r="J2434" s="371"/>
      <c r="K2434" s="37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75" t="s">
        <v>3</v>
      </c>
      <c r="G2435" s="130"/>
      <c r="H2435" s="373"/>
      <c r="I2435" s="373"/>
      <c r="J2435" s="373"/>
      <c r="K2435" s="37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76">
        <f>D2398</f>
        <v>45092</v>
      </c>
      <c r="E2436" s="377"/>
      <c r="F2436" s="375"/>
      <c r="G2436" s="131"/>
      <c r="H2436" s="378" t="str">
        <f>H2398</f>
        <v>(  ARMADA  )</v>
      </c>
      <c r="I2436" s="378"/>
      <c r="J2436" s="378"/>
      <c r="K2436" s="37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75"/>
      <c r="G2437" s="131"/>
      <c r="H2437" s="380" t="str">
        <f>H2399</f>
        <v>PURWOKERTO</v>
      </c>
      <c r="I2437" s="380"/>
      <c r="J2437" s="380"/>
      <c r="K2437" s="381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4577</v>
      </c>
      <c r="E2438" s="122"/>
      <c r="F2438" s="133"/>
      <c r="G2438" s="134"/>
      <c r="H2438" s="382"/>
      <c r="I2438" s="382"/>
      <c r="J2438" s="382"/>
      <c r="K2438" s="383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50">B2404</f>
        <v>12</v>
      </c>
      <c r="C2442" s="287" t="str">
        <f t="shared" si="1350"/>
        <v>PC</v>
      </c>
      <c r="D2442" s="288">
        <f t="shared" si="1350"/>
        <v>0</v>
      </c>
      <c r="E2442" s="289" t="str">
        <f t="shared" si="1350"/>
        <v>TAPE CUTTER 2" JOYKO TD-2 PLASTIK</v>
      </c>
      <c r="F2442" s="158"/>
      <c r="G2442" s="159"/>
      <c r="H2442" s="160">
        <f t="shared" ref="H2442:J2442" si="1351">H2404</f>
        <v>14200</v>
      </c>
      <c r="I2442" s="161">
        <f t="shared" si="1351"/>
        <v>0.125</v>
      </c>
      <c r="J2442" s="161">
        <f t="shared" si="1351"/>
        <v>0</v>
      </c>
      <c r="K2442" s="162">
        <f t="shared" ref="K2442:K2457" si="1352">(B2442*H2442-((B2442*H2442)*I2442))-((B2442*H2442-((B2442*H2442)*I2442))*J2442)</f>
        <v>149100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3">B2405</f>
        <v>24</v>
      </c>
      <c r="C2443" s="287" t="str">
        <f t="shared" si="1353"/>
        <v>PC</v>
      </c>
      <c r="D2443" s="288">
        <f t="shared" si="1353"/>
        <v>0</v>
      </c>
      <c r="E2443" s="289" t="str">
        <f t="shared" si="1353"/>
        <v>TAPE CUTTER JOYKO TD-101</v>
      </c>
      <c r="F2443" s="158"/>
      <c r="G2443" s="159"/>
      <c r="H2443" s="160">
        <f t="shared" ref="H2443:J2443" si="1354">H2405</f>
        <v>24300</v>
      </c>
      <c r="I2443" s="161">
        <f t="shared" si="1354"/>
        <v>0.13</v>
      </c>
      <c r="J2443" s="161">
        <f t="shared" si="1354"/>
        <v>0</v>
      </c>
      <c r="K2443" s="162">
        <f t="shared" si="1352"/>
        <v>507384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5">B2406</f>
        <v>18</v>
      </c>
      <c r="C2444" s="287" t="str">
        <f t="shared" si="1355"/>
        <v>BOX</v>
      </c>
      <c r="D2444" s="288">
        <f t="shared" si="1355"/>
        <v>0</v>
      </c>
      <c r="E2444" s="289" t="str">
        <f t="shared" si="1355"/>
        <v>LEM STICK JOYKO 25 GR GS-25 isi 12 pc</v>
      </c>
      <c r="F2444" s="158"/>
      <c r="G2444" s="159"/>
      <c r="H2444" s="160">
        <f t="shared" ref="H2444:J2444" si="1356">H2406</f>
        <v>52800</v>
      </c>
      <c r="I2444" s="161">
        <f t="shared" si="1356"/>
        <v>0.125</v>
      </c>
      <c r="J2444" s="161">
        <f t="shared" si="1356"/>
        <v>0</v>
      </c>
      <c r="K2444" s="162">
        <f t="shared" si="1352"/>
        <v>831600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7">B2407</f>
        <v>30</v>
      </c>
      <c r="C2445" s="287" t="str">
        <f t="shared" si="1357"/>
        <v>PC</v>
      </c>
      <c r="D2445" s="288">
        <f t="shared" si="1357"/>
        <v>0</v>
      </c>
      <c r="E2445" s="289" t="str">
        <f t="shared" si="1357"/>
        <v>TAPE CUTTER 2" JOYKO TD-2S BESI</v>
      </c>
      <c r="F2445" s="158"/>
      <c r="G2445" s="159"/>
      <c r="H2445" s="160">
        <f t="shared" ref="H2445:J2445" si="1358">H2407</f>
        <v>17000</v>
      </c>
      <c r="I2445" s="161">
        <f t="shared" si="1358"/>
        <v>0.125</v>
      </c>
      <c r="J2445" s="161">
        <f t="shared" si="1358"/>
        <v>0</v>
      </c>
      <c r="K2445" s="162">
        <f t="shared" si="1352"/>
        <v>446250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9">B2408</f>
        <v>0</v>
      </c>
      <c r="C2446" s="287">
        <f t="shared" si="1359"/>
        <v>0</v>
      </c>
      <c r="D2446" s="288">
        <f t="shared" si="1359"/>
        <v>0</v>
      </c>
      <c r="E2446" s="289">
        <f t="shared" si="1359"/>
        <v>0</v>
      </c>
      <c r="F2446" s="158"/>
      <c r="G2446" s="159"/>
      <c r="H2446" s="160">
        <f t="shared" ref="H2446:J2446" si="1360">H2408</f>
        <v>0</v>
      </c>
      <c r="I2446" s="161">
        <f t="shared" si="1360"/>
        <v>0</v>
      </c>
      <c r="J2446" s="161">
        <f t="shared" si="1360"/>
        <v>0</v>
      </c>
      <c r="K2446" s="162">
        <f t="shared" si="1352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61">B2409</f>
        <v>0</v>
      </c>
      <c r="C2447" s="287">
        <f t="shared" si="1361"/>
        <v>0</v>
      </c>
      <c r="D2447" s="288">
        <f t="shared" si="1361"/>
        <v>0</v>
      </c>
      <c r="E2447" s="289">
        <f t="shared" si="1361"/>
        <v>0</v>
      </c>
      <c r="F2447" s="158"/>
      <c r="G2447" s="159"/>
      <c r="H2447" s="160">
        <f t="shared" ref="H2447:J2447" si="1362">H2409</f>
        <v>0</v>
      </c>
      <c r="I2447" s="161">
        <f t="shared" si="1362"/>
        <v>0</v>
      </c>
      <c r="J2447" s="161">
        <f t="shared" si="1362"/>
        <v>0</v>
      </c>
      <c r="K2447" s="162">
        <f t="shared" si="1352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3">B2410</f>
        <v>0</v>
      </c>
      <c r="C2448" s="287">
        <f t="shared" si="1363"/>
        <v>0</v>
      </c>
      <c r="D2448" s="288">
        <f t="shared" si="1363"/>
        <v>0</v>
      </c>
      <c r="E2448" s="289">
        <f t="shared" si="1363"/>
        <v>0</v>
      </c>
      <c r="F2448" s="158"/>
      <c r="G2448" s="159"/>
      <c r="H2448" s="160">
        <f t="shared" ref="H2448:J2448" si="1364">H2410</f>
        <v>0</v>
      </c>
      <c r="I2448" s="161">
        <f t="shared" si="1364"/>
        <v>0</v>
      </c>
      <c r="J2448" s="161">
        <f t="shared" si="1364"/>
        <v>0</v>
      </c>
      <c r="K2448" s="162">
        <f t="shared" si="1352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5">B2411</f>
        <v>0</v>
      </c>
      <c r="C2449" s="287">
        <f t="shared" si="1365"/>
        <v>0</v>
      </c>
      <c r="D2449" s="288">
        <f t="shared" si="1365"/>
        <v>0</v>
      </c>
      <c r="E2449" s="290">
        <f t="shared" si="1365"/>
        <v>0</v>
      </c>
      <c r="F2449" s="158"/>
      <c r="G2449" s="159"/>
      <c r="H2449" s="160">
        <f t="shared" ref="H2449:J2449" si="1366">H2411</f>
        <v>0</v>
      </c>
      <c r="I2449" s="161">
        <f t="shared" si="1366"/>
        <v>0</v>
      </c>
      <c r="J2449" s="161">
        <f t="shared" si="1366"/>
        <v>0</v>
      </c>
      <c r="K2449" s="162">
        <f t="shared" si="1352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7">B2412</f>
        <v>0</v>
      </c>
      <c r="C2450" s="287">
        <f t="shared" si="1367"/>
        <v>0</v>
      </c>
      <c r="D2450" s="288">
        <f t="shared" si="1367"/>
        <v>0</v>
      </c>
      <c r="E2450" s="289">
        <f t="shared" si="1367"/>
        <v>0</v>
      </c>
      <c r="F2450" s="158"/>
      <c r="G2450" s="159"/>
      <c r="H2450" s="160">
        <f t="shared" ref="H2450:J2450" si="1368">H2412</f>
        <v>0</v>
      </c>
      <c r="I2450" s="161">
        <f t="shared" si="1368"/>
        <v>0</v>
      </c>
      <c r="J2450" s="161">
        <f t="shared" si="1368"/>
        <v>0</v>
      </c>
      <c r="K2450" s="162">
        <f t="shared" si="1352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9">B2413</f>
        <v>0</v>
      </c>
      <c r="C2451" s="287">
        <f t="shared" si="1369"/>
        <v>0</v>
      </c>
      <c r="D2451" s="288">
        <f t="shared" si="1369"/>
        <v>0</v>
      </c>
      <c r="E2451" s="289">
        <f t="shared" si="1369"/>
        <v>0</v>
      </c>
      <c r="F2451" s="158"/>
      <c r="G2451" s="159"/>
      <c r="H2451" s="160">
        <f t="shared" ref="H2451:J2451" si="1370">H2413</f>
        <v>0</v>
      </c>
      <c r="I2451" s="161">
        <f t="shared" si="1370"/>
        <v>0</v>
      </c>
      <c r="J2451" s="161">
        <f t="shared" si="1370"/>
        <v>0</v>
      </c>
      <c r="K2451" s="162">
        <f t="shared" si="1352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71">B2414</f>
        <v>0</v>
      </c>
      <c r="C2452" s="287">
        <f t="shared" si="1371"/>
        <v>0</v>
      </c>
      <c r="D2452" s="288">
        <f t="shared" si="1371"/>
        <v>0</v>
      </c>
      <c r="E2452" s="289">
        <f t="shared" si="1371"/>
        <v>0</v>
      </c>
      <c r="F2452" s="158"/>
      <c r="G2452" s="159"/>
      <c r="H2452" s="160">
        <f t="shared" ref="H2452:J2452" si="1372">H2414</f>
        <v>0</v>
      </c>
      <c r="I2452" s="161">
        <f t="shared" si="1372"/>
        <v>0</v>
      </c>
      <c r="J2452" s="161">
        <f t="shared" si="1372"/>
        <v>0</v>
      </c>
      <c r="K2452" s="162">
        <f t="shared" si="1352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3">B2415</f>
        <v>0</v>
      </c>
      <c r="C2453" s="287">
        <f t="shared" si="1373"/>
        <v>0</v>
      </c>
      <c r="D2453" s="288">
        <f t="shared" si="1373"/>
        <v>0</v>
      </c>
      <c r="E2453" s="289">
        <f t="shared" si="1373"/>
        <v>0</v>
      </c>
      <c r="F2453" s="158"/>
      <c r="G2453" s="159"/>
      <c r="H2453" s="160">
        <f t="shared" ref="H2453:J2453" si="1374">H2415</f>
        <v>0</v>
      </c>
      <c r="I2453" s="161">
        <f t="shared" si="1374"/>
        <v>0</v>
      </c>
      <c r="J2453" s="161">
        <f t="shared" si="1374"/>
        <v>0</v>
      </c>
      <c r="K2453" s="162">
        <f t="shared" si="1352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5">B2416</f>
        <v>0</v>
      </c>
      <c r="C2454" s="287">
        <f t="shared" si="1375"/>
        <v>0</v>
      </c>
      <c r="D2454" s="288">
        <f t="shared" si="1375"/>
        <v>0</v>
      </c>
      <c r="E2454" s="289">
        <f t="shared" si="1375"/>
        <v>0</v>
      </c>
      <c r="F2454" s="158"/>
      <c r="G2454" s="159"/>
      <c r="H2454" s="160">
        <f t="shared" ref="H2454:J2454" si="1376">H2416</f>
        <v>0</v>
      </c>
      <c r="I2454" s="161">
        <f t="shared" si="1376"/>
        <v>0</v>
      </c>
      <c r="J2454" s="161">
        <f t="shared" si="1376"/>
        <v>0</v>
      </c>
      <c r="K2454" s="162">
        <f t="shared" si="1352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7">B2417</f>
        <v>0</v>
      </c>
      <c r="C2455" s="287">
        <f t="shared" si="1377"/>
        <v>0</v>
      </c>
      <c r="D2455" s="288">
        <f t="shared" si="1377"/>
        <v>0</v>
      </c>
      <c r="E2455" s="289">
        <f t="shared" si="1377"/>
        <v>0</v>
      </c>
      <c r="F2455" s="158"/>
      <c r="G2455" s="159"/>
      <c r="H2455" s="160">
        <f t="shared" ref="H2455:J2455" si="1378">H2417</f>
        <v>0</v>
      </c>
      <c r="I2455" s="161">
        <f t="shared" si="1378"/>
        <v>0</v>
      </c>
      <c r="J2455" s="161">
        <f t="shared" si="1378"/>
        <v>0</v>
      </c>
      <c r="K2455" s="162">
        <f t="shared" si="1352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9">B2418</f>
        <v>0</v>
      </c>
      <c r="C2456" s="287">
        <f t="shared" si="1379"/>
        <v>0</v>
      </c>
      <c r="D2456" s="288">
        <f t="shared" si="1379"/>
        <v>0</v>
      </c>
      <c r="E2456" s="289">
        <f t="shared" si="1379"/>
        <v>0</v>
      </c>
      <c r="F2456" s="158"/>
      <c r="G2456" s="159"/>
      <c r="H2456" s="160">
        <f t="shared" ref="H2456:J2456" si="1380">H2418</f>
        <v>0</v>
      </c>
      <c r="I2456" s="161">
        <f t="shared" si="1380"/>
        <v>0</v>
      </c>
      <c r="J2456" s="161">
        <f t="shared" si="1380"/>
        <v>0</v>
      </c>
      <c r="K2456" s="162">
        <f t="shared" si="1352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81">B2419</f>
        <v>0</v>
      </c>
      <c r="C2457" s="287">
        <f t="shared" si="1381"/>
        <v>0</v>
      </c>
      <c r="D2457" s="288">
        <f t="shared" si="1381"/>
        <v>0</v>
      </c>
      <c r="E2457" s="290">
        <f t="shared" si="1381"/>
        <v>0</v>
      </c>
      <c r="F2457" s="158"/>
      <c r="G2457" s="159"/>
      <c r="H2457" s="160">
        <f t="shared" ref="H2457:J2457" si="1382">H2419</f>
        <v>0</v>
      </c>
      <c r="I2457" s="161">
        <f t="shared" si="1382"/>
        <v>0</v>
      </c>
      <c r="J2457" s="161">
        <f t="shared" si="1382"/>
        <v>0</v>
      </c>
      <c r="K2457" s="162">
        <f t="shared" si="1352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84"/>
      <c r="K2459" s="33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27">
        <f>SUM(K2442:K2457)</f>
        <v>1934334</v>
      </c>
      <c r="K2460" s="328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29"/>
      <c r="K2461" s="329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30"/>
      <c r="K2463" s="33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31">
        <f>((J2460/1.11)+(K2462/1.11))*11%</f>
        <v>191690.75675675675</v>
      </c>
      <c r="K2464" s="332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30"/>
      <c r="K2465" s="33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1934334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3" t="str">
        <f>J2430</f>
        <v>LENA / YO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23060022</v>
      </c>
      <c r="F2472" s="200"/>
      <c r="G2472" s="201" t="s">
        <v>2</v>
      </c>
      <c r="H2472" s="335" t="str">
        <f>H2434</f>
        <v>SANTOSO BUDIONO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3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40">
        <f>D2436</f>
        <v>45092</v>
      </c>
      <c r="E2474" s="341"/>
      <c r="F2474" s="339"/>
      <c r="G2474" s="208"/>
      <c r="H2474" s="342" t="str">
        <f>H2436</f>
        <v>(  ARMADA  )</v>
      </c>
      <c r="I2474" s="342"/>
      <c r="J2474" s="342"/>
      <c r="K2474" s="34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39"/>
      <c r="G2475" s="208"/>
      <c r="H2475" s="344" t="str">
        <f>H2437</f>
        <v>PURWOKERTO</v>
      </c>
      <c r="I2475" s="344"/>
      <c r="J2475" s="344"/>
      <c r="K2475" s="34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4577</v>
      </c>
      <c r="E2476" s="199"/>
      <c r="F2476" s="210"/>
      <c r="G2476" s="211"/>
      <c r="H2476" s="346"/>
      <c r="I2476" s="346"/>
      <c r="J2476" s="346"/>
      <c r="K2476" s="34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3">B2442</f>
        <v>12</v>
      </c>
      <c r="C2480" s="292" t="str">
        <f t="shared" si="1383"/>
        <v>PC</v>
      </c>
      <c r="D2480" s="293">
        <f t="shared" si="1383"/>
        <v>0</v>
      </c>
      <c r="E2480" s="294" t="str">
        <f t="shared" si="1383"/>
        <v>TAPE CUTTER 2" JOYKO TD-2 PLASTIK</v>
      </c>
      <c r="F2480" s="235"/>
      <c r="G2480" s="236"/>
      <c r="H2480" s="237">
        <f t="shared" ref="H2480:J2480" si="1384">H2442</f>
        <v>14200</v>
      </c>
      <c r="I2480" s="238">
        <f t="shared" si="1384"/>
        <v>0.125</v>
      </c>
      <c r="J2480" s="238">
        <f t="shared" si="1384"/>
        <v>0</v>
      </c>
      <c r="K2480" s="239">
        <f t="shared" ref="K2480:K2495" si="1385">(B2480*H2480-((B2480*H2480)*I2480))-((B2480*H2480-((B2480*H2480)*I2480))*J2480)</f>
        <v>149100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6">B2443</f>
        <v>24</v>
      </c>
      <c r="C2481" s="292" t="str">
        <f t="shared" si="1386"/>
        <v>PC</v>
      </c>
      <c r="D2481" s="293">
        <f t="shared" si="1386"/>
        <v>0</v>
      </c>
      <c r="E2481" s="294" t="str">
        <f t="shared" si="1386"/>
        <v>TAPE CUTTER JOYKO TD-101</v>
      </c>
      <c r="F2481" s="235"/>
      <c r="G2481" s="236"/>
      <c r="H2481" s="237">
        <f t="shared" ref="H2481:J2481" si="1387">H2443</f>
        <v>24300</v>
      </c>
      <c r="I2481" s="238">
        <f t="shared" si="1387"/>
        <v>0.13</v>
      </c>
      <c r="J2481" s="238">
        <f t="shared" si="1387"/>
        <v>0</v>
      </c>
      <c r="K2481" s="239">
        <f t="shared" si="1385"/>
        <v>507384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8">B2444</f>
        <v>18</v>
      </c>
      <c r="C2482" s="292" t="str">
        <f t="shared" si="1388"/>
        <v>BOX</v>
      </c>
      <c r="D2482" s="293">
        <f t="shared" si="1388"/>
        <v>0</v>
      </c>
      <c r="E2482" s="294" t="str">
        <f t="shared" si="1388"/>
        <v>LEM STICK JOYKO 25 GR GS-25 isi 12 pc</v>
      </c>
      <c r="F2482" s="235"/>
      <c r="G2482" s="236"/>
      <c r="H2482" s="237">
        <f t="shared" ref="H2482:J2482" si="1389">H2444</f>
        <v>52800</v>
      </c>
      <c r="I2482" s="238">
        <f t="shared" si="1389"/>
        <v>0.125</v>
      </c>
      <c r="J2482" s="238">
        <f t="shared" si="1389"/>
        <v>0</v>
      </c>
      <c r="K2482" s="239">
        <f t="shared" si="1385"/>
        <v>831600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90">B2445</f>
        <v>30</v>
      </c>
      <c r="C2483" s="292" t="str">
        <f t="shared" si="1390"/>
        <v>PC</v>
      </c>
      <c r="D2483" s="293">
        <f t="shared" si="1390"/>
        <v>0</v>
      </c>
      <c r="E2483" s="294" t="str">
        <f t="shared" si="1390"/>
        <v>TAPE CUTTER 2" JOYKO TD-2S BESI</v>
      </c>
      <c r="F2483" s="235"/>
      <c r="G2483" s="236"/>
      <c r="H2483" s="237">
        <f t="shared" ref="H2483:J2483" si="1391">H2445</f>
        <v>17000</v>
      </c>
      <c r="I2483" s="238">
        <f t="shared" si="1391"/>
        <v>0.125</v>
      </c>
      <c r="J2483" s="238">
        <f t="shared" si="1391"/>
        <v>0</v>
      </c>
      <c r="K2483" s="239">
        <f t="shared" si="1385"/>
        <v>446250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2">B2446</f>
        <v>0</v>
      </c>
      <c r="C2484" s="292">
        <f t="shared" si="1392"/>
        <v>0</v>
      </c>
      <c r="D2484" s="293">
        <f t="shared" si="1392"/>
        <v>0</v>
      </c>
      <c r="E2484" s="294">
        <f t="shared" si="1392"/>
        <v>0</v>
      </c>
      <c r="F2484" s="235"/>
      <c r="G2484" s="236"/>
      <c r="H2484" s="237">
        <f t="shared" ref="H2484:J2484" si="1393">H2446</f>
        <v>0</v>
      </c>
      <c r="I2484" s="238">
        <f t="shared" si="1393"/>
        <v>0</v>
      </c>
      <c r="J2484" s="238">
        <f t="shared" si="1393"/>
        <v>0</v>
      </c>
      <c r="K2484" s="239">
        <f t="shared" si="1385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4">B2447</f>
        <v>0</v>
      </c>
      <c r="C2485" s="292">
        <f t="shared" si="1394"/>
        <v>0</v>
      </c>
      <c r="D2485" s="293">
        <f t="shared" si="1394"/>
        <v>0</v>
      </c>
      <c r="E2485" s="294">
        <f t="shared" si="1394"/>
        <v>0</v>
      </c>
      <c r="F2485" s="235"/>
      <c r="G2485" s="236"/>
      <c r="H2485" s="237">
        <f t="shared" ref="H2485:J2485" si="1395">H2447</f>
        <v>0</v>
      </c>
      <c r="I2485" s="238">
        <f t="shared" si="1395"/>
        <v>0</v>
      </c>
      <c r="J2485" s="238">
        <f t="shared" si="1395"/>
        <v>0</v>
      </c>
      <c r="K2485" s="239">
        <f t="shared" si="1385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6">B2448</f>
        <v>0</v>
      </c>
      <c r="C2486" s="292">
        <f t="shared" si="1396"/>
        <v>0</v>
      </c>
      <c r="D2486" s="293">
        <f t="shared" si="1396"/>
        <v>0</v>
      </c>
      <c r="E2486" s="294">
        <f t="shared" si="1396"/>
        <v>0</v>
      </c>
      <c r="F2486" s="235"/>
      <c r="G2486" s="236"/>
      <c r="H2486" s="237">
        <f t="shared" ref="H2486:J2486" si="1397">H2448</f>
        <v>0</v>
      </c>
      <c r="I2486" s="238">
        <f t="shared" si="1397"/>
        <v>0</v>
      </c>
      <c r="J2486" s="238">
        <f t="shared" si="1397"/>
        <v>0</v>
      </c>
      <c r="K2486" s="239">
        <f t="shared" si="1385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8">B2449</f>
        <v>0</v>
      </c>
      <c r="C2487" s="292">
        <f t="shared" si="1398"/>
        <v>0</v>
      </c>
      <c r="D2487" s="293">
        <f t="shared" si="1398"/>
        <v>0</v>
      </c>
      <c r="E2487" s="295">
        <f t="shared" si="1398"/>
        <v>0</v>
      </c>
      <c r="F2487" s="235"/>
      <c r="G2487" s="236"/>
      <c r="H2487" s="237">
        <f t="shared" ref="H2487:J2487" si="1399">H2449</f>
        <v>0</v>
      </c>
      <c r="I2487" s="238">
        <f t="shared" si="1399"/>
        <v>0</v>
      </c>
      <c r="J2487" s="238">
        <f t="shared" si="1399"/>
        <v>0</v>
      </c>
      <c r="K2487" s="239">
        <f t="shared" si="1385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400">B2450</f>
        <v>0</v>
      </c>
      <c r="C2488" s="292">
        <f t="shared" si="1400"/>
        <v>0</v>
      </c>
      <c r="D2488" s="293">
        <f t="shared" si="1400"/>
        <v>0</v>
      </c>
      <c r="E2488" s="294">
        <f t="shared" si="1400"/>
        <v>0</v>
      </c>
      <c r="F2488" s="235"/>
      <c r="G2488" s="236"/>
      <c r="H2488" s="237">
        <f t="shared" ref="H2488:J2488" si="1401">H2450</f>
        <v>0</v>
      </c>
      <c r="I2488" s="238">
        <f t="shared" si="1401"/>
        <v>0</v>
      </c>
      <c r="J2488" s="238">
        <f t="shared" si="1401"/>
        <v>0</v>
      </c>
      <c r="K2488" s="239">
        <f t="shared" si="1385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2">B2451</f>
        <v>0</v>
      </c>
      <c r="C2489" s="292">
        <f t="shared" si="1402"/>
        <v>0</v>
      </c>
      <c r="D2489" s="293">
        <f t="shared" si="1402"/>
        <v>0</v>
      </c>
      <c r="E2489" s="294">
        <f t="shared" si="1402"/>
        <v>0</v>
      </c>
      <c r="F2489" s="235"/>
      <c r="G2489" s="236"/>
      <c r="H2489" s="237">
        <f t="shared" ref="H2489:J2489" si="1403">H2451</f>
        <v>0</v>
      </c>
      <c r="I2489" s="238">
        <f t="shared" si="1403"/>
        <v>0</v>
      </c>
      <c r="J2489" s="238">
        <f t="shared" si="1403"/>
        <v>0</v>
      </c>
      <c r="K2489" s="239">
        <f t="shared" si="1385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4">B2452</f>
        <v>0</v>
      </c>
      <c r="C2490" s="292">
        <f t="shared" si="1404"/>
        <v>0</v>
      </c>
      <c r="D2490" s="293">
        <f t="shared" si="1404"/>
        <v>0</v>
      </c>
      <c r="E2490" s="294">
        <f t="shared" si="1404"/>
        <v>0</v>
      </c>
      <c r="F2490" s="235"/>
      <c r="G2490" s="236"/>
      <c r="H2490" s="237">
        <f t="shared" ref="H2490:J2490" si="1405">H2452</f>
        <v>0</v>
      </c>
      <c r="I2490" s="238">
        <f t="shared" si="1405"/>
        <v>0</v>
      </c>
      <c r="J2490" s="238">
        <f t="shared" si="1405"/>
        <v>0</v>
      </c>
      <c r="K2490" s="239">
        <f t="shared" si="1385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6">B2453</f>
        <v>0</v>
      </c>
      <c r="C2491" s="292">
        <f t="shared" si="1406"/>
        <v>0</v>
      </c>
      <c r="D2491" s="293">
        <f t="shared" si="1406"/>
        <v>0</v>
      </c>
      <c r="E2491" s="294">
        <f t="shared" si="1406"/>
        <v>0</v>
      </c>
      <c r="F2491" s="235"/>
      <c r="G2491" s="236"/>
      <c r="H2491" s="237">
        <f t="shared" ref="H2491:J2491" si="1407">H2453</f>
        <v>0</v>
      </c>
      <c r="I2491" s="238">
        <f t="shared" si="1407"/>
        <v>0</v>
      </c>
      <c r="J2491" s="238">
        <f t="shared" si="1407"/>
        <v>0</v>
      </c>
      <c r="K2491" s="239">
        <f t="shared" si="1385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8">B2454</f>
        <v>0</v>
      </c>
      <c r="C2492" s="292">
        <f t="shared" si="1408"/>
        <v>0</v>
      </c>
      <c r="D2492" s="293">
        <f t="shared" si="1408"/>
        <v>0</v>
      </c>
      <c r="E2492" s="294">
        <f t="shared" si="1408"/>
        <v>0</v>
      </c>
      <c r="F2492" s="235"/>
      <c r="G2492" s="236"/>
      <c r="H2492" s="237">
        <f t="shared" ref="H2492:J2492" si="1409">H2454</f>
        <v>0</v>
      </c>
      <c r="I2492" s="238">
        <f t="shared" si="1409"/>
        <v>0</v>
      </c>
      <c r="J2492" s="238">
        <f t="shared" si="1409"/>
        <v>0</v>
      </c>
      <c r="K2492" s="239">
        <f t="shared" si="1385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10">B2455</f>
        <v>0</v>
      </c>
      <c r="C2493" s="292">
        <f t="shared" si="1410"/>
        <v>0</v>
      </c>
      <c r="D2493" s="293">
        <f t="shared" si="1410"/>
        <v>0</v>
      </c>
      <c r="E2493" s="294">
        <f t="shared" si="1410"/>
        <v>0</v>
      </c>
      <c r="F2493" s="235"/>
      <c r="G2493" s="236"/>
      <c r="H2493" s="237">
        <f t="shared" ref="H2493:J2493" si="1411">H2455</f>
        <v>0</v>
      </c>
      <c r="I2493" s="238">
        <f t="shared" si="1411"/>
        <v>0</v>
      </c>
      <c r="J2493" s="238">
        <f t="shared" si="1411"/>
        <v>0</v>
      </c>
      <c r="K2493" s="239">
        <f t="shared" si="1385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2">B2456</f>
        <v>0</v>
      </c>
      <c r="C2494" s="292">
        <f t="shared" si="1412"/>
        <v>0</v>
      </c>
      <c r="D2494" s="293">
        <f t="shared" si="1412"/>
        <v>0</v>
      </c>
      <c r="E2494" s="294">
        <f t="shared" si="1412"/>
        <v>0</v>
      </c>
      <c r="F2494" s="235"/>
      <c r="G2494" s="236"/>
      <c r="H2494" s="237">
        <f t="shared" ref="H2494:J2494" si="1413">H2456</f>
        <v>0</v>
      </c>
      <c r="I2494" s="238">
        <f t="shared" si="1413"/>
        <v>0</v>
      </c>
      <c r="J2494" s="238">
        <f t="shared" si="1413"/>
        <v>0</v>
      </c>
      <c r="K2494" s="239">
        <f t="shared" si="1385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4">B2457</f>
        <v>0</v>
      </c>
      <c r="C2495" s="292">
        <f t="shared" si="1414"/>
        <v>0</v>
      </c>
      <c r="D2495" s="293">
        <f t="shared" si="1414"/>
        <v>0</v>
      </c>
      <c r="E2495" s="295">
        <f t="shared" si="1414"/>
        <v>0</v>
      </c>
      <c r="F2495" s="235"/>
      <c r="G2495" s="236"/>
      <c r="H2495" s="237">
        <f t="shared" ref="H2495:J2495" si="1415">H2457</f>
        <v>0</v>
      </c>
      <c r="I2495" s="238">
        <f t="shared" si="1415"/>
        <v>0</v>
      </c>
      <c r="J2495" s="238">
        <f t="shared" si="1415"/>
        <v>0</v>
      </c>
      <c r="K2495" s="239">
        <f t="shared" si="1385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48"/>
      <c r="K2497" s="32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49">
        <f>SUM(K2480:K2495)</f>
        <v>1934334</v>
      </c>
      <c r="K2498" s="350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51"/>
      <c r="K2499" s="351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4"/>
      <c r="K2501" s="32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52">
        <f>((J2498/1.11)+(K2500/1.11))*11%</f>
        <v>191690.75675675675</v>
      </c>
      <c r="K2502" s="353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4"/>
      <c r="K2503" s="32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1934334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5" t="str">
        <f>J2468</f>
        <v>LENA / YO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23060023</v>
      </c>
      <c r="G2510" s="11" t="s">
        <v>2</v>
      </c>
      <c r="H2510" s="385" t="s">
        <v>91</v>
      </c>
      <c r="I2510" s="385"/>
      <c r="J2510" s="385"/>
      <c r="K2510" s="38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89" t="s">
        <v>3</v>
      </c>
      <c r="G2511" s="17"/>
      <c r="H2511" s="387"/>
      <c r="I2511" s="387"/>
      <c r="J2511" s="387"/>
      <c r="K2511" s="38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4">
        <v>45092</v>
      </c>
      <c r="E2512" s="355"/>
      <c r="F2512" s="389"/>
      <c r="G2512" s="18"/>
      <c r="H2512" s="356" t="s">
        <v>92</v>
      </c>
      <c r="I2512" s="356"/>
      <c r="J2512" s="356"/>
      <c r="K2512" s="35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89"/>
      <c r="G2513" s="18"/>
      <c r="H2513" s="358" t="s">
        <v>93</v>
      </c>
      <c r="I2513" s="358"/>
      <c r="J2513" s="358"/>
      <c r="K2513" s="35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183</v>
      </c>
      <c r="E2514" s="9"/>
      <c r="F2514" s="21"/>
      <c r="G2514" s="22"/>
      <c r="H2514" s="360"/>
      <c r="I2514" s="360"/>
      <c r="J2514" s="360"/>
      <c r="K2514" s="36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100</v>
      </c>
      <c r="C2518" s="46" t="s">
        <v>40</v>
      </c>
      <c r="D2518" s="93">
        <v>2</v>
      </c>
      <c r="E2518" s="316" t="s">
        <v>159</v>
      </c>
      <c r="F2518" s="48"/>
      <c r="G2518" s="49"/>
      <c r="H2518" s="50">
        <v>28300</v>
      </c>
      <c r="I2518" s="51">
        <v>0.13500000000000001</v>
      </c>
      <c r="J2518" s="51"/>
      <c r="K2518" s="52">
        <f t="shared" ref="K2518:K2533" si="1416">(B2518*H2518-((B2518*H2518)*I2518))-((B2518*H2518-((B2518*H2518)*I2518))*J2518)</f>
        <v>2447950</v>
      </c>
      <c r="L2518" s="36"/>
    </row>
    <row r="2519" spans="1:12" s="10" customFormat="1" ht="14.1" customHeight="1" x14ac:dyDescent="0.25">
      <c r="A2519" s="45">
        <v>2</v>
      </c>
      <c r="B2519" s="46">
        <v>100</v>
      </c>
      <c r="C2519" s="46" t="s">
        <v>40</v>
      </c>
      <c r="D2519" s="93">
        <v>2</v>
      </c>
      <c r="E2519" s="316" t="s">
        <v>160</v>
      </c>
      <c r="F2519" s="48"/>
      <c r="G2519" s="49"/>
      <c r="H2519" s="50">
        <v>28300</v>
      </c>
      <c r="I2519" s="51">
        <v>0.13500000000000001</v>
      </c>
      <c r="J2519" s="51"/>
      <c r="K2519" s="52">
        <f t="shared" si="1416"/>
        <v>2447950</v>
      </c>
      <c r="L2519" s="36"/>
    </row>
    <row r="2520" spans="1:12" s="10" customFormat="1" ht="14.1" customHeight="1" x14ac:dyDescent="0.25">
      <c r="A2520" s="45">
        <v>3</v>
      </c>
      <c r="B2520" s="46">
        <v>50</v>
      </c>
      <c r="C2520" s="46" t="s">
        <v>40</v>
      </c>
      <c r="D2520" s="93">
        <v>1</v>
      </c>
      <c r="E2520" s="316" t="s">
        <v>76</v>
      </c>
      <c r="F2520" s="48"/>
      <c r="G2520" s="49"/>
      <c r="H2520" s="50">
        <v>34100</v>
      </c>
      <c r="I2520" s="51">
        <v>0.13500000000000001</v>
      </c>
      <c r="J2520" s="51"/>
      <c r="K2520" s="52">
        <f t="shared" si="1416"/>
        <v>1474825</v>
      </c>
      <c r="L2520" s="36"/>
    </row>
    <row r="2521" spans="1:12" s="10" customFormat="1" ht="14.1" customHeight="1" x14ac:dyDescent="0.25">
      <c r="A2521" s="45">
        <v>4</v>
      </c>
      <c r="B2521" s="46">
        <v>50</v>
      </c>
      <c r="C2521" s="46" t="s">
        <v>40</v>
      </c>
      <c r="D2521" s="93">
        <v>1</v>
      </c>
      <c r="E2521" s="63" t="s">
        <v>161</v>
      </c>
      <c r="F2521" s="48"/>
      <c r="G2521" s="49"/>
      <c r="H2521" s="50">
        <v>34100</v>
      </c>
      <c r="I2521" s="51">
        <v>0.13500000000000001</v>
      </c>
      <c r="J2521" s="51"/>
      <c r="K2521" s="52">
        <f t="shared" si="1416"/>
        <v>1474825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6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6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6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6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6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6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6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6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6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6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6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6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62"/>
      <c r="K2535" s="363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64">
        <f>SUM(K2518:K2533)</f>
        <v>7845550</v>
      </c>
      <c r="K2536" s="365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66"/>
      <c r="K2537" s="366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63"/>
      <c r="K2539" s="363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67">
        <f>((J2536/1.11)+(K2538/1.11))*11%</f>
        <v>777486.93693693692</v>
      </c>
      <c r="K2540" s="368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63"/>
      <c r="K2541" s="363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7845550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69" t="s">
        <v>172</v>
      </c>
      <c r="K2544" s="370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69"/>
      <c r="K2545" s="370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23060023</v>
      </c>
      <c r="F2548" s="123"/>
      <c r="G2548" s="124" t="s">
        <v>2</v>
      </c>
      <c r="H2548" s="371" t="str">
        <f>H2510</f>
        <v>CV PELITA JAYA</v>
      </c>
      <c r="I2548" s="371"/>
      <c r="J2548" s="371"/>
      <c r="K2548" s="37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75" t="s">
        <v>3</v>
      </c>
      <c r="G2549" s="130"/>
      <c r="H2549" s="373"/>
      <c r="I2549" s="373"/>
      <c r="J2549" s="373"/>
      <c r="K2549" s="37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76">
        <f>D2512</f>
        <v>45092</v>
      </c>
      <c r="E2550" s="377"/>
      <c r="F2550" s="375"/>
      <c r="G2550" s="131"/>
      <c r="H2550" s="378" t="str">
        <f>H2512</f>
        <v>(ANUGERAH SEJAHTERA)</v>
      </c>
      <c r="I2550" s="378"/>
      <c r="J2550" s="378"/>
      <c r="K2550" s="37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75"/>
      <c r="G2551" s="131"/>
      <c r="H2551" s="380" t="str">
        <f>H2513</f>
        <v>PURWOKERTO</v>
      </c>
      <c r="I2551" s="380"/>
      <c r="J2551" s="380"/>
      <c r="K2551" s="381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4580</v>
      </c>
      <c r="E2552" s="122"/>
      <c r="F2552" s="133"/>
      <c r="G2552" s="134"/>
      <c r="H2552" s="382"/>
      <c r="I2552" s="382"/>
      <c r="J2552" s="382"/>
      <c r="K2552" s="383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7">B2518</f>
        <v>100</v>
      </c>
      <c r="C2556" s="287" t="str">
        <f t="shared" si="1417"/>
        <v>BOX</v>
      </c>
      <c r="D2556" s="317">
        <v>2</v>
      </c>
      <c r="E2556" s="289" t="str">
        <f t="shared" si="1417"/>
        <v>STIP / PENGHAPUS JOYKO 526-B40P PUTIH</v>
      </c>
      <c r="F2556" s="158"/>
      <c r="G2556" s="159"/>
      <c r="H2556" s="160">
        <f t="shared" ref="H2556:J2556" si="1418">H2518</f>
        <v>28300</v>
      </c>
      <c r="I2556" s="161">
        <f t="shared" si="1418"/>
        <v>0.13500000000000001</v>
      </c>
      <c r="J2556" s="161">
        <f t="shared" si="1418"/>
        <v>0</v>
      </c>
      <c r="K2556" s="162">
        <f t="shared" ref="K2556:K2571" si="1419">(B2556*H2556-((B2556*H2556)*I2556))-((B2556*H2556-((B2556*H2556)*I2556))*J2556)</f>
        <v>2447950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20">B2519</f>
        <v>100</v>
      </c>
      <c r="C2557" s="287" t="str">
        <f t="shared" si="1420"/>
        <v>BOX</v>
      </c>
      <c r="D2557" s="317">
        <v>2</v>
      </c>
      <c r="E2557" s="289" t="str">
        <f t="shared" si="1420"/>
        <v>STIP / PENGHAPUS JOYKO 526-B40BL HITAM</v>
      </c>
      <c r="F2557" s="158"/>
      <c r="G2557" s="159"/>
      <c r="H2557" s="160">
        <f t="shared" ref="H2557:J2557" si="1421">H2519</f>
        <v>28300</v>
      </c>
      <c r="I2557" s="161">
        <f t="shared" si="1421"/>
        <v>0.13500000000000001</v>
      </c>
      <c r="J2557" s="161">
        <f t="shared" si="1421"/>
        <v>0</v>
      </c>
      <c r="K2557" s="162">
        <f t="shared" si="1419"/>
        <v>2447950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2">B2520</f>
        <v>50</v>
      </c>
      <c r="C2558" s="287" t="str">
        <f t="shared" si="1422"/>
        <v>BOX</v>
      </c>
      <c r="D2558" s="317">
        <v>1</v>
      </c>
      <c r="E2558" s="289" t="str">
        <f t="shared" si="1422"/>
        <v>STIP / PENGHAPUS JOYKO 526-B20 PUTIH</v>
      </c>
      <c r="F2558" s="158"/>
      <c r="G2558" s="159"/>
      <c r="H2558" s="160">
        <f t="shared" ref="H2558:J2558" si="1423">H2520</f>
        <v>34100</v>
      </c>
      <c r="I2558" s="161">
        <f t="shared" si="1423"/>
        <v>0.13500000000000001</v>
      </c>
      <c r="J2558" s="161">
        <f t="shared" si="1423"/>
        <v>0</v>
      </c>
      <c r="K2558" s="162">
        <f t="shared" si="1419"/>
        <v>1474825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4">B2521</f>
        <v>50</v>
      </c>
      <c r="C2559" s="287" t="str">
        <f t="shared" si="1424"/>
        <v>BOX</v>
      </c>
      <c r="D2559" s="317">
        <v>1</v>
      </c>
      <c r="E2559" s="289" t="str">
        <f t="shared" si="1424"/>
        <v>STIP / PENGHAPUS JOYKO ER-B20BL HITAM</v>
      </c>
      <c r="F2559" s="158"/>
      <c r="G2559" s="159"/>
      <c r="H2559" s="160">
        <f t="shared" ref="H2559:J2559" si="1425">H2521</f>
        <v>34100</v>
      </c>
      <c r="I2559" s="161">
        <f t="shared" si="1425"/>
        <v>0.13500000000000001</v>
      </c>
      <c r="J2559" s="161">
        <f t="shared" si="1425"/>
        <v>0</v>
      </c>
      <c r="K2559" s="162">
        <f t="shared" si="1419"/>
        <v>1474825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6">B2522</f>
        <v>0</v>
      </c>
      <c r="C2560" s="287">
        <f t="shared" si="1426"/>
        <v>0</v>
      </c>
      <c r="D2560" s="288">
        <f t="shared" si="1426"/>
        <v>0</v>
      </c>
      <c r="E2560" s="289">
        <f t="shared" si="1426"/>
        <v>0</v>
      </c>
      <c r="F2560" s="158"/>
      <c r="G2560" s="159"/>
      <c r="H2560" s="160">
        <f t="shared" ref="H2560:J2560" si="1427">H2522</f>
        <v>0</v>
      </c>
      <c r="I2560" s="161">
        <f t="shared" si="1427"/>
        <v>0</v>
      </c>
      <c r="J2560" s="161">
        <f t="shared" si="1427"/>
        <v>0</v>
      </c>
      <c r="K2560" s="162">
        <f t="shared" si="1419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8">B2523</f>
        <v>0</v>
      </c>
      <c r="C2561" s="287">
        <f t="shared" si="1428"/>
        <v>0</v>
      </c>
      <c r="D2561" s="288">
        <f t="shared" si="1428"/>
        <v>0</v>
      </c>
      <c r="E2561" s="289">
        <f t="shared" si="1428"/>
        <v>0</v>
      </c>
      <c r="F2561" s="158"/>
      <c r="G2561" s="159"/>
      <c r="H2561" s="160">
        <f t="shared" ref="H2561:J2561" si="1429">H2523</f>
        <v>0</v>
      </c>
      <c r="I2561" s="161">
        <f t="shared" si="1429"/>
        <v>0</v>
      </c>
      <c r="J2561" s="161">
        <f t="shared" si="1429"/>
        <v>0</v>
      </c>
      <c r="K2561" s="162">
        <f t="shared" si="1419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30">B2524</f>
        <v>0</v>
      </c>
      <c r="C2562" s="287">
        <f t="shared" si="1430"/>
        <v>0</v>
      </c>
      <c r="D2562" s="288">
        <f t="shared" si="1430"/>
        <v>0</v>
      </c>
      <c r="E2562" s="289">
        <f t="shared" si="1430"/>
        <v>0</v>
      </c>
      <c r="F2562" s="158"/>
      <c r="G2562" s="159"/>
      <c r="H2562" s="160">
        <f t="shared" ref="H2562:J2562" si="1431">H2524</f>
        <v>0</v>
      </c>
      <c r="I2562" s="161">
        <f t="shared" si="1431"/>
        <v>0</v>
      </c>
      <c r="J2562" s="161">
        <f t="shared" si="1431"/>
        <v>0</v>
      </c>
      <c r="K2562" s="162">
        <f t="shared" si="1419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2">B2525</f>
        <v>0</v>
      </c>
      <c r="C2563" s="287">
        <f t="shared" si="1432"/>
        <v>0</v>
      </c>
      <c r="D2563" s="288">
        <f t="shared" si="1432"/>
        <v>0</v>
      </c>
      <c r="E2563" s="290">
        <f t="shared" si="1432"/>
        <v>0</v>
      </c>
      <c r="F2563" s="158"/>
      <c r="G2563" s="159"/>
      <c r="H2563" s="160">
        <f t="shared" ref="H2563:J2563" si="1433">H2525</f>
        <v>0</v>
      </c>
      <c r="I2563" s="161">
        <f t="shared" si="1433"/>
        <v>0</v>
      </c>
      <c r="J2563" s="161">
        <f t="shared" si="1433"/>
        <v>0</v>
      </c>
      <c r="K2563" s="162">
        <f t="shared" si="1419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4">B2526</f>
        <v>0</v>
      </c>
      <c r="C2564" s="287">
        <f t="shared" si="1434"/>
        <v>0</v>
      </c>
      <c r="D2564" s="288">
        <f t="shared" si="1434"/>
        <v>0</v>
      </c>
      <c r="E2564" s="289">
        <f t="shared" si="1434"/>
        <v>0</v>
      </c>
      <c r="F2564" s="158"/>
      <c r="G2564" s="159"/>
      <c r="H2564" s="160">
        <f t="shared" ref="H2564:J2564" si="1435">H2526</f>
        <v>0</v>
      </c>
      <c r="I2564" s="161">
        <f t="shared" si="1435"/>
        <v>0</v>
      </c>
      <c r="J2564" s="161">
        <f t="shared" si="1435"/>
        <v>0</v>
      </c>
      <c r="K2564" s="162">
        <f t="shared" si="1419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6">B2527</f>
        <v>0</v>
      </c>
      <c r="C2565" s="287">
        <f t="shared" si="1436"/>
        <v>0</v>
      </c>
      <c r="D2565" s="288">
        <f t="shared" si="1436"/>
        <v>0</v>
      </c>
      <c r="E2565" s="289">
        <f t="shared" si="1436"/>
        <v>0</v>
      </c>
      <c r="F2565" s="158"/>
      <c r="G2565" s="159"/>
      <c r="H2565" s="160">
        <f t="shared" ref="H2565:J2565" si="1437">H2527</f>
        <v>0</v>
      </c>
      <c r="I2565" s="161">
        <f t="shared" si="1437"/>
        <v>0</v>
      </c>
      <c r="J2565" s="161">
        <f t="shared" si="1437"/>
        <v>0</v>
      </c>
      <c r="K2565" s="162">
        <f t="shared" si="1419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8">B2528</f>
        <v>0</v>
      </c>
      <c r="C2566" s="287">
        <f t="shared" si="1438"/>
        <v>0</v>
      </c>
      <c r="D2566" s="288">
        <f t="shared" si="1438"/>
        <v>0</v>
      </c>
      <c r="E2566" s="289">
        <f t="shared" si="1438"/>
        <v>0</v>
      </c>
      <c r="F2566" s="158"/>
      <c r="G2566" s="159"/>
      <c r="H2566" s="160">
        <f t="shared" ref="H2566:J2566" si="1439">H2528</f>
        <v>0</v>
      </c>
      <c r="I2566" s="161">
        <f t="shared" si="1439"/>
        <v>0</v>
      </c>
      <c r="J2566" s="161">
        <f t="shared" si="1439"/>
        <v>0</v>
      </c>
      <c r="K2566" s="162">
        <f t="shared" si="1419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40">B2529</f>
        <v>0</v>
      </c>
      <c r="C2567" s="287">
        <f t="shared" si="1440"/>
        <v>0</v>
      </c>
      <c r="D2567" s="288">
        <f t="shared" si="1440"/>
        <v>0</v>
      </c>
      <c r="E2567" s="289">
        <f t="shared" si="1440"/>
        <v>0</v>
      </c>
      <c r="F2567" s="158"/>
      <c r="G2567" s="159"/>
      <c r="H2567" s="160">
        <f t="shared" ref="H2567:J2567" si="1441">H2529</f>
        <v>0</v>
      </c>
      <c r="I2567" s="161">
        <f t="shared" si="1441"/>
        <v>0</v>
      </c>
      <c r="J2567" s="161">
        <f t="shared" si="1441"/>
        <v>0</v>
      </c>
      <c r="K2567" s="162">
        <f t="shared" si="1419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2">B2530</f>
        <v>0</v>
      </c>
      <c r="C2568" s="287">
        <f t="shared" si="1442"/>
        <v>0</v>
      </c>
      <c r="D2568" s="288">
        <f t="shared" si="1442"/>
        <v>0</v>
      </c>
      <c r="E2568" s="289">
        <f t="shared" si="1442"/>
        <v>0</v>
      </c>
      <c r="F2568" s="158"/>
      <c r="G2568" s="159"/>
      <c r="H2568" s="160">
        <f t="shared" ref="H2568:J2568" si="1443">H2530</f>
        <v>0</v>
      </c>
      <c r="I2568" s="161">
        <f t="shared" si="1443"/>
        <v>0</v>
      </c>
      <c r="J2568" s="161">
        <f t="shared" si="1443"/>
        <v>0</v>
      </c>
      <c r="K2568" s="162">
        <f t="shared" si="1419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4">B2531</f>
        <v>0</v>
      </c>
      <c r="C2569" s="287">
        <f t="shared" si="1444"/>
        <v>0</v>
      </c>
      <c r="D2569" s="288">
        <f t="shared" si="1444"/>
        <v>0</v>
      </c>
      <c r="E2569" s="289">
        <f t="shared" si="1444"/>
        <v>0</v>
      </c>
      <c r="F2569" s="158"/>
      <c r="G2569" s="159"/>
      <c r="H2569" s="160">
        <f t="shared" ref="H2569:J2569" si="1445">H2531</f>
        <v>0</v>
      </c>
      <c r="I2569" s="161">
        <f t="shared" si="1445"/>
        <v>0</v>
      </c>
      <c r="J2569" s="161">
        <f t="shared" si="1445"/>
        <v>0</v>
      </c>
      <c r="K2569" s="162">
        <f t="shared" si="1419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6">B2532</f>
        <v>0</v>
      </c>
      <c r="C2570" s="287">
        <f t="shared" si="1446"/>
        <v>0</v>
      </c>
      <c r="D2570" s="288">
        <f t="shared" si="1446"/>
        <v>0</v>
      </c>
      <c r="E2570" s="289">
        <f t="shared" si="1446"/>
        <v>0</v>
      </c>
      <c r="F2570" s="158"/>
      <c r="G2570" s="159"/>
      <c r="H2570" s="160">
        <f t="shared" ref="H2570:J2570" si="1447">H2532</f>
        <v>0</v>
      </c>
      <c r="I2570" s="161">
        <f t="shared" si="1447"/>
        <v>0</v>
      </c>
      <c r="J2570" s="161">
        <f t="shared" si="1447"/>
        <v>0</v>
      </c>
      <c r="K2570" s="162">
        <f t="shared" si="1419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8">B2533</f>
        <v>0</v>
      </c>
      <c r="C2571" s="287">
        <f t="shared" si="1448"/>
        <v>0</v>
      </c>
      <c r="D2571" s="288">
        <f t="shared" si="1448"/>
        <v>0</v>
      </c>
      <c r="E2571" s="290">
        <f t="shared" si="1448"/>
        <v>0</v>
      </c>
      <c r="F2571" s="158"/>
      <c r="G2571" s="159"/>
      <c r="H2571" s="160">
        <f t="shared" ref="H2571:J2571" si="1449">H2533</f>
        <v>0</v>
      </c>
      <c r="I2571" s="161">
        <f t="shared" si="1449"/>
        <v>0</v>
      </c>
      <c r="J2571" s="161">
        <f t="shared" si="1449"/>
        <v>0</v>
      </c>
      <c r="K2571" s="162">
        <f t="shared" si="1419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84"/>
      <c r="K2573" s="33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27">
        <f>SUM(K2556:K2571)</f>
        <v>7845550</v>
      </c>
      <c r="K2574" s="328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29"/>
      <c r="K2575" s="329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30"/>
      <c r="K2577" s="33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31">
        <f>((J2574/1.11)+(K2576/1.11))*11%</f>
        <v>777486.93693693692</v>
      </c>
      <c r="K2578" s="332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30"/>
      <c r="K2579" s="33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7845550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3" t="str">
        <f>J2544</f>
        <v>LENA / YO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23060023</v>
      </c>
      <c r="F2586" s="200"/>
      <c r="G2586" s="201" t="s">
        <v>2</v>
      </c>
      <c r="H2586" s="335" t="str">
        <f>H2548</f>
        <v>CV PELITA JAYA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3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40">
        <f>D2550</f>
        <v>45092</v>
      </c>
      <c r="E2588" s="341"/>
      <c r="F2588" s="339"/>
      <c r="G2588" s="208"/>
      <c r="H2588" s="342" t="str">
        <f>H2550</f>
        <v>(ANUGERAH SEJAHTERA)</v>
      </c>
      <c r="I2588" s="342"/>
      <c r="J2588" s="342"/>
      <c r="K2588" s="34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39"/>
      <c r="G2589" s="208"/>
      <c r="H2589" s="344" t="str">
        <f>H2551</f>
        <v>PURWOKERTO</v>
      </c>
      <c r="I2589" s="344"/>
      <c r="J2589" s="344"/>
      <c r="K2589" s="34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4580</v>
      </c>
      <c r="E2590" s="199"/>
      <c r="F2590" s="210"/>
      <c r="G2590" s="211"/>
      <c r="H2590" s="346"/>
      <c r="I2590" s="346"/>
      <c r="J2590" s="346"/>
      <c r="K2590" s="34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50">B2556</f>
        <v>100</v>
      </c>
      <c r="C2594" s="292" t="str">
        <f t="shared" si="1450"/>
        <v>BOX</v>
      </c>
      <c r="D2594" s="319">
        <v>2</v>
      </c>
      <c r="E2594" s="294" t="str">
        <f t="shared" si="1450"/>
        <v>STIP / PENGHAPUS JOYKO 526-B40P PUTIH</v>
      </c>
      <c r="F2594" s="235"/>
      <c r="G2594" s="236"/>
      <c r="H2594" s="237">
        <f t="shared" ref="H2594:J2594" si="1451">H2556</f>
        <v>28300</v>
      </c>
      <c r="I2594" s="238">
        <f t="shared" si="1451"/>
        <v>0.13500000000000001</v>
      </c>
      <c r="J2594" s="238">
        <f t="shared" si="1451"/>
        <v>0</v>
      </c>
      <c r="K2594" s="239">
        <f t="shared" ref="K2594:K2609" si="1452">(B2594*H2594-((B2594*H2594)*I2594))-((B2594*H2594-((B2594*H2594)*I2594))*J2594)</f>
        <v>2447950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3">B2557</f>
        <v>100</v>
      </c>
      <c r="C2595" s="292" t="str">
        <f t="shared" si="1453"/>
        <v>BOX</v>
      </c>
      <c r="D2595" s="319">
        <v>2</v>
      </c>
      <c r="E2595" s="294" t="str">
        <f t="shared" si="1453"/>
        <v>STIP / PENGHAPUS JOYKO 526-B40BL HITAM</v>
      </c>
      <c r="F2595" s="235"/>
      <c r="G2595" s="236"/>
      <c r="H2595" s="237">
        <f t="shared" ref="H2595:J2595" si="1454">H2557</f>
        <v>28300</v>
      </c>
      <c r="I2595" s="238">
        <f t="shared" si="1454"/>
        <v>0.13500000000000001</v>
      </c>
      <c r="J2595" s="238">
        <f t="shared" si="1454"/>
        <v>0</v>
      </c>
      <c r="K2595" s="239">
        <f t="shared" si="1452"/>
        <v>2447950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5">B2558</f>
        <v>50</v>
      </c>
      <c r="C2596" s="292" t="str">
        <f t="shared" si="1455"/>
        <v>BOX</v>
      </c>
      <c r="D2596" s="319">
        <v>1</v>
      </c>
      <c r="E2596" s="294" t="str">
        <f t="shared" si="1455"/>
        <v>STIP / PENGHAPUS JOYKO 526-B20 PUTIH</v>
      </c>
      <c r="F2596" s="235"/>
      <c r="G2596" s="236"/>
      <c r="H2596" s="237">
        <f t="shared" ref="H2596:J2596" si="1456">H2558</f>
        <v>34100</v>
      </c>
      <c r="I2596" s="238">
        <f t="shared" si="1456"/>
        <v>0.13500000000000001</v>
      </c>
      <c r="J2596" s="238">
        <f t="shared" si="1456"/>
        <v>0</v>
      </c>
      <c r="K2596" s="239">
        <f t="shared" si="1452"/>
        <v>1474825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7">B2559</f>
        <v>50</v>
      </c>
      <c r="C2597" s="292" t="str">
        <f t="shared" si="1457"/>
        <v>BOX</v>
      </c>
      <c r="D2597" s="319">
        <v>1</v>
      </c>
      <c r="E2597" s="294" t="str">
        <f t="shared" si="1457"/>
        <v>STIP / PENGHAPUS JOYKO ER-B20BL HITAM</v>
      </c>
      <c r="F2597" s="235"/>
      <c r="G2597" s="236"/>
      <c r="H2597" s="237">
        <f t="shared" ref="H2597:J2597" si="1458">H2559</f>
        <v>34100</v>
      </c>
      <c r="I2597" s="238">
        <f t="shared" si="1458"/>
        <v>0.13500000000000001</v>
      </c>
      <c r="J2597" s="238">
        <f t="shared" si="1458"/>
        <v>0</v>
      </c>
      <c r="K2597" s="239">
        <f t="shared" si="1452"/>
        <v>1474825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9">B2560</f>
        <v>0</v>
      </c>
      <c r="C2598" s="292">
        <f t="shared" si="1459"/>
        <v>0</v>
      </c>
      <c r="D2598" s="293">
        <f t="shared" si="1459"/>
        <v>0</v>
      </c>
      <c r="E2598" s="294">
        <f t="shared" si="1459"/>
        <v>0</v>
      </c>
      <c r="F2598" s="235"/>
      <c r="G2598" s="236"/>
      <c r="H2598" s="237">
        <f t="shared" ref="H2598:J2598" si="1460">H2560</f>
        <v>0</v>
      </c>
      <c r="I2598" s="238">
        <f t="shared" si="1460"/>
        <v>0</v>
      </c>
      <c r="J2598" s="238">
        <f t="shared" si="1460"/>
        <v>0</v>
      </c>
      <c r="K2598" s="239">
        <f t="shared" si="1452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61">B2561</f>
        <v>0</v>
      </c>
      <c r="C2599" s="292">
        <f t="shared" si="1461"/>
        <v>0</v>
      </c>
      <c r="D2599" s="293">
        <f t="shared" si="1461"/>
        <v>0</v>
      </c>
      <c r="E2599" s="294">
        <f t="shared" si="1461"/>
        <v>0</v>
      </c>
      <c r="F2599" s="235"/>
      <c r="G2599" s="236"/>
      <c r="H2599" s="237">
        <f t="shared" ref="H2599:J2599" si="1462">H2561</f>
        <v>0</v>
      </c>
      <c r="I2599" s="238">
        <f t="shared" si="1462"/>
        <v>0</v>
      </c>
      <c r="J2599" s="238">
        <f t="shared" si="1462"/>
        <v>0</v>
      </c>
      <c r="K2599" s="239">
        <f t="shared" si="1452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3">B2562</f>
        <v>0</v>
      </c>
      <c r="C2600" s="292">
        <f t="shared" si="1463"/>
        <v>0</v>
      </c>
      <c r="D2600" s="293">
        <f t="shared" si="1463"/>
        <v>0</v>
      </c>
      <c r="E2600" s="294">
        <f t="shared" si="1463"/>
        <v>0</v>
      </c>
      <c r="F2600" s="235"/>
      <c r="G2600" s="236"/>
      <c r="H2600" s="237">
        <f t="shared" ref="H2600:J2600" si="1464">H2562</f>
        <v>0</v>
      </c>
      <c r="I2600" s="238">
        <f t="shared" si="1464"/>
        <v>0</v>
      </c>
      <c r="J2600" s="238">
        <f t="shared" si="1464"/>
        <v>0</v>
      </c>
      <c r="K2600" s="239">
        <f t="shared" si="1452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5">B2563</f>
        <v>0</v>
      </c>
      <c r="C2601" s="292">
        <f t="shared" si="1465"/>
        <v>0</v>
      </c>
      <c r="D2601" s="293">
        <f t="shared" si="1465"/>
        <v>0</v>
      </c>
      <c r="E2601" s="295">
        <f t="shared" si="1465"/>
        <v>0</v>
      </c>
      <c r="F2601" s="235"/>
      <c r="G2601" s="236"/>
      <c r="H2601" s="237">
        <f t="shared" ref="H2601:J2601" si="1466">H2563</f>
        <v>0</v>
      </c>
      <c r="I2601" s="238">
        <f t="shared" si="1466"/>
        <v>0</v>
      </c>
      <c r="J2601" s="238">
        <f t="shared" si="1466"/>
        <v>0</v>
      </c>
      <c r="K2601" s="239">
        <f t="shared" si="1452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7">B2564</f>
        <v>0</v>
      </c>
      <c r="C2602" s="292">
        <f t="shared" si="1467"/>
        <v>0</v>
      </c>
      <c r="D2602" s="293">
        <f t="shared" si="1467"/>
        <v>0</v>
      </c>
      <c r="E2602" s="294">
        <f t="shared" si="1467"/>
        <v>0</v>
      </c>
      <c r="F2602" s="235"/>
      <c r="G2602" s="236"/>
      <c r="H2602" s="237">
        <f t="shared" ref="H2602:J2602" si="1468">H2564</f>
        <v>0</v>
      </c>
      <c r="I2602" s="238">
        <f t="shared" si="1468"/>
        <v>0</v>
      </c>
      <c r="J2602" s="238">
        <f t="shared" si="1468"/>
        <v>0</v>
      </c>
      <c r="K2602" s="239">
        <f t="shared" si="1452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9">B2565</f>
        <v>0</v>
      </c>
      <c r="C2603" s="292">
        <f t="shared" si="1469"/>
        <v>0</v>
      </c>
      <c r="D2603" s="293">
        <f t="shared" si="1469"/>
        <v>0</v>
      </c>
      <c r="E2603" s="294">
        <f t="shared" si="1469"/>
        <v>0</v>
      </c>
      <c r="F2603" s="235"/>
      <c r="G2603" s="236"/>
      <c r="H2603" s="237">
        <f t="shared" ref="H2603:J2603" si="1470">H2565</f>
        <v>0</v>
      </c>
      <c r="I2603" s="238">
        <f t="shared" si="1470"/>
        <v>0</v>
      </c>
      <c r="J2603" s="238">
        <f t="shared" si="1470"/>
        <v>0</v>
      </c>
      <c r="K2603" s="239">
        <f t="shared" si="1452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71">B2566</f>
        <v>0</v>
      </c>
      <c r="C2604" s="292">
        <f t="shared" si="1471"/>
        <v>0</v>
      </c>
      <c r="D2604" s="293">
        <f t="shared" si="1471"/>
        <v>0</v>
      </c>
      <c r="E2604" s="294">
        <f t="shared" si="1471"/>
        <v>0</v>
      </c>
      <c r="F2604" s="235"/>
      <c r="G2604" s="236"/>
      <c r="H2604" s="237">
        <f t="shared" ref="H2604:J2604" si="1472">H2566</f>
        <v>0</v>
      </c>
      <c r="I2604" s="238">
        <f t="shared" si="1472"/>
        <v>0</v>
      </c>
      <c r="J2604" s="238">
        <f t="shared" si="1472"/>
        <v>0</v>
      </c>
      <c r="K2604" s="239">
        <f t="shared" si="1452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3">B2567</f>
        <v>0</v>
      </c>
      <c r="C2605" s="292">
        <f t="shared" si="1473"/>
        <v>0</v>
      </c>
      <c r="D2605" s="293">
        <f t="shared" si="1473"/>
        <v>0</v>
      </c>
      <c r="E2605" s="294">
        <f t="shared" si="1473"/>
        <v>0</v>
      </c>
      <c r="F2605" s="235"/>
      <c r="G2605" s="236"/>
      <c r="H2605" s="237">
        <f t="shared" ref="H2605:J2605" si="1474">H2567</f>
        <v>0</v>
      </c>
      <c r="I2605" s="238">
        <f t="shared" si="1474"/>
        <v>0</v>
      </c>
      <c r="J2605" s="238">
        <f t="shared" si="1474"/>
        <v>0</v>
      </c>
      <c r="K2605" s="239">
        <f t="shared" si="1452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5">B2568</f>
        <v>0</v>
      </c>
      <c r="C2606" s="292">
        <f t="shared" si="1475"/>
        <v>0</v>
      </c>
      <c r="D2606" s="293">
        <f t="shared" si="1475"/>
        <v>0</v>
      </c>
      <c r="E2606" s="294">
        <f t="shared" si="1475"/>
        <v>0</v>
      </c>
      <c r="F2606" s="235"/>
      <c r="G2606" s="236"/>
      <c r="H2606" s="237">
        <f t="shared" ref="H2606:J2606" si="1476">H2568</f>
        <v>0</v>
      </c>
      <c r="I2606" s="238">
        <f t="shared" si="1476"/>
        <v>0</v>
      </c>
      <c r="J2606" s="238">
        <f t="shared" si="1476"/>
        <v>0</v>
      </c>
      <c r="K2606" s="239">
        <f t="shared" si="1452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7">B2569</f>
        <v>0</v>
      </c>
      <c r="C2607" s="292">
        <f t="shared" si="1477"/>
        <v>0</v>
      </c>
      <c r="D2607" s="293">
        <f t="shared" si="1477"/>
        <v>0</v>
      </c>
      <c r="E2607" s="294">
        <f t="shared" si="1477"/>
        <v>0</v>
      </c>
      <c r="F2607" s="235"/>
      <c r="G2607" s="236"/>
      <c r="H2607" s="237">
        <f t="shared" ref="H2607:J2607" si="1478">H2569</f>
        <v>0</v>
      </c>
      <c r="I2607" s="238">
        <f t="shared" si="1478"/>
        <v>0</v>
      </c>
      <c r="J2607" s="238">
        <f t="shared" si="1478"/>
        <v>0</v>
      </c>
      <c r="K2607" s="239">
        <f t="shared" si="1452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9">B2570</f>
        <v>0</v>
      </c>
      <c r="C2608" s="292">
        <f t="shared" si="1479"/>
        <v>0</v>
      </c>
      <c r="D2608" s="293">
        <f t="shared" si="1479"/>
        <v>0</v>
      </c>
      <c r="E2608" s="294">
        <f t="shared" si="1479"/>
        <v>0</v>
      </c>
      <c r="F2608" s="235"/>
      <c r="G2608" s="236"/>
      <c r="H2608" s="237">
        <f t="shared" ref="H2608:J2608" si="1480">H2570</f>
        <v>0</v>
      </c>
      <c r="I2608" s="238">
        <f t="shared" si="1480"/>
        <v>0</v>
      </c>
      <c r="J2608" s="238">
        <f t="shared" si="1480"/>
        <v>0</v>
      </c>
      <c r="K2608" s="239">
        <f t="shared" si="1452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81">B2571</f>
        <v>0</v>
      </c>
      <c r="C2609" s="292">
        <f t="shared" si="1481"/>
        <v>0</v>
      </c>
      <c r="D2609" s="293">
        <f t="shared" si="1481"/>
        <v>0</v>
      </c>
      <c r="E2609" s="295">
        <f t="shared" si="1481"/>
        <v>0</v>
      </c>
      <c r="F2609" s="235"/>
      <c r="G2609" s="236"/>
      <c r="H2609" s="237">
        <f t="shared" ref="H2609:J2609" si="1482">H2571</f>
        <v>0</v>
      </c>
      <c r="I2609" s="238">
        <f t="shared" si="1482"/>
        <v>0</v>
      </c>
      <c r="J2609" s="238">
        <f t="shared" si="1482"/>
        <v>0</v>
      </c>
      <c r="K2609" s="239">
        <f t="shared" si="1452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48"/>
      <c r="K2611" s="32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49">
        <f>SUM(K2594:K2609)</f>
        <v>7845550</v>
      </c>
      <c r="K2612" s="350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51"/>
      <c r="K2613" s="351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4"/>
      <c r="K2615" s="32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52">
        <f>((J2612/1.11)+(K2614/1.11))*11%</f>
        <v>777486.93693693692</v>
      </c>
      <c r="K2616" s="353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4"/>
      <c r="K2617" s="32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7845550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5" t="str">
        <f>J2582</f>
        <v>LENA / YO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23060024</v>
      </c>
      <c r="G2624" s="11" t="s">
        <v>2</v>
      </c>
      <c r="H2624" s="385" t="s">
        <v>82</v>
      </c>
      <c r="I2624" s="385"/>
      <c r="J2624" s="385"/>
      <c r="K2624" s="38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89" t="s">
        <v>3</v>
      </c>
      <c r="G2625" s="17"/>
      <c r="H2625" s="387"/>
      <c r="I2625" s="387"/>
      <c r="J2625" s="387"/>
      <c r="K2625" s="38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4">
        <v>45093</v>
      </c>
      <c r="E2626" s="355"/>
      <c r="F2626" s="389"/>
      <c r="G2626" s="18"/>
      <c r="H2626" s="356" t="s">
        <v>31</v>
      </c>
      <c r="I2626" s="356"/>
      <c r="J2626" s="356"/>
      <c r="K2626" s="35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89"/>
      <c r="G2627" s="18"/>
      <c r="H2627" s="358" t="s">
        <v>83</v>
      </c>
      <c r="I2627" s="358"/>
      <c r="J2627" s="358"/>
      <c r="K2627" s="35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184</v>
      </c>
      <c r="E2628" s="9"/>
      <c r="F2628" s="21"/>
      <c r="G2628" s="22"/>
      <c r="H2628" s="360"/>
      <c r="I2628" s="360"/>
      <c r="J2628" s="360"/>
      <c r="K2628" s="36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93">
        <v>1</v>
      </c>
      <c r="E2632" s="110" t="s">
        <v>185</v>
      </c>
      <c r="F2632" s="48"/>
      <c r="G2632" s="49"/>
      <c r="H2632" s="50">
        <v>14400</v>
      </c>
      <c r="I2632" s="51"/>
      <c r="J2632" s="51"/>
      <c r="K2632" s="52">
        <f t="shared" ref="K2632:K2647" si="1483">(B2632*H2632-((B2632*H2632)*I2632))-((B2632*H2632-((B2632*H2632)*I2632))*J2632)</f>
        <v>2073600</v>
      </c>
      <c r="L2632" s="36"/>
    </row>
    <row r="2633" spans="1:12" s="10" customFormat="1" ht="14.1" customHeight="1" x14ac:dyDescent="0.25">
      <c r="A2633" s="45">
        <v>2</v>
      </c>
      <c r="B2633" s="46">
        <v>96</v>
      </c>
      <c r="C2633" s="46" t="s">
        <v>34</v>
      </c>
      <c r="D2633" s="93">
        <v>1</v>
      </c>
      <c r="E2633" s="110" t="s">
        <v>186</v>
      </c>
      <c r="F2633" s="48"/>
      <c r="G2633" s="49"/>
      <c r="H2633" s="50">
        <v>31000</v>
      </c>
      <c r="I2633" s="51"/>
      <c r="J2633" s="51"/>
      <c r="K2633" s="52">
        <f t="shared" si="1483"/>
        <v>2976000</v>
      </c>
      <c r="L2633" s="36"/>
    </row>
    <row r="2634" spans="1:12" s="10" customFormat="1" ht="14.1" customHeight="1" x14ac:dyDescent="0.25">
      <c r="A2634" s="45">
        <v>3</v>
      </c>
      <c r="B2634" s="46">
        <v>144</v>
      </c>
      <c r="C2634" s="46" t="s">
        <v>34</v>
      </c>
      <c r="D2634" s="93">
        <v>1</v>
      </c>
      <c r="E2634" s="110" t="s">
        <v>187</v>
      </c>
      <c r="F2634" s="48"/>
      <c r="G2634" s="49"/>
      <c r="H2634" s="50">
        <v>26000</v>
      </c>
      <c r="I2634" s="51"/>
      <c r="J2634" s="51"/>
      <c r="K2634" s="52">
        <f t="shared" si="1483"/>
        <v>3744000</v>
      </c>
      <c r="L2634" s="36"/>
    </row>
    <row r="2635" spans="1:12" s="10" customFormat="1" ht="14.1" customHeight="1" x14ac:dyDescent="0.25">
      <c r="A2635" s="45">
        <v>4</v>
      </c>
      <c r="B2635" s="46">
        <v>120</v>
      </c>
      <c r="C2635" s="46" t="s">
        <v>34</v>
      </c>
      <c r="D2635" s="93">
        <v>1</v>
      </c>
      <c r="E2635" s="110" t="s">
        <v>188</v>
      </c>
      <c r="F2635" s="48"/>
      <c r="G2635" s="49"/>
      <c r="H2635" s="50">
        <v>27500</v>
      </c>
      <c r="I2635" s="51"/>
      <c r="J2635" s="51"/>
      <c r="K2635" s="52">
        <f t="shared" si="1483"/>
        <v>3300000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3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3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3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3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3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3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3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3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3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3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3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3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62"/>
      <c r="K2649" s="363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64">
        <f>SUM(K2632:K2647)</f>
        <v>12093600</v>
      </c>
      <c r="K2650" s="365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66"/>
      <c r="K2651" s="366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63"/>
      <c r="K2653" s="363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67">
        <f>((J2650/1.11)+(K2652/1.11))*11%</f>
        <v>1198464.8648648649</v>
      </c>
      <c r="K2654" s="368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63"/>
      <c r="K2655" s="363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12093600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69" t="s">
        <v>36</v>
      </c>
      <c r="K2658" s="370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69"/>
      <c r="K2659" s="370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23060024</v>
      </c>
      <c r="F2662" s="123"/>
      <c r="G2662" s="124" t="s">
        <v>2</v>
      </c>
      <c r="H2662" s="371" t="str">
        <f>H2624</f>
        <v>CV TIARA</v>
      </c>
      <c r="I2662" s="371"/>
      <c r="J2662" s="371"/>
      <c r="K2662" s="37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75" t="s">
        <v>3</v>
      </c>
      <c r="G2663" s="130"/>
      <c r="H2663" s="373"/>
      <c r="I2663" s="373"/>
      <c r="J2663" s="373"/>
      <c r="K2663" s="37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76">
        <f>D2626</f>
        <v>45093</v>
      </c>
      <c r="E2664" s="377"/>
      <c r="F2664" s="375"/>
      <c r="G2664" s="131"/>
      <c r="H2664" s="378" t="str">
        <f>H2626</f>
        <v/>
      </c>
      <c r="I2664" s="378"/>
      <c r="J2664" s="378"/>
      <c r="K2664" s="37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75"/>
      <c r="G2665" s="131"/>
      <c r="H2665" s="380" t="str">
        <f>H2627</f>
        <v>SOLO</v>
      </c>
      <c r="I2665" s="380"/>
      <c r="J2665" s="380"/>
      <c r="K2665" s="381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N 4581</v>
      </c>
      <c r="E2666" s="122"/>
      <c r="F2666" s="133"/>
      <c r="G2666" s="134"/>
      <c r="H2666" s="382"/>
      <c r="I2666" s="382"/>
      <c r="J2666" s="382"/>
      <c r="K2666" s="383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4">B2632</f>
        <v>144</v>
      </c>
      <c r="C2670" s="287" t="str">
        <f t="shared" si="1484"/>
        <v>LSN</v>
      </c>
      <c r="D2670" s="288">
        <f t="shared" si="1484"/>
        <v>1</v>
      </c>
      <c r="E2670" s="289" t="str">
        <f t="shared" si="1484"/>
        <v>MECHANICAL PENCIL 0,5 MM TIZO G-9003 A</v>
      </c>
      <c r="F2670" s="158"/>
      <c r="G2670" s="159"/>
      <c r="H2670" s="160">
        <f t="shared" ref="H2670:J2670" si="1485">H2632</f>
        <v>14400</v>
      </c>
      <c r="I2670" s="161">
        <f t="shared" si="1485"/>
        <v>0</v>
      </c>
      <c r="J2670" s="161">
        <f t="shared" si="1485"/>
        <v>0</v>
      </c>
      <c r="K2670" s="162">
        <f t="shared" ref="K2670:K2685" si="1486">(B2670*H2670-((B2670*H2670)*I2670))-((B2670*H2670-((B2670*H2670)*I2670))*J2670)</f>
        <v>2073600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7">B2633</f>
        <v>96</v>
      </c>
      <c r="C2671" s="287" t="str">
        <f t="shared" si="1487"/>
        <v>LSN</v>
      </c>
      <c r="D2671" s="288">
        <f t="shared" si="1487"/>
        <v>1</v>
      </c>
      <c r="E2671" s="289" t="str">
        <f t="shared" si="1487"/>
        <v>MECHANICAL PENCIL 2,0 MM TIZO TM-030 F</v>
      </c>
      <c r="F2671" s="158"/>
      <c r="G2671" s="159"/>
      <c r="H2671" s="160">
        <f t="shared" ref="H2671:J2671" si="1488">H2633</f>
        <v>31000</v>
      </c>
      <c r="I2671" s="161">
        <f t="shared" si="1488"/>
        <v>0</v>
      </c>
      <c r="J2671" s="161">
        <f t="shared" si="1488"/>
        <v>0</v>
      </c>
      <c r="K2671" s="162">
        <f t="shared" si="1486"/>
        <v>2976000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9">B2634</f>
        <v>144</v>
      </c>
      <c r="C2672" s="287" t="str">
        <f t="shared" si="1489"/>
        <v>LSN</v>
      </c>
      <c r="D2672" s="288">
        <f t="shared" si="1489"/>
        <v>1</v>
      </c>
      <c r="E2672" s="289" t="str">
        <f t="shared" si="1489"/>
        <v>GEL PEN TIZO TG-313</v>
      </c>
      <c r="F2672" s="158"/>
      <c r="G2672" s="159"/>
      <c r="H2672" s="160">
        <f t="shared" ref="H2672:J2672" si="1490">H2634</f>
        <v>26000</v>
      </c>
      <c r="I2672" s="161">
        <f t="shared" si="1490"/>
        <v>0</v>
      </c>
      <c r="J2672" s="161">
        <f t="shared" si="1490"/>
        <v>0</v>
      </c>
      <c r="K2672" s="162">
        <f t="shared" si="1486"/>
        <v>3744000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91">B2635</f>
        <v>120</v>
      </c>
      <c r="C2673" s="287" t="str">
        <f t="shared" si="1491"/>
        <v>LSN</v>
      </c>
      <c r="D2673" s="288">
        <f t="shared" si="1491"/>
        <v>1</v>
      </c>
      <c r="E2673" s="289" t="str">
        <f t="shared" si="1491"/>
        <v>GEL PEN DEBOZZ 0.7 MM DB-G07</v>
      </c>
      <c r="F2673" s="158"/>
      <c r="G2673" s="159"/>
      <c r="H2673" s="160">
        <f t="shared" ref="H2673:J2673" si="1492">H2635</f>
        <v>27500</v>
      </c>
      <c r="I2673" s="161">
        <f t="shared" si="1492"/>
        <v>0</v>
      </c>
      <c r="J2673" s="161">
        <f t="shared" si="1492"/>
        <v>0</v>
      </c>
      <c r="K2673" s="162">
        <f t="shared" si="1486"/>
        <v>3300000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3">B2636</f>
        <v>0</v>
      </c>
      <c r="C2674" s="287">
        <f t="shared" si="1493"/>
        <v>0</v>
      </c>
      <c r="D2674" s="288">
        <f t="shared" si="1493"/>
        <v>0</v>
      </c>
      <c r="E2674" s="289">
        <f t="shared" si="1493"/>
        <v>0</v>
      </c>
      <c r="F2674" s="158"/>
      <c r="G2674" s="159"/>
      <c r="H2674" s="160">
        <f t="shared" ref="H2674:J2674" si="1494">H2636</f>
        <v>0</v>
      </c>
      <c r="I2674" s="161">
        <f t="shared" si="1494"/>
        <v>0</v>
      </c>
      <c r="J2674" s="161">
        <f t="shared" si="1494"/>
        <v>0</v>
      </c>
      <c r="K2674" s="162">
        <f t="shared" si="1486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5">B2637</f>
        <v>0</v>
      </c>
      <c r="C2675" s="287">
        <f t="shared" si="1495"/>
        <v>0</v>
      </c>
      <c r="D2675" s="288">
        <f t="shared" si="1495"/>
        <v>0</v>
      </c>
      <c r="E2675" s="289">
        <f t="shared" si="1495"/>
        <v>0</v>
      </c>
      <c r="F2675" s="158"/>
      <c r="G2675" s="159"/>
      <c r="H2675" s="160">
        <f t="shared" ref="H2675:J2675" si="1496">H2637</f>
        <v>0</v>
      </c>
      <c r="I2675" s="161">
        <f t="shared" si="1496"/>
        <v>0</v>
      </c>
      <c r="J2675" s="161">
        <f t="shared" si="1496"/>
        <v>0</v>
      </c>
      <c r="K2675" s="162">
        <f t="shared" si="1486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7">B2638</f>
        <v>0</v>
      </c>
      <c r="C2676" s="287">
        <f t="shared" si="1497"/>
        <v>0</v>
      </c>
      <c r="D2676" s="288">
        <f t="shared" si="1497"/>
        <v>0</v>
      </c>
      <c r="E2676" s="289">
        <f t="shared" si="1497"/>
        <v>0</v>
      </c>
      <c r="F2676" s="158"/>
      <c r="G2676" s="159"/>
      <c r="H2676" s="160">
        <f t="shared" ref="H2676:J2676" si="1498">H2638</f>
        <v>0</v>
      </c>
      <c r="I2676" s="161">
        <f t="shared" si="1498"/>
        <v>0</v>
      </c>
      <c r="J2676" s="161">
        <f t="shared" si="1498"/>
        <v>0</v>
      </c>
      <c r="K2676" s="162">
        <f t="shared" si="1486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9">B2639</f>
        <v>0</v>
      </c>
      <c r="C2677" s="287">
        <f t="shared" si="1499"/>
        <v>0</v>
      </c>
      <c r="D2677" s="288">
        <f t="shared" si="1499"/>
        <v>0</v>
      </c>
      <c r="E2677" s="290">
        <f t="shared" si="1499"/>
        <v>0</v>
      </c>
      <c r="F2677" s="158"/>
      <c r="G2677" s="159"/>
      <c r="H2677" s="160">
        <f t="shared" ref="H2677:J2677" si="1500">H2639</f>
        <v>0</v>
      </c>
      <c r="I2677" s="161">
        <f t="shared" si="1500"/>
        <v>0</v>
      </c>
      <c r="J2677" s="161">
        <f t="shared" si="1500"/>
        <v>0</v>
      </c>
      <c r="K2677" s="162">
        <f t="shared" si="1486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501">B2640</f>
        <v>0</v>
      </c>
      <c r="C2678" s="287">
        <f t="shared" si="1501"/>
        <v>0</v>
      </c>
      <c r="D2678" s="288">
        <f t="shared" si="1501"/>
        <v>0</v>
      </c>
      <c r="E2678" s="289">
        <f t="shared" si="1501"/>
        <v>0</v>
      </c>
      <c r="F2678" s="158"/>
      <c r="G2678" s="159"/>
      <c r="H2678" s="160">
        <f t="shared" ref="H2678:J2678" si="1502">H2640</f>
        <v>0</v>
      </c>
      <c r="I2678" s="161">
        <f t="shared" si="1502"/>
        <v>0</v>
      </c>
      <c r="J2678" s="161">
        <f t="shared" si="1502"/>
        <v>0</v>
      </c>
      <c r="K2678" s="162">
        <f t="shared" si="1486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3">B2641</f>
        <v>0</v>
      </c>
      <c r="C2679" s="287">
        <f t="shared" si="1503"/>
        <v>0</v>
      </c>
      <c r="D2679" s="288">
        <f t="shared" si="1503"/>
        <v>0</v>
      </c>
      <c r="E2679" s="289">
        <f t="shared" si="1503"/>
        <v>0</v>
      </c>
      <c r="F2679" s="158"/>
      <c r="G2679" s="159"/>
      <c r="H2679" s="160">
        <f t="shared" ref="H2679:J2679" si="1504">H2641</f>
        <v>0</v>
      </c>
      <c r="I2679" s="161">
        <f t="shared" si="1504"/>
        <v>0</v>
      </c>
      <c r="J2679" s="161">
        <f t="shared" si="1504"/>
        <v>0</v>
      </c>
      <c r="K2679" s="162">
        <f t="shared" si="1486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5">B2642</f>
        <v>0</v>
      </c>
      <c r="C2680" s="287">
        <f t="shared" si="1505"/>
        <v>0</v>
      </c>
      <c r="D2680" s="288">
        <f t="shared" si="1505"/>
        <v>0</v>
      </c>
      <c r="E2680" s="289">
        <f t="shared" si="1505"/>
        <v>0</v>
      </c>
      <c r="F2680" s="158"/>
      <c r="G2680" s="159"/>
      <c r="H2680" s="160">
        <f t="shared" ref="H2680:J2680" si="1506">H2642</f>
        <v>0</v>
      </c>
      <c r="I2680" s="161">
        <f t="shared" si="1506"/>
        <v>0</v>
      </c>
      <c r="J2680" s="161">
        <f t="shared" si="1506"/>
        <v>0</v>
      </c>
      <c r="K2680" s="162">
        <f t="shared" si="1486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7">B2643</f>
        <v>0</v>
      </c>
      <c r="C2681" s="287">
        <f t="shared" si="1507"/>
        <v>0</v>
      </c>
      <c r="D2681" s="288">
        <f t="shared" si="1507"/>
        <v>0</v>
      </c>
      <c r="E2681" s="289">
        <f t="shared" si="1507"/>
        <v>0</v>
      </c>
      <c r="F2681" s="158"/>
      <c r="G2681" s="159"/>
      <c r="H2681" s="160">
        <f t="shared" ref="H2681:J2681" si="1508">H2643</f>
        <v>0</v>
      </c>
      <c r="I2681" s="161">
        <f t="shared" si="1508"/>
        <v>0</v>
      </c>
      <c r="J2681" s="161">
        <f t="shared" si="1508"/>
        <v>0</v>
      </c>
      <c r="K2681" s="162">
        <f t="shared" si="1486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9">B2644</f>
        <v>0</v>
      </c>
      <c r="C2682" s="287">
        <f t="shared" si="1509"/>
        <v>0</v>
      </c>
      <c r="D2682" s="288">
        <f t="shared" si="1509"/>
        <v>0</v>
      </c>
      <c r="E2682" s="289">
        <f t="shared" si="1509"/>
        <v>0</v>
      </c>
      <c r="F2682" s="158"/>
      <c r="G2682" s="159"/>
      <c r="H2682" s="160">
        <f t="shared" ref="H2682:J2682" si="1510">H2644</f>
        <v>0</v>
      </c>
      <c r="I2682" s="161">
        <f t="shared" si="1510"/>
        <v>0</v>
      </c>
      <c r="J2682" s="161">
        <f t="shared" si="1510"/>
        <v>0</v>
      </c>
      <c r="K2682" s="162">
        <f t="shared" si="1486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11">B2645</f>
        <v>0</v>
      </c>
      <c r="C2683" s="287">
        <f t="shared" si="1511"/>
        <v>0</v>
      </c>
      <c r="D2683" s="288">
        <f t="shared" si="1511"/>
        <v>0</v>
      </c>
      <c r="E2683" s="289">
        <f t="shared" si="1511"/>
        <v>0</v>
      </c>
      <c r="F2683" s="158"/>
      <c r="G2683" s="159"/>
      <c r="H2683" s="160">
        <f t="shared" ref="H2683:J2683" si="1512">H2645</f>
        <v>0</v>
      </c>
      <c r="I2683" s="161">
        <f t="shared" si="1512"/>
        <v>0</v>
      </c>
      <c r="J2683" s="161">
        <f t="shared" si="1512"/>
        <v>0</v>
      </c>
      <c r="K2683" s="162">
        <f t="shared" si="1486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3">B2646</f>
        <v>0</v>
      </c>
      <c r="C2684" s="287">
        <f t="shared" si="1513"/>
        <v>0</v>
      </c>
      <c r="D2684" s="288">
        <f t="shared" si="1513"/>
        <v>0</v>
      </c>
      <c r="E2684" s="289">
        <f t="shared" si="1513"/>
        <v>0</v>
      </c>
      <c r="F2684" s="158"/>
      <c r="G2684" s="159"/>
      <c r="H2684" s="160">
        <f t="shared" ref="H2684:J2684" si="1514">H2646</f>
        <v>0</v>
      </c>
      <c r="I2684" s="161">
        <f t="shared" si="1514"/>
        <v>0</v>
      </c>
      <c r="J2684" s="161">
        <f t="shared" si="1514"/>
        <v>0</v>
      </c>
      <c r="K2684" s="162">
        <f t="shared" si="1486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5">B2647</f>
        <v>0</v>
      </c>
      <c r="C2685" s="287">
        <f t="shared" si="1515"/>
        <v>0</v>
      </c>
      <c r="D2685" s="288">
        <f t="shared" si="1515"/>
        <v>0</v>
      </c>
      <c r="E2685" s="290">
        <f t="shared" si="1515"/>
        <v>0</v>
      </c>
      <c r="F2685" s="158"/>
      <c r="G2685" s="159"/>
      <c r="H2685" s="160">
        <f t="shared" ref="H2685:J2685" si="1516">H2647</f>
        <v>0</v>
      </c>
      <c r="I2685" s="161">
        <f t="shared" si="1516"/>
        <v>0</v>
      </c>
      <c r="J2685" s="161">
        <f t="shared" si="1516"/>
        <v>0</v>
      </c>
      <c r="K2685" s="162">
        <f t="shared" si="1486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84"/>
      <c r="K2687" s="33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27">
        <f>SUM(K2670:K2685)</f>
        <v>12093600</v>
      </c>
      <c r="K2688" s="328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29"/>
      <c r="K2689" s="329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30"/>
      <c r="K2691" s="33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31">
        <f>((J2688/1.11)+(K2690/1.11))*11%</f>
        <v>1198464.8648648649</v>
      </c>
      <c r="K2692" s="332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30"/>
      <c r="K2693" s="33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12093600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3" t="str">
        <f>J2658</f>
        <v>NOVI / CONDRO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23060024</v>
      </c>
      <c r="F2700" s="200"/>
      <c r="G2700" s="201" t="s">
        <v>2</v>
      </c>
      <c r="H2700" s="335" t="str">
        <f>H2662</f>
        <v>CV TIARA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3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40">
        <f>D2664</f>
        <v>45093</v>
      </c>
      <c r="E2702" s="341"/>
      <c r="F2702" s="339"/>
      <c r="G2702" s="208"/>
      <c r="H2702" s="342" t="str">
        <f>H2664</f>
        <v/>
      </c>
      <c r="I2702" s="342"/>
      <c r="J2702" s="342"/>
      <c r="K2702" s="34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39"/>
      <c r="G2703" s="208"/>
      <c r="H2703" s="344" t="str">
        <f>H2665</f>
        <v>SOLO</v>
      </c>
      <c r="I2703" s="344"/>
      <c r="J2703" s="344"/>
      <c r="K2703" s="34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N 4581</v>
      </c>
      <c r="E2704" s="199"/>
      <c r="F2704" s="210"/>
      <c r="G2704" s="211"/>
      <c r="H2704" s="346"/>
      <c r="I2704" s="346"/>
      <c r="J2704" s="346"/>
      <c r="K2704" s="34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7">B2670</f>
        <v>144</v>
      </c>
      <c r="C2708" s="292" t="str">
        <f t="shared" si="1517"/>
        <v>LSN</v>
      </c>
      <c r="D2708" s="293">
        <f t="shared" si="1517"/>
        <v>1</v>
      </c>
      <c r="E2708" s="294" t="str">
        <f t="shared" si="1517"/>
        <v>MECHANICAL PENCIL 0,5 MM TIZO G-9003 A</v>
      </c>
      <c r="F2708" s="235"/>
      <c r="G2708" s="236"/>
      <c r="H2708" s="237">
        <f t="shared" ref="H2708:J2708" si="1518">H2670</f>
        <v>14400</v>
      </c>
      <c r="I2708" s="238">
        <f t="shared" si="1518"/>
        <v>0</v>
      </c>
      <c r="J2708" s="238">
        <f t="shared" si="1518"/>
        <v>0</v>
      </c>
      <c r="K2708" s="239">
        <f t="shared" ref="K2708:K2723" si="1519">(B2708*H2708-((B2708*H2708)*I2708))-((B2708*H2708-((B2708*H2708)*I2708))*J2708)</f>
        <v>2073600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20">B2671</f>
        <v>96</v>
      </c>
      <c r="C2709" s="292" t="str">
        <f t="shared" si="1520"/>
        <v>LSN</v>
      </c>
      <c r="D2709" s="293">
        <f t="shared" si="1520"/>
        <v>1</v>
      </c>
      <c r="E2709" s="294" t="str">
        <f t="shared" si="1520"/>
        <v>MECHANICAL PENCIL 2,0 MM TIZO TM-030 F</v>
      </c>
      <c r="F2709" s="235"/>
      <c r="G2709" s="236"/>
      <c r="H2709" s="237">
        <f t="shared" ref="H2709:J2709" si="1521">H2671</f>
        <v>31000</v>
      </c>
      <c r="I2709" s="238">
        <f t="shared" si="1521"/>
        <v>0</v>
      </c>
      <c r="J2709" s="238">
        <f t="shared" si="1521"/>
        <v>0</v>
      </c>
      <c r="K2709" s="239">
        <f t="shared" si="1519"/>
        <v>2976000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2">B2672</f>
        <v>144</v>
      </c>
      <c r="C2710" s="292" t="str">
        <f t="shared" si="1522"/>
        <v>LSN</v>
      </c>
      <c r="D2710" s="293">
        <f t="shared" si="1522"/>
        <v>1</v>
      </c>
      <c r="E2710" s="294" t="str">
        <f t="shared" si="1522"/>
        <v>GEL PEN TIZO TG-313</v>
      </c>
      <c r="F2710" s="235"/>
      <c r="G2710" s="236"/>
      <c r="H2710" s="237">
        <f t="shared" ref="H2710:J2710" si="1523">H2672</f>
        <v>26000</v>
      </c>
      <c r="I2710" s="238">
        <f t="shared" si="1523"/>
        <v>0</v>
      </c>
      <c r="J2710" s="238">
        <f t="shared" si="1523"/>
        <v>0</v>
      </c>
      <c r="K2710" s="239">
        <f t="shared" si="1519"/>
        <v>3744000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4">B2673</f>
        <v>120</v>
      </c>
      <c r="C2711" s="292" t="str">
        <f t="shared" si="1524"/>
        <v>LSN</v>
      </c>
      <c r="D2711" s="293">
        <f t="shared" si="1524"/>
        <v>1</v>
      </c>
      <c r="E2711" s="294" t="str">
        <f t="shared" si="1524"/>
        <v>GEL PEN DEBOZZ 0.7 MM DB-G07</v>
      </c>
      <c r="F2711" s="235"/>
      <c r="G2711" s="236"/>
      <c r="H2711" s="237">
        <f t="shared" ref="H2711:J2711" si="1525">H2673</f>
        <v>27500</v>
      </c>
      <c r="I2711" s="238">
        <f t="shared" si="1525"/>
        <v>0</v>
      </c>
      <c r="J2711" s="238">
        <f t="shared" si="1525"/>
        <v>0</v>
      </c>
      <c r="K2711" s="239">
        <f t="shared" si="1519"/>
        <v>3300000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6">B2674</f>
        <v>0</v>
      </c>
      <c r="C2712" s="292">
        <f t="shared" si="1526"/>
        <v>0</v>
      </c>
      <c r="D2712" s="293">
        <f t="shared" si="1526"/>
        <v>0</v>
      </c>
      <c r="E2712" s="294">
        <f t="shared" si="1526"/>
        <v>0</v>
      </c>
      <c r="F2712" s="235"/>
      <c r="G2712" s="236"/>
      <c r="H2712" s="237">
        <f t="shared" ref="H2712:J2712" si="1527">H2674</f>
        <v>0</v>
      </c>
      <c r="I2712" s="238">
        <f t="shared" si="1527"/>
        <v>0</v>
      </c>
      <c r="J2712" s="238">
        <f t="shared" si="1527"/>
        <v>0</v>
      </c>
      <c r="K2712" s="239">
        <f t="shared" si="1519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8">B2675</f>
        <v>0</v>
      </c>
      <c r="C2713" s="292">
        <f t="shared" si="1528"/>
        <v>0</v>
      </c>
      <c r="D2713" s="293">
        <f t="shared" si="1528"/>
        <v>0</v>
      </c>
      <c r="E2713" s="294">
        <f t="shared" si="1528"/>
        <v>0</v>
      </c>
      <c r="F2713" s="235"/>
      <c r="G2713" s="236"/>
      <c r="H2713" s="237">
        <f t="shared" ref="H2713:J2713" si="1529">H2675</f>
        <v>0</v>
      </c>
      <c r="I2713" s="238">
        <f t="shared" si="1529"/>
        <v>0</v>
      </c>
      <c r="J2713" s="238">
        <f t="shared" si="1529"/>
        <v>0</v>
      </c>
      <c r="K2713" s="239">
        <f t="shared" si="1519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30">B2676</f>
        <v>0</v>
      </c>
      <c r="C2714" s="292">
        <f t="shared" si="1530"/>
        <v>0</v>
      </c>
      <c r="D2714" s="293">
        <f t="shared" si="1530"/>
        <v>0</v>
      </c>
      <c r="E2714" s="294">
        <f t="shared" si="1530"/>
        <v>0</v>
      </c>
      <c r="F2714" s="235"/>
      <c r="G2714" s="236"/>
      <c r="H2714" s="237">
        <f t="shared" ref="H2714:J2714" si="1531">H2676</f>
        <v>0</v>
      </c>
      <c r="I2714" s="238">
        <f t="shared" si="1531"/>
        <v>0</v>
      </c>
      <c r="J2714" s="238">
        <f t="shared" si="1531"/>
        <v>0</v>
      </c>
      <c r="K2714" s="239">
        <f t="shared" si="1519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2">B2677</f>
        <v>0</v>
      </c>
      <c r="C2715" s="292">
        <f t="shared" si="1532"/>
        <v>0</v>
      </c>
      <c r="D2715" s="293">
        <f t="shared" si="1532"/>
        <v>0</v>
      </c>
      <c r="E2715" s="295">
        <f t="shared" si="1532"/>
        <v>0</v>
      </c>
      <c r="F2715" s="235"/>
      <c r="G2715" s="236"/>
      <c r="H2715" s="237">
        <f t="shared" ref="H2715:J2715" si="1533">H2677</f>
        <v>0</v>
      </c>
      <c r="I2715" s="238">
        <f t="shared" si="1533"/>
        <v>0</v>
      </c>
      <c r="J2715" s="238">
        <f t="shared" si="1533"/>
        <v>0</v>
      </c>
      <c r="K2715" s="239">
        <f t="shared" si="1519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4">B2678</f>
        <v>0</v>
      </c>
      <c r="C2716" s="292">
        <f t="shared" si="1534"/>
        <v>0</v>
      </c>
      <c r="D2716" s="293">
        <f t="shared" si="1534"/>
        <v>0</v>
      </c>
      <c r="E2716" s="294">
        <f t="shared" si="1534"/>
        <v>0</v>
      </c>
      <c r="F2716" s="235"/>
      <c r="G2716" s="236"/>
      <c r="H2716" s="237">
        <f t="shared" ref="H2716:J2716" si="1535">H2678</f>
        <v>0</v>
      </c>
      <c r="I2716" s="238">
        <f t="shared" si="1535"/>
        <v>0</v>
      </c>
      <c r="J2716" s="238">
        <f t="shared" si="1535"/>
        <v>0</v>
      </c>
      <c r="K2716" s="239">
        <f t="shared" si="1519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6">B2679</f>
        <v>0</v>
      </c>
      <c r="C2717" s="292">
        <f t="shared" si="1536"/>
        <v>0</v>
      </c>
      <c r="D2717" s="293">
        <f t="shared" si="1536"/>
        <v>0</v>
      </c>
      <c r="E2717" s="294">
        <f t="shared" si="1536"/>
        <v>0</v>
      </c>
      <c r="F2717" s="235"/>
      <c r="G2717" s="236"/>
      <c r="H2717" s="237">
        <f t="shared" ref="H2717:J2717" si="1537">H2679</f>
        <v>0</v>
      </c>
      <c r="I2717" s="238">
        <f t="shared" si="1537"/>
        <v>0</v>
      </c>
      <c r="J2717" s="238">
        <f t="shared" si="1537"/>
        <v>0</v>
      </c>
      <c r="K2717" s="239">
        <f t="shared" si="1519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8">B2680</f>
        <v>0</v>
      </c>
      <c r="C2718" s="292">
        <f t="shared" si="1538"/>
        <v>0</v>
      </c>
      <c r="D2718" s="293">
        <f t="shared" si="1538"/>
        <v>0</v>
      </c>
      <c r="E2718" s="294">
        <f t="shared" si="1538"/>
        <v>0</v>
      </c>
      <c r="F2718" s="235"/>
      <c r="G2718" s="236"/>
      <c r="H2718" s="237">
        <f t="shared" ref="H2718:J2718" si="1539">H2680</f>
        <v>0</v>
      </c>
      <c r="I2718" s="238">
        <f t="shared" si="1539"/>
        <v>0</v>
      </c>
      <c r="J2718" s="238">
        <f t="shared" si="1539"/>
        <v>0</v>
      </c>
      <c r="K2718" s="239">
        <f t="shared" si="1519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40">B2681</f>
        <v>0</v>
      </c>
      <c r="C2719" s="292">
        <f t="shared" si="1540"/>
        <v>0</v>
      </c>
      <c r="D2719" s="293">
        <f t="shared" si="1540"/>
        <v>0</v>
      </c>
      <c r="E2719" s="294">
        <f t="shared" si="1540"/>
        <v>0</v>
      </c>
      <c r="F2719" s="235"/>
      <c r="G2719" s="236"/>
      <c r="H2719" s="237">
        <f t="shared" ref="H2719:J2719" si="1541">H2681</f>
        <v>0</v>
      </c>
      <c r="I2719" s="238">
        <f t="shared" si="1541"/>
        <v>0</v>
      </c>
      <c r="J2719" s="238">
        <f t="shared" si="1541"/>
        <v>0</v>
      </c>
      <c r="K2719" s="239">
        <f t="shared" si="1519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2">B2682</f>
        <v>0</v>
      </c>
      <c r="C2720" s="292">
        <f t="shared" si="1542"/>
        <v>0</v>
      </c>
      <c r="D2720" s="293">
        <f t="shared" si="1542"/>
        <v>0</v>
      </c>
      <c r="E2720" s="294">
        <f t="shared" si="1542"/>
        <v>0</v>
      </c>
      <c r="F2720" s="235"/>
      <c r="G2720" s="236"/>
      <c r="H2720" s="237">
        <f t="shared" ref="H2720:J2720" si="1543">H2682</f>
        <v>0</v>
      </c>
      <c r="I2720" s="238">
        <f t="shared" si="1543"/>
        <v>0</v>
      </c>
      <c r="J2720" s="238">
        <f t="shared" si="1543"/>
        <v>0</v>
      </c>
      <c r="K2720" s="239">
        <f t="shared" si="1519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4">B2683</f>
        <v>0</v>
      </c>
      <c r="C2721" s="292">
        <f t="shared" si="1544"/>
        <v>0</v>
      </c>
      <c r="D2721" s="293">
        <f t="shared" si="1544"/>
        <v>0</v>
      </c>
      <c r="E2721" s="294">
        <f t="shared" si="1544"/>
        <v>0</v>
      </c>
      <c r="F2721" s="235"/>
      <c r="G2721" s="236"/>
      <c r="H2721" s="237">
        <f t="shared" ref="H2721:J2721" si="1545">H2683</f>
        <v>0</v>
      </c>
      <c r="I2721" s="238">
        <f t="shared" si="1545"/>
        <v>0</v>
      </c>
      <c r="J2721" s="238">
        <f t="shared" si="1545"/>
        <v>0</v>
      </c>
      <c r="K2721" s="239">
        <f t="shared" si="1519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6">B2684</f>
        <v>0</v>
      </c>
      <c r="C2722" s="292">
        <f t="shared" si="1546"/>
        <v>0</v>
      </c>
      <c r="D2722" s="293">
        <f t="shared" si="1546"/>
        <v>0</v>
      </c>
      <c r="E2722" s="294">
        <f t="shared" si="1546"/>
        <v>0</v>
      </c>
      <c r="F2722" s="235"/>
      <c r="G2722" s="236"/>
      <c r="H2722" s="237">
        <f t="shared" ref="H2722:J2722" si="1547">H2684</f>
        <v>0</v>
      </c>
      <c r="I2722" s="238">
        <f t="shared" si="1547"/>
        <v>0</v>
      </c>
      <c r="J2722" s="238">
        <f t="shared" si="1547"/>
        <v>0</v>
      </c>
      <c r="K2722" s="239">
        <f t="shared" si="1519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8">B2685</f>
        <v>0</v>
      </c>
      <c r="C2723" s="292">
        <f t="shared" si="1548"/>
        <v>0</v>
      </c>
      <c r="D2723" s="293">
        <f t="shared" si="1548"/>
        <v>0</v>
      </c>
      <c r="E2723" s="295">
        <f t="shared" si="1548"/>
        <v>0</v>
      </c>
      <c r="F2723" s="235"/>
      <c r="G2723" s="236"/>
      <c r="H2723" s="237">
        <f t="shared" ref="H2723:J2723" si="1549">H2685</f>
        <v>0</v>
      </c>
      <c r="I2723" s="238">
        <f t="shared" si="1549"/>
        <v>0</v>
      </c>
      <c r="J2723" s="238">
        <f t="shared" si="1549"/>
        <v>0</v>
      </c>
      <c r="K2723" s="239">
        <f t="shared" si="1519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48"/>
      <c r="K2725" s="32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49">
        <f>SUM(K2708:K2723)</f>
        <v>12093600</v>
      </c>
      <c r="K2726" s="350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51"/>
      <c r="K2727" s="351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4"/>
      <c r="K2729" s="32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52">
        <f>((J2726/1.11)+(K2728/1.11))*11%</f>
        <v>1198464.8648648649</v>
      </c>
      <c r="K2730" s="353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4"/>
      <c r="K2731" s="32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12093600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5" t="str">
        <f>J2696</f>
        <v>NOVI / CONDRO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23060025</v>
      </c>
      <c r="G2738" s="11" t="s">
        <v>2</v>
      </c>
      <c r="H2738" s="385" t="s">
        <v>113</v>
      </c>
      <c r="I2738" s="385"/>
      <c r="J2738" s="385"/>
      <c r="K2738" s="38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89" t="s">
        <v>3</v>
      </c>
      <c r="G2739" s="17"/>
      <c r="H2739" s="387"/>
      <c r="I2739" s="387"/>
      <c r="J2739" s="387"/>
      <c r="K2739" s="38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4">
        <v>45096</v>
      </c>
      <c r="E2740" s="355"/>
      <c r="F2740" s="389"/>
      <c r="G2740" s="18"/>
      <c r="H2740" s="356" t="s">
        <v>31</v>
      </c>
      <c r="I2740" s="356"/>
      <c r="J2740" s="356"/>
      <c r="K2740" s="35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89"/>
      <c r="G2741" s="18"/>
      <c r="H2741" s="358" t="s">
        <v>54</v>
      </c>
      <c r="I2741" s="358"/>
      <c r="J2741" s="358"/>
      <c r="K2741" s="35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189</v>
      </c>
      <c r="E2742" s="9"/>
      <c r="F2742" s="21"/>
      <c r="G2742" s="22"/>
      <c r="H2742" s="360"/>
      <c r="I2742" s="360"/>
      <c r="J2742" s="360"/>
      <c r="K2742" s="36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432</v>
      </c>
      <c r="C2746" s="46" t="s">
        <v>56</v>
      </c>
      <c r="D2746" s="93">
        <v>3</v>
      </c>
      <c r="E2746" s="110" t="s">
        <v>169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50">(B2746*H2746-((B2746*H2746)*I2746))-((B2746*H2746-((B2746*H2746)*I2746))*J2746)</f>
        <v>4006800</v>
      </c>
      <c r="L2746" s="36"/>
    </row>
    <row r="2747" spans="1:12" s="10" customFormat="1" ht="14.1" customHeight="1" x14ac:dyDescent="0.25">
      <c r="A2747" s="45">
        <v>2</v>
      </c>
      <c r="B2747" s="46">
        <v>90</v>
      </c>
      <c r="C2747" s="46" t="s">
        <v>137</v>
      </c>
      <c r="D2747" s="93">
        <v>3</v>
      </c>
      <c r="E2747" s="110" t="s">
        <v>167</v>
      </c>
      <c r="F2747" s="48"/>
      <c r="G2747" s="49"/>
      <c r="H2747" s="50">
        <v>104400</v>
      </c>
      <c r="I2747" s="51">
        <v>0.125</v>
      </c>
      <c r="J2747" s="51"/>
      <c r="K2747" s="52">
        <f t="shared" si="1550"/>
        <v>8221500</v>
      </c>
      <c r="L2747" s="36"/>
    </row>
    <row r="2748" spans="1:12" s="10" customFormat="1" ht="14.1" customHeight="1" x14ac:dyDescent="0.25">
      <c r="A2748" s="45">
        <v>3</v>
      </c>
      <c r="B2748" s="46">
        <v>576</v>
      </c>
      <c r="C2748" s="46" t="s">
        <v>56</v>
      </c>
      <c r="D2748" s="93">
        <v>2</v>
      </c>
      <c r="E2748" s="110" t="s">
        <v>190</v>
      </c>
      <c r="F2748" s="48"/>
      <c r="G2748" s="49"/>
      <c r="H2748" s="50">
        <v>4350</v>
      </c>
      <c r="I2748" s="51">
        <v>0.125</v>
      </c>
      <c r="J2748" s="51"/>
      <c r="K2748" s="52">
        <f t="shared" si="1550"/>
        <v>2192400</v>
      </c>
      <c r="L2748" s="36"/>
    </row>
    <row r="2749" spans="1:12" s="10" customFormat="1" ht="14.1" customHeight="1" x14ac:dyDescent="0.25">
      <c r="A2749" s="45">
        <v>4</v>
      </c>
      <c r="B2749" s="46">
        <v>144</v>
      </c>
      <c r="C2749" s="46" t="s">
        <v>56</v>
      </c>
      <c r="D2749" s="93">
        <v>2</v>
      </c>
      <c r="E2749" s="110" t="s">
        <v>191</v>
      </c>
      <c r="F2749" s="48"/>
      <c r="G2749" s="49"/>
      <c r="H2749" s="50">
        <v>15800</v>
      </c>
      <c r="I2749" s="51">
        <v>0.125</v>
      </c>
      <c r="J2749" s="51"/>
      <c r="K2749" s="52">
        <f t="shared" si="1550"/>
        <v>1990800</v>
      </c>
      <c r="L2749" s="36"/>
    </row>
    <row r="2750" spans="1:12" s="10" customFormat="1" ht="14.1" customHeight="1" x14ac:dyDescent="0.25">
      <c r="A2750" s="45">
        <v>5</v>
      </c>
      <c r="B2750" s="46">
        <v>200</v>
      </c>
      <c r="C2750" s="46" t="s">
        <v>40</v>
      </c>
      <c r="D2750" s="93">
        <v>4</v>
      </c>
      <c r="E2750" s="110" t="s">
        <v>159</v>
      </c>
      <c r="F2750" s="48"/>
      <c r="G2750" s="49"/>
      <c r="H2750" s="50">
        <v>28300</v>
      </c>
      <c r="I2750" s="51">
        <v>0.125</v>
      </c>
      <c r="J2750" s="51"/>
      <c r="K2750" s="52">
        <f t="shared" si="1550"/>
        <v>4952500</v>
      </c>
      <c r="L2750" s="36"/>
    </row>
    <row r="2751" spans="1:12" s="10" customFormat="1" ht="14.1" customHeight="1" x14ac:dyDescent="0.25">
      <c r="A2751" s="45">
        <v>6</v>
      </c>
      <c r="B2751" s="46">
        <v>120</v>
      </c>
      <c r="C2751" s="46" t="s">
        <v>56</v>
      </c>
      <c r="D2751" s="93">
        <v>1</v>
      </c>
      <c r="E2751" s="110" t="s">
        <v>192</v>
      </c>
      <c r="F2751" s="48"/>
      <c r="G2751" s="49"/>
      <c r="H2751" s="50">
        <v>12950</v>
      </c>
      <c r="I2751" s="51">
        <v>0.125</v>
      </c>
      <c r="J2751" s="51"/>
      <c r="K2751" s="52">
        <f t="shared" si="1550"/>
        <v>1359750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50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50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50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50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50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50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50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50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50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50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62"/>
      <c r="K2763" s="363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64">
        <f>SUM(K2746:K2761)</f>
        <v>22723750</v>
      </c>
      <c r="K2764" s="365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66"/>
      <c r="K2765" s="366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63"/>
      <c r="K2767" s="363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67">
        <f>((J2764/1.11)+(K2766/1.11))*11%</f>
        <v>2251903.1531531531</v>
      </c>
      <c r="K2768" s="368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63"/>
      <c r="K2769" s="363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22723750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69" t="s">
        <v>36</v>
      </c>
      <c r="K2772" s="370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69"/>
      <c r="K2773" s="370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23060025</v>
      </c>
      <c r="F2776" s="123"/>
      <c r="G2776" s="124" t="s">
        <v>2</v>
      </c>
      <c r="H2776" s="371" t="str">
        <f>H2738</f>
        <v>CV LANCAR JAYA SENTOSA</v>
      </c>
      <c r="I2776" s="371"/>
      <c r="J2776" s="371"/>
      <c r="K2776" s="37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75" t="s">
        <v>3</v>
      </c>
      <c r="G2777" s="130"/>
      <c r="H2777" s="373"/>
      <c r="I2777" s="373"/>
      <c r="J2777" s="373"/>
      <c r="K2777" s="37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76">
        <f>D2740</f>
        <v>45096</v>
      </c>
      <c r="E2778" s="377"/>
      <c r="F2778" s="375"/>
      <c r="G2778" s="131"/>
      <c r="H2778" s="378" t="str">
        <f>H2740</f>
        <v/>
      </c>
      <c r="I2778" s="378"/>
      <c r="J2778" s="378"/>
      <c r="K2778" s="37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75"/>
      <c r="G2779" s="131"/>
      <c r="H2779" s="380" t="str">
        <f>H2741</f>
        <v>MALANG</v>
      </c>
      <c r="I2779" s="380"/>
      <c r="J2779" s="380"/>
      <c r="K2779" s="381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4296</v>
      </c>
      <c r="E2780" s="122"/>
      <c r="F2780" s="133"/>
      <c r="G2780" s="134"/>
      <c r="H2780" s="382"/>
      <c r="I2780" s="382"/>
      <c r="J2780" s="382"/>
      <c r="K2780" s="383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51">B2746</f>
        <v>432</v>
      </c>
      <c r="C2784" s="287" t="str">
        <f t="shared" si="1551"/>
        <v>PCS</v>
      </c>
      <c r="D2784" s="288">
        <f t="shared" si="1551"/>
        <v>3</v>
      </c>
      <c r="E2784" s="289" t="str">
        <f t="shared" si="1551"/>
        <v>PENSIL WARNA JOYKO CP-12PB (PANJANG)</v>
      </c>
      <c r="F2784" s="158"/>
      <c r="G2784" s="159"/>
      <c r="H2784" s="160">
        <f t="shared" ref="H2784:J2784" si="1552">H2746</f>
        <v>10600</v>
      </c>
      <c r="I2784" s="161">
        <f t="shared" si="1552"/>
        <v>0.125</v>
      </c>
      <c r="J2784" s="161">
        <f t="shared" si="1552"/>
        <v>0</v>
      </c>
      <c r="K2784" s="162">
        <f t="shared" ref="K2784:K2799" si="1553">(B2784*H2784-((B2784*H2784)*I2784))-((B2784*H2784-((B2784*H2784)*I2784))*J2784)</f>
        <v>4006800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4">B2747</f>
        <v>90</v>
      </c>
      <c r="C2785" s="287" t="str">
        <f t="shared" si="1554"/>
        <v>GRS</v>
      </c>
      <c r="D2785" s="288">
        <f t="shared" si="1554"/>
        <v>3</v>
      </c>
      <c r="E2785" s="289" t="str">
        <f t="shared" si="1554"/>
        <v>PENSIL JOYKO 2B P-88</v>
      </c>
      <c r="F2785" s="158"/>
      <c r="G2785" s="159"/>
      <c r="H2785" s="160">
        <f t="shared" ref="H2785:J2785" si="1555">H2747</f>
        <v>104400</v>
      </c>
      <c r="I2785" s="161">
        <f t="shared" si="1555"/>
        <v>0.125</v>
      </c>
      <c r="J2785" s="161">
        <f t="shared" si="1555"/>
        <v>0</v>
      </c>
      <c r="K2785" s="162">
        <f t="shared" si="1553"/>
        <v>8221500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6">B2748</f>
        <v>576</v>
      </c>
      <c r="C2786" s="287" t="str">
        <f t="shared" si="1556"/>
        <v>PCS</v>
      </c>
      <c r="D2786" s="288">
        <f t="shared" si="1556"/>
        <v>2</v>
      </c>
      <c r="E2786" s="289" t="str">
        <f t="shared" si="1556"/>
        <v>GUNTING JOYKO SC-828</v>
      </c>
      <c r="F2786" s="158"/>
      <c r="G2786" s="159"/>
      <c r="H2786" s="160">
        <f t="shared" ref="H2786:J2786" si="1557">H2748</f>
        <v>4350</v>
      </c>
      <c r="I2786" s="161">
        <f t="shared" si="1557"/>
        <v>0.125</v>
      </c>
      <c r="J2786" s="161">
        <f t="shared" si="1557"/>
        <v>0</v>
      </c>
      <c r="K2786" s="162">
        <f t="shared" si="1553"/>
        <v>2192400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8">B2749</f>
        <v>144</v>
      </c>
      <c r="C2787" s="287" t="str">
        <f t="shared" si="1558"/>
        <v>PCS</v>
      </c>
      <c r="D2787" s="288">
        <f t="shared" si="1558"/>
        <v>2</v>
      </c>
      <c r="E2787" s="289" t="str">
        <f t="shared" si="1558"/>
        <v>BINDER NOTE JOYKO A5 (FANCY)</v>
      </c>
      <c r="F2787" s="158"/>
      <c r="G2787" s="159"/>
      <c r="H2787" s="160">
        <f t="shared" ref="H2787:J2787" si="1559">H2749</f>
        <v>15800</v>
      </c>
      <c r="I2787" s="161">
        <f t="shared" si="1559"/>
        <v>0.125</v>
      </c>
      <c r="J2787" s="161">
        <f t="shared" si="1559"/>
        <v>0</v>
      </c>
      <c r="K2787" s="162">
        <f t="shared" si="1553"/>
        <v>1990800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60">B2750</f>
        <v>200</v>
      </c>
      <c r="C2788" s="287" t="str">
        <f t="shared" si="1560"/>
        <v>BOX</v>
      </c>
      <c r="D2788" s="288">
        <f t="shared" si="1560"/>
        <v>4</v>
      </c>
      <c r="E2788" s="289" t="str">
        <f t="shared" si="1560"/>
        <v>STIP / PENGHAPUS JOYKO 526-B40P PUTIH</v>
      </c>
      <c r="F2788" s="158"/>
      <c r="G2788" s="159"/>
      <c r="H2788" s="160">
        <f t="shared" ref="H2788:J2788" si="1561">H2750</f>
        <v>28300</v>
      </c>
      <c r="I2788" s="161">
        <f t="shared" si="1561"/>
        <v>0.125</v>
      </c>
      <c r="J2788" s="161">
        <f t="shared" si="1561"/>
        <v>0</v>
      </c>
      <c r="K2788" s="162">
        <f t="shared" si="1553"/>
        <v>4952500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2">B2751</f>
        <v>120</v>
      </c>
      <c r="C2789" s="287" t="str">
        <f t="shared" si="1562"/>
        <v>PCS</v>
      </c>
      <c r="D2789" s="288">
        <f t="shared" si="1562"/>
        <v>1</v>
      </c>
      <c r="E2789" s="289" t="str">
        <f t="shared" si="1562"/>
        <v>PUNCH JOYKO 30XL</v>
      </c>
      <c r="F2789" s="158"/>
      <c r="G2789" s="159"/>
      <c r="H2789" s="160">
        <f t="shared" ref="H2789:J2789" si="1563">H2751</f>
        <v>12950</v>
      </c>
      <c r="I2789" s="161">
        <f t="shared" si="1563"/>
        <v>0.125</v>
      </c>
      <c r="J2789" s="161">
        <f t="shared" si="1563"/>
        <v>0</v>
      </c>
      <c r="K2789" s="162">
        <f t="shared" si="1553"/>
        <v>1359750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4">B2752</f>
        <v>0</v>
      </c>
      <c r="C2790" s="287">
        <f t="shared" si="1564"/>
        <v>0</v>
      </c>
      <c r="D2790" s="288">
        <f t="shared" si="1564"/>
        <v>0</v>
      </c>
      <c r="E2790" s="289">
        <f t="shared" si="1564"/>
        <v>0</v>
      </c>
      <c r="F2790" s="158"/>
      <c r="G2790" s="159"/>
      <c r="H2790" s="160">
        <f t="shared" ref="H2790:J2790" si="1565">H2752</f>
        <v>0</v>
      </c>
      <c r="I2790" s="161">
        <f t="shared" si="1565"/>
        <v>0</v>
      </c>
      <c r="J2790" s="161">
        <f t="shared" si="1565"/>
        <v>0</v>
      </c>
      <c r="K2790" s="162">
        <f t="shared" si="1553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6">B2753</f>
        <v>0</v>
      </c>
      <c r="C2791" s="287">
        <f t="shared" si="1566"/>
        <v>0</v>
      </c>
      <c r="D2791" s="288">
        <f t="shared" si="1566"/>
        <v>0</v>
      </c>
      <c r="E2791" s="290">
        <f t="shared" si="1566"/>
        <v>0</v>
      </c>
      <c r="F2791" s="158"/>
      <c r="G2791" s="159"/>
      <c r="H2791" s="160">
        <f t="shared" ref="H2791:J2791" si="1567">H2753</f>
        <v>0</v>
      </c>
      <c r="I2791" s="161">
        <f t="shared" si="1567"/>
        <v>0</v>
      </c>
      <c r="J2791" s="161">
        <f t="shared" si="1567"/>
        <v>0</v>
      </c>
      <c r="K2791" s="162">
        <f t="shared" si="1553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8">B2754</f>
        <v>0</v>
      </c>
      <c r="C2792" s="287">
        <f t="shared" si="1568"/>
        <v>0</v>
      </c>
      <c r="D2792" s="288">
        <f t="shared" si="1568"/>
        <v>0</v>
      </c>
      <c r="E2792" s="289">
        <f t="shared" si="1568"/>
        <v>0</v>
      </c>
      <c r="F2792" s="158"/>
      <c r="G2792" s="159"/>
      <c r="H2792" s="160">
        <f t="shared" ref="H2792:J2792" si="1569">H2754</f>
        <v>0</v>
      </c>
      <c r="I2792" s="161">
        <f t="shared" si="1569"/>
        <v>0</v>
      </c>
      <c r="J2792" s="161">
        <f t="shared" si="1569"/>
        <v>0</v>
      </c>
      <c r="K2792" s="162">
        <f t="shared" si="1553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70">B2755</f>
        <v>0</v>
      </c>
      <c r="C2793" s="287">
        <f t="shared" si="1570"/>
        <v>0</v>
      </c>
      <c r="D2793" s="288">
        <f t="shared" si="1570"/>
        <v>0</v>
      </c>
      <c r="E2793" s="289">
        <f t="shared" si="1570"/>
        <v>0</v>
      </c>
      <c r="F2793" s="158"/>
      <c r="G2793" s="159"/>
      <c r="H2793" s="160">
        <f t="shared" ref="H2793:J2793" si="1571">H2755</f>
        <v>0</v>
      </c>
      <c r="I2793" s="161">
        <f t="shared" si="1571"/>
        <v>0</v>
      </c>
      <c r="J2793" s="161">
        <f t="shared" si="1571"/>
        <v>0</v>
      </c>
      <c r="K2793" s="162">
        <f t="shared" si="1553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2">B2756</f>
        <v>0</v>
      </c>
      <c r="C2794" s="287">
        <f t="shared" si="1572"/>
        <v>0</v>
      </c>
      <c r="D2794" s="288">
        <f t="shared" si="1572"/>
        <v>0</v>
      </c>
      <c r="E2794" s="289">
        <f t="shared" si="1572"/>
        <v>0</v>
      </c>
      <c r="F2794" s="158"/>
      <c r="G2794" s="159"/>
      <c r="H2794" s="160">
        <f t="shared" ref="H2794:J2794" si="1573">H2756</f>
        <v>0</v>
      </c>
      <c r="I2794" s="161">
        <f t="shared" si="1573"/>
        <v>0</v>
      </c>
      <c r="J2794" s="161">
        <f t="shared" si="1573"/>
        <v>0</v>
      </c>
      <c r="K2794" s="162">
        <f t="shared" si="1553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4">B2757</f>
        <v>0</v>
      </c>
      <c r="C2795" s="287">
        <f t="shared" si="1574"/>
        <v>0</v>
      </c>
      <c r="D2795" s="288">
        <f t="shared" si="1574"/>
        <v>0</v>
      </c>
      <c r="E2795" s="289">
        <f t="shared" si="1574"/>
        <v>0</v>
      </c>
      <c r="F2795" s="158"/>
      <c r="G2795" s="159"/>
      <c r="H2795" s="160">
        <f t="shared" ref="H2795:J2795" si="1575">H2757</f>
        <v>0</v>
      </c>
      <c r="I2795" s="161">
        <f t="shared" si="1575"/>
        <v>0</v>
      </c>
      <c r="J2795" s="161">
        <f t="shared" si="1575"/>
        <v>0</v>
      </c>
      <c r="K2795" s="162">
        <f t="shared" si="1553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6">B2758</f>
        <v>0</v>
      </c>
      <c r="C2796" s="287">
        <f t="shared" si="1576"/>
        <v>0</v>
      </c>
      <c r="D2796" s="288">
        <f t="shared" si="1576"/>
        <v>0</v>
      </c>
      <c r="E2796" s="289">
        <f t="shared" si="1576"/>
        <v>0</v>
      </c>
      <c r="F2796" s="158"/>
      <c r="G2796" s="159"/>
      <c r="H2796" s="160">
        <f t="shared" ref="H2796:J2796" si="1577">H2758</f>
        <v>0</v>
      </c>
      <c r="I2796" s="161">
        <f t="shared" si="1577"/>
        <v>0</v>
      </c>
      <c r="J2796" s="161">
        <f t="shared" si="1577"/>
        <v>0</v>
      </c>
      <c r="K2796" s="162">
        <f t="shared" si="1553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8">B2759</f>
        <v>0</v>
      </c>
      <c r="C2797" s="287">
        <f t="shared" si="1578"/>
        <v>0</v>
      </c>
      <c r="D2797" s="288">
        <f t="shared" si="1578"/>
        <v>0</v>
      </c>
      <c r="E2797" s="289">
        <f t="shared" si="1578"/>
        <v>0</v>
      </c>
      <c r="F2797" s="158"/>
      <c r="G2797" s="159"/>
      <c r="H2797" s="160">
        <f t="shared" ref="H2797:J2797" si="1579">H2759</f>
        <v>0</v>
      </c>
      <c r="I2797" s="161">
        <f t="shared" si="1579"/>
        <v>0</v>
      </c>
      <c r="J2797" s="161">
        <f t="shared" si="1579"/>
        <v>0</v>
      </c>
      <c r="K2797" s="162">
        <f t="shared" si="1553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80">B2760</f>
        <v>0</v>
      </c>
      <c r="C2798" s="287">
        <f t="shared" si="1580"/>
        <v>0</v>
      </c>
      <c r="D2798" s="288">
        <f t="shared" si="1580"/>
        <v>0</v>
      </c>
      <c r="E2798" s="289">
        <f t="shared" si="1580"/>
        <v>0</v>
      </c>
      <c r="F2798" s="158"/>
      <c r="G2798" s="159"/>
      <c r="H2798" s="160">
        <f t="shared" ref="H2798:J2798" si="1581">H2760</f>
        <v>0</v>
      </c>
      <c r="I2798" s="161">
        <f t="shared" si="1581"/>
        <v>0</v>
      </c>
      <c r="J2798" s="161">
        <f t="shared" si="1581"/>
        <v>0</v>
      </c>
      <c r="K2798" s="162">
        <f t="shared" si="1553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2">B2761</f>
        <v>0</v>
      </c>
      <c r="C2799" s="287">
        <f t="shared" si="1582"/>
        <v>0</v>
      </c>
      <c r="D2799" s="288">
        <f t="shared" si="1582"/>
        <v>0</v>
      </c>
      <c r="E2799" s="290">
        <f t="shared" si="1582"/>
        <v>0</v>
      </c>
      <c r="F2799" s="158"/>
      <c r="G2799" s="159"/>
      <c r="H2799" s="160">
        <f t="shared" ref="H2799:J2799" si="1583">H2761</f>
        <v>0</v>
      </c>
      <c r="I2799" s="161">
        <f t="shared" si="1583"/>
        <v>0</v>
      </c>
      <c r="J2799" s="161">
        <f t="shared" si="1583"/>
        <v>0</v>
      </c>
      <c r="K2799" s="162">
        <f t="shared" si="1553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84"/>
      <c r="K2801" s="33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27">
        <f>SUM(K2784:K2799)</f>
        <v>22723750</v>
      </c>
      <c r="K2802" s="328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29"/>
      <c r="K2803" s="329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30"/>
      <c r="K2805" s="33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31">
        <f>((J2802/1.11)+(K2804/1.11))*11%</f>
        <v>2251903.1531531531</v>
      </c>
      <c r="K2806" s="332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30"/>
      <c r="K2807" s="33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22723750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3" t="str">
        <f>J2772</f>
        <v>NOVI / CONDRO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23060025</v>
      </c>
      <c r="F2814" s="200"/>
      <c r="G2814" s="201" t="s">
        <v>2</v>
      </c>
      <c r="H2814" s="335" t="str">
        <f>H2776</f>
        <v>CV LANCAR JAYA SENTOSA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3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40">
        <f>D2778</f>
        <v>45096</v>
      </c>
      <c r="E2816" s="341"/>
      <c r="F2816" s="339"/>
      <c r="G2816" s="208"/>
      <c r="H2816" s="342" t="str">
        <f>H2778</f>
        <v/>
      </c>
      <c r="I2816" s="342"/>
      <c r="J2816" s="342"/>
      <c r="K2816" s="34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39"/>
      <c r="G2817" s="208"/>
      <c r="H2817" s="344" t="str">
        <f>H2779</f>
        <v>MALANG</v>
      </c>
      <c r="I2817" s="344"/>
      <c r="J2817" s="344"/>
      <c r="K2817" s="34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4296</v>
      </c>
      <c r="E2818" s="199"/>
      <c r="F2818" s="210"/>
      <c r="G2818" s="211"/>
      <c r="H2818" s="346"/>
      <c r="I2818" s="346"/>
      <c r="J2818" s="346"/>
      <c r="K2818" s="34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4">B2784</f>
        <v>432</v>
      </c>
      <c r="C2822" s="292" t="str">
        <f t="shared" si="1584"/>
        <v>PCS</v>
      </c>
      <c r="D2822" s="293">
        <f t="shared" si="1584"/>
        <v>3</v>
      </c>
      <c r="E2822" s="294" t="str">
        <f t="shared" si="1584"/>
        <v>PENSIL WARNA JOYKO CP-12PB (PANJANG)</v>
      </c>
      <c r="F2822" s="235"/>
      <c r="G2822" s="236"/>
      <c r="H2822" s="237">
        <f t="shared" ref="H2822:J2822" si="1585">H2784</f>
        <v>10600</v>
      </c>
      <c r="I2822" s="238">
        <f t="shared" si="1585"/>
        <v>0.125</v>
      </c>
      <c r="J2822" s="238">
        <f t="shared" si="1585"/>
        <v>0</v>
      </c>
      <c r="K2822" s="239">
        <f t="shared" ref="K2822:K2837" si="1586">(B2822*H2822-((B2822*H2822)*I2822))-((B2822*H2822-((B2822*H2822)*I2822))*J2822)</f>
        <v>4006800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7">B2785</f>
        <v>90</v>
      </c>
      <c r="C2823" s="292" t="str">
        <f t="shared" si="1587"/>
        <v>GRS</v>
      </c>
      <c r="D2823" s="293">
        <f t="shared" si="1587"/>
        <v>3</v>
      </c>
      <c r="E2823" s="294" t="str">
        <f t="shared" si="1587"/>
        <v>PENSIL JOYKO 2B P-88</v>
      </c>
      <c r="F2823" s="235"/>
      <c r="G2823" s="236"/>
      <c r="H2823" s="237">
        <f t="shared" ref="H2823:J2823" si="1588">H2785</f>
        <v>104400</v>
      </c>
      <c r="I2823" s="238">
        <f t="shared" si="1588"/>
        <v>0.125</v>
      </c>
      <c r="J2823" s="238">
        <f t="shared" si="1588"/>
        <v>0</v>
      </c>
      <c r="K2823" s="239">
        <f t="shared" si="1586"/>
        <v>8221500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9">B2786</f>
        <v>576</v>
      </c>
      <c r="C2824" s="292" t="str">
        <f t="shared" si="1589"/>
        <v>PCS</v>
      </c>
      <c r="D2824" s="293">
        <f t="shared" si="1589"/>
        <v>2</v>
      </c>
      <c r="E2824" s="294" t="str">
        <f t="shared" si="1589"/>
        <v>GUNTING JOYKO SC-828</v>
      </c>
      <c r="F2824" s="235"/>
      <c r="G2824" s="236"/>
      <c r="H2824" s="237">
        <f t="shared" ref="H2824:J2824" si="1590">H2786</f>
        <v>4350</v>
      </c>
      <c r="I2824" s="238">
        <f t="shared" si="1590"/>
        <v>0.125</v>
      </c>
      <c r="J2824" s="238">
        <f t="shared" si="1590"/>
        <v>0</v>
      </c>
      <c r="K2824" s="239">
        <f t="shared" si="1586"/>
        <v>2192400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91">B2787</f>
        <v>144</v>
      </c>
      <c r="C2825" s="292" t="str">
        <f t="shared" si="1591"/>
        <v>PCS</v>
      </c>
      <c r="D2825" s="293">
        <f t="shared" si="1591"/>
        <v>2</v>
      </c>
      <c r="E2825" s="294" t="str">
        <f t="shared" si="1591"/>
        <v>BINDER NOTE JOYKO A5 (FANCY)</v>
      </c>
      <c r="F2825" s="235"/>
      <c r="G2825" s="236"/>
      <c r="H2825" s="237">
        <f t="shared" ref="H2825:J2825" si="1592">H2787</f>
        <v>15800</v>
      </c>
      <c r="I2825" s="238">
        <f t="shared" si="1592"/>
        <v>0.125</v>
      </c>
      <c r="J2825" s="238">
        <f t="shared" si="1592"/>
        <v>0</v>
      </c>
      <c r="K2825" s="239">
        <f t="shared" si="1586"/>
        <v>1990800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3">B2788</f>
        <v>200</v>
      </c>
      <c r="C2826" s="292" t="str">
        <f t="shared" si="1593"/>
        <v>BOX</v>
      </c>
      <c r="D2826" s="293">
        <f t="shared" si="1593"/>
        <v>4</v>
      </c>
      <c r="E2826" s="294" t="str">
        <f t="shared" si="1593"/>
        <v>STIP / PENGHAPUS JOYKO 526-B40P PUTIH</v>
      </c>
      <c r="F2826" s="235"/>
      <c r="G2826" s="236"/>
      <c r="H2826" s="237">
        <f t="shared" ref="H2826:J2826" si="1594">H2788</f>
        <v>28300</v>
      </c>
      <c r="I2826" s="238">
        <f t="shared" si="1594"/>
        <v>0.125</v>
      </c>
      <c r="J2826" s="238">
        <f t="shared" si="1594"/>
        <v>0</v>
      </c>
      <c r="K2826" s="239">
        <f t="shared" si="1586"/>
        <v>4952500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5">B2789</f>
        <v>120</v>
      </c>
      <c r="C2827" s="292" t="str">
        <f t="shared" si="1595"/>
        <v>PCS</v>
      </c>
      <c r="D2827" s="293">
        <f t="shared" si="1595"/>
        <v>1</v>
      </c>
      <c r="E2827" s="294" t="str">
        <f t="shared" si="1595"/>
        <v>PUNCH JOYKO 30XL</v>
      </c>
      <c r="F2827" s="235"/>
      <c r="G2827" s="236"/>
      <c r="H2827" s="237">
        <f t="shared" ref="H2827:J2827" si="1596">H2789</f>
        <v>12950</v>
      </c>
      <c r="I2827" s="238">
        <f t="shared" si="1596"/>
        <v>0.125</v>
      </c>
      <c r="J2827" s="238">
        <f t="shared" si="1596"/>
        <v>0</v>
      </c>
      <c r="K2827" s="239">
        <f t="shared" si="1586"/>
        <v>1359750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7">B2790</f>
        <v>0</v>
      </c>
      <c r="C2828" s="292">
        <f t="shared" si="1597"/>
        <v>0</v>
      </c>
      <c r="D2828" s="293">
        <f t="shared" si="1597"/>
        <v>0</v>
      </c>
      <c r="E2828" s="294">
        <f t="shared" si="1597"/>
        <v>0</v>
      </c>
      <c r="F2828" s="235"/>
      <c r="G2828" s="236"/>
      <c r="H2828" s="237">
        <f t="shared" ref="H2828:J2828" si="1598">H2790</f>
        <v>0</v>
      </c>
      <c r="I2828" s="238">
        <f t="shared" si="1598"/>
        <v>0</v>
      </c>
      <c r="J2828" s="238">
        <f t="shared" si="1598"/>
        <v>0</v>
      </c>
      <c r="K2828" s="239">
        <f t="shared" si="1586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9">B2791</f>
        <v>0</v>
      </c>
      <c r="C2829" s="292">
        <f t="shared" si="1599"/>
        <v>0</v>
      </c>
      <c r="D2829" s="293">
        <f t="shared" si="1599"/>
        <v>0</v>
      </c>
      <c r="E2829" s="295">
        <f t="shared" si="1599"/>
        <v>0</v>
      </c>
      <c r="F2829" s="235"/>
      <c r="G2829" s="236"/>
      <c r="H2829" s="237">
        <f t="shared" ref="H2829:J2829" si="1600">H2791</f>
        <v>0</v>
      </c>
      <c r="I2829" s="238">
        <f t="shared" si="1600"/>
        <v>0</v>
      </c>
      <c r="J2829" s="238">
        <f t="shared" si="1600"/>
        <v>0</v>
      </c>
      <c r="K2829" s="239">
        <f t="shared" si="1586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601">B2792</f>
        <v>0</v>
      </c>
      <c r="C2830" s="292">
        <f t="shared" si="1601"/>
        <v>0</v>
      </c>
      <c r="D2830" s="293">
        <f t="shared" si="1601"/>
        <v>0</v>
      </c>
      <c r="E2830" s="294">
        <f t="shared" si="1601"/>
        <v>0</v>
      </c>
      <c r="F2830" s="235"/>
      <c r="G2830" s="236"/>
      <c r="H2830" s="237">
        <f t="shared" ref="H2830:J2830" si="1602">H2792</f>
        <v>0</v>
      </c>
      <c r="I2830" s="238">
        <f t="shared" si="1602"/>
        <v>0</v>
      </c>
      <c r="J2830" s="238">
        <f t="shared" si="1602"/>
        <v>0</v>
      </c>
      <c r="K2830" s="239">
        <f t="shared" si="1586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3">B2793</f>
        <v>0</v>
      </c>
      <c r="C2831" s="292">
        <f t="shared" si="1603"/>
        <v>0</v>
      </c>
      <c r="D2831" s="293">
        <f t="shared" si="1603"/>
        <v>0</v>
      </c>
      <c r="E2831" s="294">
        <f t="shared" si="1603"/>
        <v>0</v>
      </c>
      <c r="F2831" s="235"/>
      <c r="G2831" s="236"/>
      <c r="H2831" s="237">
        <f t="shared" ref="H2831:J2831" si="1604">H2793</f>
        <v>0</v>
      </c>
      <c r="I2831" s="238">
        <f t="shared" si="1604"/>
        <v>0</v>
      </c>
      <c r="J2831" s="238">
        <f t="shared" si="1604"/>
        <v>0</v>
      </c>
      <c r="K2831" s="239">
        <f t="shared" si="1586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5">B2794</f>
        <v>0</v>
      </c>
      <c r="C2832" s="292">
        <f t="shared" si="1605"/>
        <v>0</v>
      </c>
      <c r="D2832" s="293">
        <f t="shared" si="1605"/>
        <v>0</v>
      </c>
      <c r="E2832" s="294">
        <f t="shared" si="1605"/>
        <v>0</v>
      </c>
      <c r="F2832" s="235"/>
      <c r="G2832" s="236"/>
      <c r="H2832" s="237">
        <f t="shared" ref="H2832:J2832" si="1606">H2794</f>
        <v>0</v>
      </c>
      <c r="I2832" s="238">
        <f t="shared" si="1606"/>
        <v>0</v>
      </c>
      <c r="J2832" s="238">
        <f t="shared" si="1606"/>
        <v>0</v>
      </c>
      <c r="K2832" s="239">
        <f t="shared" si="1586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7">B2795</f>
        <v>0</v>
      </c>
      <c r="C2833" s="292">
        <f t="shared" si="1607"/>
        <v>0</v>
      </c>
      <c r="D2833" s="293">
        <f t="shared" si="1607"/>
        <v>0</v>
      </c>
      <c r="E2833" s="294">
        <f t="shared" si="1607"/>
        <v>0</v>
      </c>
      <c r="F2833" s="235"/>
      <c r="G2833" s="236"/>
      <c r="H2833" s="237">
        <f t="shared" ref="H2833:J2833" si="1608">H2795</f>
        <v>0</v>
      </c>
      <c r="I2833" s="238">
        <f t="shared" si="1608"/>
        <v>0</v>
      </c>
      <c r="J2833" s="238">
        <f t="shared" si="1608"/>
        <v>0</v>
      </c>
      <c r="K2833" s="239">
        <f t="shared" si="1586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9">B2796</f>
        <v>0</v>
      </c>
      <c r="C2834" s="292">
        <f t="shared" si="1609"/>
        <v>0</v>
      </c>
      <c r="D2834" s="293">
        <f t="shared" si="1609"/>
        <v>0</v>
      </c>
      <c r="E2834" s="294">
        <f t="shared" si="1609"/>
        <v>0</v>
      </c>
      <c r="F2834" s="235"/>
      <c r="G2834" s="236"/>
      <c r="H2834" s="237">
        <f t="shared" ref="H2834:J2834" si="1610">H2796</f>
        <v>0</v>
      </c>
      <c r="I2834" s="238">
        <f t="shared" si="1610"/>
        <v>0</v>
      </c>
      <c r="J2834" s="238">
        <f t="shared" si="1610"/>
        <v>0</v>
      </c>
      <c r="K2834" s="239">
        <f t="shared" si="1586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11">B2797</f>
        <v>0</v>
      </c>
      <c r="C2835" s="292">
        <f t="shared" si="1611"/>
        <v>0</v>
      </c>
      <c r="D2835" s="293">
        <f t="shared" si="1611"/>
        <v>0</v>
      </c>
      <c r="E2835" s="294">
        <f t="shared" si="1611"/>
        <v>0</v>
      </c>
      <c r="F2835" s="235"/>
      <c r="G2835" s="236"/>
      <c r="H2835" s="237">
        <f t="shared" ref="H2835:J2835" si="1612">H2797</f>
        <v>0</v>
      </c>
      <c r="I2835" s="238">
        <f t="shared" si="1612"/>
        <v>0</v>
      </c>
      <c r="J2835" s="238">
        <f t="shared" si="1612"/>
        <v>0</v>
      </c>
      <c r="K2835" s="239">
        <f t="shared" si="1586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3">B2798</f>
        <v>0</v>
      </c>
      <c r="C2836" s="292">
        <f t="shared" si="1613"/>
        <v>0</v>
      </c>
      <c r="D2836" s="293">
        <f t="shared" si="1613"/>
        <v>0</v>
      </c>
      <c r="E2836" s="294">
        <f t="shared" si="1613"/>
        <v>0</v>
      </c>
      <c r="F2836" s="235"/>
      <c r="G2836" s="236"/>
      <c r="H2836" s="237">
        <f t="shared" ref="H2836:J2836" si="1614">H2798</f>
        <v>0</v>
      </c>
      <c r="I2836" s="238">
        <f t="shared" si="1614"/>
        <v>0</v>
      </c>
      <c r="J2836" s="238">
        <f t="shared" si="1614"/>
        <v>0</v>
      </c>
      <c r="K2836" s="239">
        <f t="shared" si="1586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5">B2799</f>
        <v>0</v>
      </c>
      <c r="C2837" s="292">
        <f t="shared" si="1615"/>
        <v>0</v>
      </c>
      <c r="D2837" s="293">
        <f t="shared" si="1615"/>
        <v>0</v>
      </c>
      <c r="E2837" s="295">
        <f t="shared" si="1615"/>
        <v>0</v>
      </c>
      <c r="F2837" s="235"/>
      <c r="G2837" s="236"/>
      <c r="H2837" s="237">
        <f t="shared" ref="H2837:J2837" si="1616">H2799</f>
        <v>0</v>
      </c>
      <c r="I2837" s="238">
        <f t="shared" si="1616"/>
        <v>0</v>
      </c>
      <c r="J2837" s="238">
        <f t="shared" si="1616"/>
        <v>0</v>
      </c>
      <c r="K2837" s="239">
        <f t="shared" si="1586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48"/>
      <c r="K2839" s="32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49">
        <f>SUM(K2822:K2837)</f>
        <v>22723750</v>
      </c>
      <c r="K2840" s="350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51"/>
      <c r="K2841" s="351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4"/>
      <c r="K2843" s="32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52">
        <f>((J2840/1.11)+(K2842/1.11))*11%</f>
        <v>2251903.1531531531</v>
      </c>
      <c r="K2844" s="353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4"/>
      <c r="K2845" s="32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22723750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5" t="str">
        <f>J2810</f>
        <v>NOVI / CONDRO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23060026</v>
      </c>
      <c r="G2852" s="11" t="s">
        <v>2</v>
      </c>
      <c r="H2852" s="385" t="s">
        <v>139</v>
      </c>
      <c r="I2852" s="385"/>
      <c r="J2852" s="385"/>
      <c r="K2852" s="38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89" t="s">
        <v>3</v>
      </c>
      <c r="G2853" s="17"/>
      <c r="H2853" s="387"/>
      <c r="I2853" s="387"/>
      <c r="J2853" s="387"/>
      <c r="K2853" s="38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4">
        <v>45096</v>
      </c>
      <c r="E2854" s="355"/>
      <c r="F2854" s="389"/>
      <c r="G2854" s="18"/>
      <c r="H2854" s="356" t="s">
        <v>31</v>
      </c>
      <c r="I2854" s="356"/>
      <c r="J2854" s="356"/>
      <c r="K2854" s="357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89"/>
      <c r="G2855" s="18"/>
      <c r="H2855" s="358" t="s">
        <v>121</v>
      </c>
      <c r="I2855" s="358"/>
      <c r="J2855" s="358"/>
      <c r="K2855" s="359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193</v>
      </c>
      <c r="E2856" s="9"/>
      <c r="F2856" s="21"/>
      <c r="G2856" s="22"/>
      <c r="H2856" s="360"/>
      <c r="I2856" s="360"/>
      <c r="J2856" s="360"/>
      <c r="K2856" s="361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432</v>
      </c>
      <c r="C2860" s="46" t="s">
        <v>46</v>
      </c>
      <c r="D2860" s="93">
        <v>3</v>
      </c>
      <c r="E2860" s="110" t="s">
        <v>115</v>
      </c>
      <c r="F2860" s="48"/>
      <c r="G2860" s="49"/>
      <c r="H2860" s="50">
        <v>18600</v>
      </c>
      <c r="I2860" s="51">
        <v>0.125</v>
      </c>
      <c r="J2860" s="51"/>
      <c r="K2860" s="52">
        <f t="shared" ref="K2860:K2875" si="1617">(B2860*H2860-((B2860*H2860)*I2860))-((B2860*H2860-((B2860*H2860)*I2860))*J2860)</f>
        <v>7030800</v>
      </c>
      <c r="L2860" s="36"/>
    </row>
    <row r="2861" spans="1:12" s="10" customFormat="1" ht="14.1" customHeight="1" x14ac:dyDescent="0.25">
      <c r="A2861" s="45">
        <v>2</v>
      </c>
      <c r="B2861" s="46">
        <v>216</v>
      </c>
      <c r="C2861" s="46" t="s">
        <v>46</v>
      </c>
      <c r="D2861" s="93">
        <v>3</v>
      </c>
      <c r="E2861" s="110" t="s">
        <v>194</v>
      </c>
      <c r="F2861" s="48"/>
      <c r="G2861" s="49"/>
      <c r="H2861" s="50">
        <v>37200</v>
      </c>
      <c r="I2861" s="51">
        <v>0.125</v>
      </c>
      <c r="J2861" s="51"/>
      <c r="K2861" s="52">
        <f t="shared" si="1617"/>
        <v>7030800</v>
      </c>
      <c r="L2861" s="36"/>
    </row>
    <row r="2862" spans="1:12" s="10" customFormat="1" ht="14.1" customHeight="1" x14ac:dyDescent="0.25">
      <c r="A2862" s="45">
        <v>3</v>
      </c>
      <c r="B2862" s="46">
        <v>216</v>
      </c>
      <c r="C2862" s="46" t="s">
        <v>46</v>
      </c>
      <c r="D2862" s="93">
        <v>3</v>
      </c>
      <c r="E2862" s="110" t="s">
        <v>195</v>
      </c>
      <c r="F2862" s="48"/>
      <c r="G2862" s="49"/>
      <c r="H2862" s="50">
        <v>47800</v>
      </c>
      <c r="I2862" s="51">
        <v>0.125</v>
      </c>
      <c r="J2862" s="51"/>
      <c r="K2862" s="52">
        <f t="shared" si="1617"/>
        <v>9034200</v>
      </c>
      <c r="L2862" s="36"/>
    </row>
    <row r="2863" spans="1:12" s="10" customFormat="1" ht="14.1" customHeight="1" x14ac:dyDescent="0.25">
      <c r="A2863" s="45">
        <v>4</v>
      </c>
      <c r="B2863" s="46">
        <v>40</v>
      </c>
      <c r="C2863" s="46" t="s">
        <v>34</v>
      </c>
      <c r="D2863" s="93">
        <v>1</v>
      </c>
      <c r="E2863" s="110" t="s">
        <v>196</v>
      </c>
      <c r="F2863" s="48"/>
      <c r="G2863" s="49"/>
      <c r="H2863" s="50">
        <v>49200</v>
      </c>
      <c r="I2863" s="51">
        <v>0.125</v>
      </c>
      <c r="J2863" s="51"/>
      <c r="K2863" s="52">
        <f t="shared" si="1617"/>
        <v>1722000</v>
      </c>
      <c r="L2863" s="36"/>
    </row>
    <row r="2864" spans="1:12" s="10" customFormat="1" ht="14.1" customHeight="1" x14ac:dyDescent="0.25">
      <c r="A2864" s="45">
        <v>5</v>
      </c>
      <c r="B2864" s="46">
        <v>288</v>
      </c>
      <c r="C2864" s="46" t="s">
        <v>56</v>
      </c>
      <c r="D2864" s="93">
        <v>1</v>
      </c>
      <c r="E2864" s="110" t="s">
        <v>190</v>
      </c>
      <c r="F2864" s="48"/>
      <c r="G2864" s="49"/>
      <c r="H2864" s="50">
        <v>4350</v>
      </c>
      <c r="I2864" s="51">
        <v>0.125</v>
      </c>
      <c r="J2864" s="51"/>
      <c r="K2864" s="52">
        <f t="shared" si="1617"/>
        <v>1096200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7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7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7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7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7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7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7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7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7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7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7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62"/>
      <c r="K2877" s="363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64">
        <f>SUM(K2860:K2875)</f>
        <v>25914000</v>
      </c>
      <c r="K2878" s="365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66"/>
      <c r="K2879" s="366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63"/>
      <c r="K2881" s="363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67">
        <f>((J2878/1.11)+(K2880/1.11))*11%</f>
        <v>2568054.054054054</v>
      </c>
      <c r="K2882" s="368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63"/>
      <c r="K2883" s="363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25914000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69" t="s">
        <v>36</v>
      </c>
      <c r="K2886" s="370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69"/>
      <c r="K2887" s="370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23060026</v>
      </c>
      <c r="F2890" s="123"/>
      <c r="G2890" s="124" t="s">
        <v>2</v>
      </c>
      <c r="H2890" s="371" t="str">
        <f>H2852</f>
        <v>GUNAWAN HARTONO KUSUMA</v>
      </c>
      <c r="I2890" s="371"/>
      <c r="J2890" s="371"/>
      <c r="K2890" s="37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75" t="s">
        <v>3</v>
      </c>
      <c r="G2891" s="130"/>
      <c r="H2891" s="373"/>
      <c r="I2891" s="373"/>
      <c r="J2891" s="373"/>
      <c r="K2891" s="37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76">
        <f>D2854</f>
        <v>45096</v>
      </c>
      <c r="E2892" s="377"/>
      <c r="F2892" s="375"/>
      <c r="G2892" s="131"/>
      <c r="H2892" s="378" t="str">
        <f>H2854</f>
        <v/>
      </c>
      <c r="I2892" s="378"/>
      <c r="J2892" s="378"/>
      <c r="K2892" s="37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75"/>
      <c r="G2893" s="131"/>
      <c r="H2893" s="380" t="str">
        <f>H2855</f>
        <v>TULUNG AGUNG</v>
      </c>
      <c r="I2893" s="380"/>
      <c r="J2893" s="380"/>
      <c r="K2893" s="381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4665</v>
      </c>
      <c r="E2894" s="122"/>
      <c r="F2894" s="133"/>
      <c r="G2894" s="134"/>
      <c r="H2894" s="382"/>
      <c r="I2894" s="382"/>
      <c r="J2894" s="382"/>
      <c r="K2894" s="383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8">B2860</f>
        <v>432</v>
      </c>
      <c r="C2898" s="287" t="str">
        <f t="shared" si="1618"/>
        <v>SET</v>
      </c>
      <c r="D2898" s="288">
        <f t="shared" si="1618"/>
        <v>3</v>
      </c>
      <c r="E2898" s="289" t="str">
        <f t="shared" si="1618"/>
        <v>CRAYON / OIL PASTEL PUTAR JOYKO TWCR-12MINI (PENDEK)</v>
      </c>
      <c r="F2898" s="158"/>
      <c r="G2898" s="159"/>
      <c r="H2898" s="160">
        <f t="shared" ref="H2898:J2898" si="1619">H2860</f>
        <v>18600</v>
      </c>
      <c r="I2898" s="161">
        <f t="shared" si="1619"/>
        <v>0.125</v>
      </c>
      <c r="J2898" s="161">
        <f t="shared" si="1619"/>
        <v>0</v>
      </c>
      <c r="K2898" s="162">
        <f t="shared" ref="K2898:K2913" si="1620">(B2898*H2898-((B2898*H2898)*I2898))-((B2898*H2898-((B2898*H2898)*I2898))*J2898)</f>
        <v>7030800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21">B2861</f>
        <v>216</v>
      </c>
      <c r="C2899" s="287" t="str">
        <f t="shared" si="1621"/>
        <v>SET</v>
      </c>
      <c r="D2899" s="288">
        <f t="shared" si="1621"/>
        <v>3</v>
      </c>
      <c r="E2899" s="289" t="str">
        <f t="shared" si="1621"/>
        <v>CRAYON / OIL PASTEL PUTAR JOYKO TWCR-24MINI (PENDEK)</v>
      </c>
      <c r="F2899" s="158"/>
      <c r="G2899" s="159"/>
      <c r="H2899" s="160">
        <f t="shared" ref="H2899:J2899" si="1622">H2861</f>
        <v>37200</v>
      </c>
      <c r="I2899" s="161">
        <f t="shared" si="1622"/>
        <v>0.125</v>
      </c>
      <c r="J2899" s="161">
        <f t="shared" si="1622"/>
        <v>0</v>
      </c>
      <c r="K2899" s="162">
        <f t="shared" si="1620"/>
        <v>7030800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3">B2862</f>
        <v>216</v>
      </c>
      <c r="C2900" s="287" t="str">
        <f t="shared" si="1623"/>
        <v>SET</v>
      </c>
      <c r="D2900" s="288">
        <f t="shared" si="1623"/>
        <v>3</v>
      </c>
      <c r="E2900" s="289" t="str">
        <f t="shared" si="1623"/>
        <v>CRAYON / OIL PASTEL PUTAR JOYKO TWCR-24S (PANJANG)</v>
      </c>
      <c r="F2900" s="158"/>
      <c r="G2900" s="159"/>
      <c r="H2900" s="160">
        <f t="shared" ref="H2900:J2900" si="1624">H2862</f>
        <v>47800</v>
      </c>
      <c r="I2900" s="161">
        <f t="shared" si="1624"/>
        <v>0.125</v>
      </c>
      <c r="J2900" s="161">
        <f t="shared" si="1624"/>
        <v>0</v>
      </c>
      <c r="K2900" s="162">
        <f t="shared" si="1620"/>
        <v>9034200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5">B2863</f>
        <v>40</v>
      </c>
      <c r="C2901" s="287" t="str">
        <f t="shared" si="1625"/>
        <v>LSN</v>
      </c>
      <c r="D2901" s="288">
        <f t="shared" si="1625"/>
        <v>1</v>
      </c>
      <c r="E2901" s="289" t="str">
        <f t="shared" si="1625"/>
        <v>ISI CUTTER 18 MM JOYKO L-150 MH (BESAR)</v>
      </c>
      <c r="F2901" s="158"/>
      <c r="G2901" s="159"/>
      <c r="H2901" s="160">
        <f t="shared" ref="H2901:J2901" si="1626">H2863</f>
        <v>49200</v>
      </c>
      <c r="I2901" s="161">
        <f t="shared" si="1626"/>
        <v>0.125</v>
      </c>
      <c r="J2901" s="161">
        <f t="shared" si="1626"/>
        <v>0</v>
      </c>
      <c r="K2901" s="162">
        <f t="shared" si="1620"/>
        <v>1722000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7">B2864</f>
        <v>288</v>
      </c>
      <c r="C2902" s="287" t="str">
        <f t="shared" si="1627"/>
        <v>PCS</v>
      </c>
      <c r="D2902" s="288">
        <f t="shared" si="1627"/>
        <v>1</v>
      </c>
      <c r="E2902" s="289" t="str">
        <f t="shared" si="1627"/>
        <v>GUNTING JOYKO SC-828</v>
      </c>
      <c r="F2902" s="158"/>
      <c r="G2902" s="159"/>
      <c r="H2902" s="160">
        <f t="shared" ref="H2902:J2902" si="1628">H2864</f>
        <v>4350</v>
      </c>
      <c r="I2902" s="161">
        <f t="shared" si="1628"/>
        <v>0.125</v>
      </c>
      <c r="J2902" s="161">
        <f t="shared" si="1628"/>
        <v>0</v>
      </c>
      <c r="K2902" s="162">
        <f t="shared" si="1620"/>
        <v>1096200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9">B2865</f>
        <v>0</v>
      </c>
      <c r="C2903" s="287">
        <f t="shared" si="1629"/>
        <v>0</v>
      </c>
      <c r="D2903" s="288">
        <f t="shared" si="1629"/>
        <v>0</v>
      </c>
      <c r="E2903" s="289">
        <f t="shared" si="1629"/>
        <v>0</v>
      </c>
      <c r="F2903" s="158"/>
      <c r="G2903" s="159"/>
      <c r="H2903" s="160">
        <f t="shared" ref="H2903:J2903" si="1630">H2865</f>
        <v>0</v>
      </c>
      <c r="I2903" s="161">
        <f t="shared" si="1630"/>
        <v>0</v>
      </c>
      <c r="J2903" s="161">
        <f t="shared" si="1630"/>
        <v>0</v>
      </c>
      <c r="K2903" s="162">
        <f t="shared" si="1620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31">B2866</f>
        <v>0</v>
      </c>
      <c r="C2904" s="287">
        <f t="shared" si="1631"/>
        <v>0</v>
      </c>
      <c r="D2904" s="288">
        <f t="shared" si="1631"/>
        <v>0</v>
      </c>
      <c r="E2904" s="289">
        <f t="shared" si="1631"/>
        <v>0</v>
      </c>
      <c r="F2904" s="158"/>
      <c r="G2904" s="159"/>
      <c r="H2904" s="160">
        <f t="shared" ref="H2904:J2904" si="1632">H2866</f>
        <v>0</v>
      </c>
      <c r="I2904" s="161">
        <f t="shared" si="1632"/>
        <v>0</v>
      </c>
      <c r="J2904" s="161">
        <f t="shared" si="1632"/>
        <v>0</v>
      </c>
      <c r="K2904" s="162">
        <f t="shared" si="1620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3">B2867</f>
        <v>0</v>
      </c>
      <c r="C2905" s="287">
        <f t="shared" si="1633"/>
        <v>0</v>
      </c>
      <c r="D2905" s="288">
        <f t="shared" si="1633"/>
        <v>0</v>
      </c>
      <c r="E2905" s="290">
        <f t="shared" si="1633"/>
        <v>0</v>
      </c>
      <c r="F2905" s="158"/>
      <c r="G2905" s="159"/>
      <c r="H2905" s="160">
        <f t="shared" ref="H2905:J2905" si="1634">H2867</f>
        <v>0</v>
      </c>
      <c r="I2905" s="161">
        <f t="shared" si="1634"/>
        <v>0</v>
      </c>
      <c r="J2905" s="161">
        <f t="shared" si="1634"/>
        <v>0</v>
      </c>
      <c r="K2905" s="162">
        <f t="shared" si="1620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5">B2868</f>
        <v>0</v>
      </c>
      <c r="C2906" s="287">
        <f t="shared" si="1635"/>
        <v>0</v>
      </c>
      <c r="D2906" s="288">
        <f t="shared" si="1635"/>
        <v>0</v>
      </c>
      <c r="E2906" s="289">
        <f t="shared" si="1635"/>
        <v>0</v>
      </c>
      <c r="F2906" s="158"/>
      <c r="G2906" s="159"/>
      <c r="H2906" s="160">
        <f t="shared" ref="H2906:J2906" si="1636">H2868</f>
        <v>0</v>
      </c>
      <c r="I2906" s="161">
        <f t="shared" si="1636"/>
        <v>0</v>
      </c>
      <c r="J2906" s="161">
        <f t="shared" si="1636"/>
        <v>0</v>
      </c>
      <c r="K2906" s="162">
        <f t="shared" si="1620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7">B2869</f>
        <v>0</v>
      </c>
      <c r="C2907" s="287">
        <f t="shared" si="1637"/>
        <v>0</v>
      </c>
      <c r="D2907" s="288">
        <f t="shared" si="1637"/>
        <v>0</v>
      </c>
      <c r="E2907" s="289">
        <f t="shared" si="1637"/>
        <v>0</v>
      </c>
      <c r="F2907" s="158"/>
      <c r="G2907" s="159"/>
      <c r="H2907" s="160">
        <f t="shared" ref="H2907:J2907" si="1638">H2869</f>
        <v>0</v>
      </c>
      <c r="I2907" s="161">
        <f t="shared" si="1638"/>
        <v>0</v>
      </c>
      <c r="J2907" s="161">
        <f t="shared" si="1638"/>
        <v>0</v>
      </c>
      <c r="K2907" s="162">
        <f t="shared" si="1620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9">B2870</f>
        <v>0</v>
      </c>
      <c r="C2908" s="287">
        <f t="shared" si="1639"/>
        <v>0</v>
      </c>
      <c r="D2908" s="288">
        <f t="shared" si="1639"/>
        <v>0</v>
      </c>
      <c r="E2908" s="289">
        <f t="shared" si="1639"/>
        <v>0</v>
      </c>
      <c r="F2908" s="158"/>
      <c r="G2908" s="159"/>
      <c r="H2908" s="160">
        <f t="shared" ref="H2908:J2908" si="1640">H2870</f>
        <v>0</v>
      </c>
      <c r="I2908" s="161">
        <f t="shared" si="1640"/>
        <v>0</v>
      </c>
      <c r="J2908" s="161">
        <f t="shared" si="1640"/>
        <v>0</v>
      </c>
      <c r="K2908" s="162">
        <f t="shared" si="1620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41">B2871</f>
        <v>0</v>
      </c>
      <c r="C2909" s="287">
        <f t="shared" si="1641"/>
        <v>0</v>
      </c>
      <c r="D2909" s="288">
        <f t="shared" si="1641"/>
        <v>0</v>
      </c>
      <c r="E2909" s="289">
        <f t="shared" si="1641"/>
        <v>0</v>
      </c>
      <c r="F2909" s="158"/>
      <c r="G2909" s="159"/>
      <c r="H2909" s="160">
        <f t="shared" ref="H2909:J2909" si="1642">H2871</f>
        <v>0</v>
      </c>
      <c r="I2909" s="161">
        <f t="shared" si="1642"/>
        <v>0</v>
      </c>
      <c r="J2909" s="161">
        <f t="shared" si="1642"/>
        <v>0</v>
      </c>
      <c r="K2909" s="162">
        <f t="shared" si="1620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3">B2872</f>
        <v>0</v>
      </c>
      <c r="C2910" s="287">
        <f t="shared" si="1643"/>
        <v>0</v>
      </c>
      <c r="D2910" s="288">
        <f t="shared" si="1643"/>
        <v>0</v>
      </c>
      <c r="E2910" s="289">
        <f t="shared" si="1643"/>
        <v>0</v>
      </c>
      <c r="F2910" s="158"/>
      <c r="G2910" s="159"/>
      <c r="H2910" s="160">
        <f t="shared" ref="H2910:J2910" si="1644">H2872</f>
        <v>0</v>
      </c>
      <c r="I2910" s="161">
        <f t="shared" si="1644"/>
        <v>0</v>
      </c>
      <c r="J2910" s="161">
        <f t="shared" si="1644"/>
        <v>0</v>
      </c>
      <c r="K2910" s="162">
        <f t="shared" si="1620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5">B2873</f>
        <v>0</v>
      </c>
      <c r="C2911" s="287">
        <f t="shared" si="1645"/>
        <v>0</v>
      </c>
      <c r="D2911" s="288">
        <f t="shared" si="1645"/>
        <v>0</v>
      </c>
      <c r="E2911" s="289">
        <f t="shared" si="1645"/>
        <v>0</v>
      </c>
      <c r="F2911" s="158"/>
      <c r="G2911" s="159"/>
      <c r="H2911" s="160">
        <f t="shared" ref="H2911:J2911" si="1646">H2873</f>
        <v>0</v>
      </c>
      <c r="I2911" s="161">
        <f t="shared" si="1646"/>
        <v>0</v>
      </c>
      <c r="J2911" s="161">
        <f t="shared" si="1646"/>
        <v>0</v>
      </c>
      <c r="K2911" s="162">
        <f t="shared" si="1620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7">B2874</f>
        <v>0</v>
      </c>
      <c r="C2912" s="287">
        <f t="shared" si="1647"/>
        <v>0</v>
      </c>
      <c r="D2912" s="288">
        <f t="shared" si="1647"/>
        <v>0</v>
      </c>
      <c r="E2912" s="289">
        <f t="shared" si="1647"/>
        <v>0</v>
      </c>
      <c r="F2912" s="158"/>
      <c r="G2912" s="159"/>
      <c r="H2912" s="160">
        <f t="shared" ref="H2912:J2912" si="1648">H2874</f>
        <v>0</v>
      </c>
      <c r="I2912" s="161">
        <f t="shared" si="1648"/>
        <v>0</v>
      </c>
      <c r="J2912" s="161">
        <f t="shared" si="1648"/>
        <v>0</v>
      </c>
      <c r="K2912" s="162">
        <f t="shared" si="1620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9">B2875</f>
        <v>0</v>
      </c>
      <c r="C2913" s="287">
        <f t="shared" si="1649"/>
        <v>0</v>
      </c>
      <c r="D2913" s="288">
        <f t="shared" si="1649"/>
        <v>0</v>
      </c>
      <c r="E2913" s="290">
        <f t="shared" si="1649"/>
        <v>0</v>
      </c>
      <c r="F2913" s="158"/>
      <c r="G2913" s="159"/>
      <c r="H2913" s="160">
        <f t="shared" ref="H2913:J2913" si="1650">H2875</f>
        <v>0</v>
      </c>
      <c r="I2913" s="161">
        <f t="shared" si="1650"/>
        <v>0</v>
      </c>
      <c r="J2913" s="161">
        <f t="shared" si="1650"/>
        <v>0</v>
      </c>
      <c r="K2913" s="162">
        <f t="shared" si="1620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84"/>
      <c r="K2915" s="33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27">
        <f>SUM(K2898:K2913)</f>
        <v>25914000</v>
      </c>
      <c r="K2916" s="328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29"/>
      <c r="K2917" s="329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30"/>
      <c r="K2919" s="33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31">
        <f>((J2916/1.11)+(K2918/1.11))*11%</f>
        <v>2568054.054054054</v>
      </c>
      <c r="K2920" s="332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30"/>
      <c r="K2921" s="33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25914000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3" t="str">
        <f>J2886</f>
        <v>NOVI / CONDRO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23060026</v>
      </c>
      <c r="F2928" s="200"/>
      <c r="G2928" s="201" t="s">
        <v>2</v>
      </c>
      <c r="H2928" s="335" t="str">
        <f>H2890</f>
        <v>GUNAWAN HARTONO KUSUMA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3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40">
        <f>D2892</f>
        <v>45096</v>
      </c>
      <c r="E2930" s="341"/>
      <c r="F2930" s="339"/>
      <c r="G2930" s="208"/>
      <c r="H2930" s="342" t="str">
        <f>H2892</f>
        <v/>
      </c>
      <c r="I2930" s="342"/>
      <c r="J2930" s="342"/>
      <c r="K2930" s="34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39"/>
      <c r="G2931" s="208"/>
      <c r="H2931" s="344" t="str">
        <f>H2893</f>
        <v>TULUNG AGUNG</v>
      </c>
      <c r="I2931" s="344"/>
      <c r="J2931" s="344"/>
      <c r="K2931" s="34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4665</v>
      </c>
      <c r="E2932" s="199"/>
      <c r="F2932" s="210"/>
      <c r="G2932" s="211"/>
      <c r="H2932" s="346"/>
      <c r="I2932" s="346"/>
      <c r="J2932" s="346"/>
      <c r="K2932" s="34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51">B2898</f>
        <v>432</v>
      </c>
      <c r="C2936" s="292" t="str">
        <f t="shared" si="1651"/>
        <v>SET</v>
      </c>
      <c r="D2936" s="293">
        <f t="shared" si="1651"/>
        <v>3</v>
      </c>
      <c r="E2936" s="294" t="str">
        <f t="shared" si="1651"/>
        <v>CRAYON / OIL PASTEL PUTAR JOYKO TWCR-12MINI (PENDEK)</v>
      </c>
      <c r="F2936" s="235"/>
      <c r="G2936" s="236"/>
      <c r="H2936" s="237">
        <f t="shared" ref="H2936:J2936" si="1652">H2898</f>
        <v>18600</v>
      </c>
      <c r="I2936" s="238">
        <f t="shared" si="1652"/>
        <v>0.125</v>
      </c>
      <c r="J2936" s="238">
        <f t="shared" si="1652"/>
        <v>0</v>
      </c>
      <c r="K2936" s="239">
        <f t="shared" ref="K2936:K2951" si="1653">(B2936*H2936-((B2936*H2936)*I2936))-((B2936*H2936-((B2936*H2936)*I2936))*J2936)</f>
        <v>7030800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4">B2899</f>
        <v>216</v>
      </c>
      <c r="C2937" s="292" t="str">
        <f t="shared" si="1654"/>
        <v>SET</v>
      </c>
      <c r="D2937" s="293">
        <f t="shared" si="1654"/>
        <v>3</v>
      </c>
      <c r="E2937" s="294" t="str">
        <f t="shared" si="1654"/>
        <v>CRAYON / OIL PASTEL PUTAR JOYKO TWCR-24MINI (PENDEK)</v>
      </c>
      <c r="F2937" s="235"/>
      <c r="G2937" s="236"/>
      <c r="H2937" s="237">
        <f t="shared" ref="H2937:J2937" si="1655">H2899</f>
        <v>37200</v>
      </c>
      <c r="I2937" s="238">
        <f t="shared" si="1655"/>
        <v>0.125</v>
      </c>
      <c r="J2937" s="238">
        <f t="shared" si="1655"/>
        <v>0</v>
      </c>
      <c r="K2937" s="239">
        <f t="shared" si="1653"/>
        <v>7030800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6">B2900</f>
        <v>216</v>
      </c>
      <c r="C2938" s="292" t="str">
        <f t="shared" si="1656"/>
        <v>SET</v>
      </c>
      <c r="D2938" s="293">
        <f t="shared" si="1656"/>
        <v>3</v>
      </c>
      <c r="E2938" s="294" t="str">
        <f t="shared" si="1656"/>
        <v>CRAYON / OIL PASTEL PUTAR JOYKO TWCR-24S (PANJANG)</v>
      </c>
      <c r="F2938" s="235"/>
      <c r="G2938" s="236"/>
      <c r="H2938" s="237">
        <f t="shared" ref="H2938:J2938" si="1657">H2900</f>
        <v>47800</v>
      </c>
      <c r="I2938" s="238">
        <f t="shared" si="1657"/>
        <v>0.125</v>
      </c>
      <c r="J2938" s="238">
        <f t="shared" si="1657"/>
        <v>0</v>
      </c>
      <c r="K2938" s="239">
        <f t="shared" si="1653"/>
        <v>9034200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8">B2901</f>
        <v>40</v>
      </c>
      <c r="C2939" s="292" t="str">
        <f t="shared" si="1658"/>
        <v>LSN</v>
      </c>
      <c r="D2939" s="293">
        <f t="shared" si="1658"/>
        <v>1</v>
      </c>
      <c r="E2939" s="294" t="str">
        <f t="shared" si="1658"/>
        <v>ISI CUTTER 18 MM JOYKO L-150 MH (BESAR)</v>
      </c>
      <c r="F2939" s="235"/>
      <c r="G2939" s="236"/>
      <c r="H2939" s="237">
        <f t="shared" ref="H2939:J2939" si="1659">H2901</f>
        <v>49200</v>
      </c>
      <c r="I2939" s="238">
        <f t="shared" si="1659"/>
        <v>0.125</v>
      </c>
      <c r="J2939" s="238">
        <f t="shared" si="1659"/>
        <v>0</v>
      </c>
      <c r="K2939" s="239">
        <f t="shared" si="1653"/>
        <v>1722000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60">B2902</f>
        <v>288</v>
      </c>
      <c r="C2940" s="292" t="str">
        <f t="shared" si="1660"/>
        <v>PCS</v>
      </c>
      <c r="D2940" s="293">
        <f t="shared" si="1660"/>
        <v>1</v>
      </c>
      <c r="E2940" s="294" t="str">
        <f t="shared" si="1660"/>
        <v>GUNTING JOYKO SC-828</v>
      </c>
      <c r="F2940" s="235"/>
      <c r="G2940" s="236"/>
      <c r="H2940" s="237">
        <f t="shared" ref="H2940:J2940" si="1661">H2902</f>
        <v>4350</v>
      </c>
      <c r="I2940" s="238">
        <f t="shared" si="1661"/>
        <v>0.125</v>
      </c>
      <c r="J2940" s="238">
        <f t="shared" si="1661"/>
        <v>0</v>
      </c>
      <c r="K2940" s="239">
        <f t="shared" si="1653"/>
        <v>1096200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2">B2903</f>
        <v>0</v>
      </c>
      <c r="C2941" s="292">
        <f t="shared" si="1662"/>
        <v>0</v>
      </c>
      <c r="D2941" s="293">
        <f t="shared" si="1662"/>
        <v>0</v>
      </c>
      <c r="E2941" s="294">
        <f t="shared" si="1662"/>
        <v>0</v>
      </c>
      <c r="F2941" s="235"/>
      <c r="G2941" s="236"/>
      <c r="H2941" s="237">
        <f t="shared" ref="H2941:J2941" si="1663">H2903</f>
        <v>0</v>
      </c>
      <c r="I2941" s="238">
        <f t="shared" si="1663"/>
        <v>0</v>
      </c>
      <c r="J2941" s="238">
        <f t="shared" si="1663"/>
        <v>0</v>
      </c>
      <c r="K2941" s="239">
        <f t="shared" si="1653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4">B2904</f>
        <v>0</v>
      </c>
      <c r="C2942" s="292">
        <f t="shared" si="1664"/>
        <v>0</v>
      </c>
      <c r="D2942" s="293">
        <f t="shared" si="1664"/>
        <v>0</v>
      </c>
      <c r="E2942" s="294">
        <f t="shared" si="1664"/>
        <v>0</v>
      </c>
      <c r="F2942" s="235"/>
      <c r="G2942" s="236"/>
      <c r="H2942" s="237">
        <f t="shared" ref="H2942:J2942" si="1665">H2904</f>
        <v>0</v>
      </c>
      <c r="I2942" s="238">
        <f t="shared" si="1665"/>
        <v>0</v>
      </c>
      <c r="J2942" s="238">
        <f t="shared" si="1665"/>
        <v>0</v>
      </c>
      <c r="K2942" s="239">
        <f t="shared" si="1653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6">B2905</f>
        <v>0</v>
      </c>
      <c r="C2943" s="292">
        <f t="shared" si="1666"/>
        <v>0</v>
      </c>
      <c r="D2943" s="293">
        <f t="shared" si="1666"/>
        <v>0</v>
      </c>
      <c r="E2943" s="295">
        <f t="shared" si="1666"/>
        <v>0</v>
      </c>
      <c r="F2943" s="235"/>
      <c r="G2943" s="236"/>
      <c r="H2943" s="237">
        <f t="shared" ref="H2943:J2943" si="1667">H2905</f>
        <v>0</v>
      </c>
      <c r="I2943" s="238">
        <f t="shared" si="1667"/>
        <v>0</v>
      </c>
      <c r="J2943" s="238">
        <f t="shared" si="1667"/>
        <v>0</v>
      </c>
      <c r="K2943" s="239">
        <f t="shared" si="1653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8">B2906</f>
        <v>0</v>
      </c>
      <c r="C2944" s="292">
        <f t="shared" si="1668"/>
        <v>0</v>
      </c>
      <c r="D2944" s="293">
        <f t="shared" si="1668"/>
        <v>0</v>
      </c>
      <c r="E2944" s="294">
        <f t="shared" si="1668"/>
        <v>0</v>
      </c>
      <c r="F2944" s="235"/>
      <c r="G2944" s="236"/>
      <c r="H2944" s="237">
        <f t="shared" ref="H2944:J2944" si="1669">H2906</f>
        <v>0</v>
      </c>
      <c r="I2944" s="238">
        <f t="shared" si="1669"/>
        <v>0</v>
      </c>
      <c r="J2944" s="238">
        <f t="shared" si="1669"/>
        <v>0</v>
      </c>
      <c r="K2944" s="239">
        <f t="shared" si="1653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70">B2907</f>
        <v>0</v>
      </c>
      <c r="C2945" s="292">
        <f t="shared" si="1670"/>
        <v>0</v>
      </c>
      <c r="D2945" s="293">
        <f t="shared" si="1670"/>
        <v>0</v>
      </c>
      <c r="E2945" s="294">
        <f t="shared" si="1670"/>
        <v>0</v>
      </c>
      <c r="F2945" s="235"/>
      <c r="G2945" s="236"/>
      <c r="H2945" s="237">
        <f t="shared" ref="H2945:J2945" si="1671">H2907</f>
        <v>0</v>
      </c>
      <c r="I2945" s="238">
        <f t="shared" si="1671"/>
        <v>0</v>
      </c>
      <c r="J2945" s="238">
        <f t="shared" si="1671"/>
        <v>0</v>
      </c>
      <c r="K2945" s="239">
        <f t="shared" si="1653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2">B2908</f>
        <v>0</v>
      </c>
      <c r="C2946" s="292">
        <f t="shared" si="1672"/>
        <v>0</v>
      </c>
      <c r="D2946" s="293">
        <f t="shared" si="1672"/>
        <v>0</v>
      </c>
      <c r="E2946" s="294">
        <f t="shared" si="1672"/>
        <v>0</v>
      </c>
      <c r="F2946" s="235"/>
      <c r="G2946" s="236"/>
      <c r="H2946" s="237">
        <f t="shared" ref="H2946:J2946" si="1673">H2908</f>
        <v>0</v>
      </c>
      <c r="I2946" s="238">
        <f t="shared" si="1673"/>
        <v>0</v>
      </c>
      <c r="J2946" s="238">
        <f t="shared" si="1673"/>
        <v>0</v>
      </c>
      <c r="K2946" s="239">
        <f t="shared" si="1653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4">B2909</f>
        <v>0</v>
      </c>
      <c r="C2947" s="292">
        <f t="shared" si="1674"/>
        <v>0</v>
      </c>
      <c r="D2947" s="293">
        <f t="shared" si="1674"/>
        <v>0</v>
      </c>
      <c r="E2947" s="294">
        <f t="shared" si="1674"/>
        <v>0</v>
      </c>
      <c r="F2947" s="235"/>
      <c r="G2947" s="236"/>
      <c r="H2947" s="237">
        <f t="shared" ref="H2947:J2947" si="1675">H2909</f>
        <v>0</v>
      </c>
      <c r="I2947" s="238">
        <f t="shared" si="1675"/>
        <v>0</v>
      </c>
      <c r="J2947" s="238">
        <f t="shared" si="1675"/>
        <v>0</v>
      </c>
      <c r="K2947" s="239">
        <f t="shared" si="1653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6">B2910</f>
        <v>0</v>
      </c>
      <c r="C2948" s="292">
        <f t="shared" si="1676"/>
        <v>0</v>
      </c>
      <c r="D2948" s="293">
        <f t="shared" si="1676"/>
        <v>0</v>
      </c>
      <c r="E2948" s="294">
        <f t="shared" si="1676"/>
        <v>0</v>
      </c>
      <c r="F2948" s="235"/>
      <c r="G2948" s="236"/>
      <c r="H2948" s="237">
        <f t="shared" ref="H2948:J2948" si="1677">H2910</f>
        <v>0</v>
      </c>
      <c r="I2948" s="238">
        <f t="shared" si="1677"/>
        <v>0</v>
      </c>
      <c r="J2948" s="238">
        <f t="shared" si="1677"/>
        <v>0</v>
      </c>
      <c r="K2948" s="239">
        <f t="shared" si="1653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8">B2911</f>
        <v>0</v>
      </c>
      <c r="C2949" s="292">
        <f t="shared" si="1678"/>
        <v>0</v>
      </c>
      <c r="D2949" s="293">
        <f t="shared" si="1678"/>
        <v>0</v>
      </c>
      <c r="E2949" s="294">
        <f t="shared" si="1678"/>
        <v>0</v>
      </c>
      <c r="F2949" s="235"/>
      <c r="G2949" s="236"/>
      <c r="H2949" s="237">
        <f t="shared" ref="H2949:J2949" si="1679">H2911</f>
        <v>0</v>
      </c>
      <c r="I2949" s="238">
        <f t="shared" si="1679"/>
        <v>0</v>
      </c>
      <c r="J2949" s="238">
        <f t="shared" si="1679"/>
        <v>0</v>
      </c>
      <c r="K2949" s="239">
        <f t="shared" si="1653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80">B2912</f>
        <v>0</v>
      </c>
      <c r="C2950" s="292">
        <f t="shared" si="1680"/>
        <v>0</v>
      </c>
      <c r="D2950" s="293">
        <f t="shared" si="1680"/>
        <v>0</v>
      </c>
      <c r="E2950" s="294">
        <f t="shared" si="1680"/>
        <v>0</v>
      </c>
      <c r="F2950" s="235"/>
      <c r="G2950" s="236"/>
      <c r="H2950" s="237">
        <f t="shared" ref="H2950:J2950" si="1681">H2912</f>
        <v>0</v>
      </c>
      <c r="I2950" s="238">
        <f t="shared" si="1681"/>
        <v>0</v>
      </c>
      <c r="J2950" s="238">
        <f t="shared" si="1681"/>
        <v>0</v>
      </c>
      <c r="K2950" s="239">
        <f t="shared" si="1653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2">B2913</f>
        <v>0</v>
      </c>
      <c r="C2951" s="292">
        <f t="shared" si="1682"/>
        <v>0</v>
      </c>
      <c r="D2951" s="293">
        <f t="shared" si="1682"/>
        <v>0</v>
      </c>
      <c r="E2951" s="295">
        <f t="shared" si="1682"/>
        <v>0</v>
      </c>
      <c r="F2951" s="235"/>
      <c r="G2951" s="236"/>
      <c r="H2951" s="237">
        <f t="shared" ref="H2951:J2951" si="1683">H2913</f>
        <v>0</v>
      </c>
      <c r="I2951" s="238">
        <f t="shared" si="1683"/>
        <v>0</v>
      </c>
      <c r="J2951" s="238">
        <f t="shared" si="1683"/>
        <v>0</v>
      </c>
      <c r="K2951" s="239">
        <f t="shared" si="1653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48"/>
      <c r="K2953" s="32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49">
        <f>SUM(K2936:K2951)</f>
        <v>25914000</v>
      </c>
      <c r="K2954" s="350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51"/>
      <c r="K2955" s="351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4"/>
      <c r="K2957" s="32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52">
        <f>((J2954/1.11)+(K2956/1.11))*11%</f>
        <v>2568054.054054054</v>
      </c>
      <c r="K2958" s="353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4"/>
      <c r="K2959" s="32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25914000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5" t="str">
        <f>J2924</f>
        <v>NOVI / CONDRO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23060027</v>
      </c>
      <c r="G2966" s="11" t="s">
        <v>2</v>
      </c>
      <c r="H2966" s="385" t="s">
        <v>72</v>
      </c>
      <c r="I2966" s="385"/>
      <c r="J2966" s="385"/>
      <c r="K2966" s="38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89" t="s">
        <v>3</v>
      </c>
      <c r="G2967" s="17"/>
      <c r="H2967" s="387"/>
      <c r="I2967" s="387"/>
      <c r="J2967" s="387"/>
      <c r="K2967" s="38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4">
        <v>45096</v>
      </c>
      <c r="E2968" s="355"/>
      <c r="F2968" s="389"/>
      <c r="G2968" s="18"/>
      <c r="H2968" s="356" t="s">
        <v>73</v>
      </c>
      <c r="I2968" s="356"/>
      <c r="J2968" s="356"/>
      <c r="K2968" s="35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89"/>
      <c r="G2969" s="18"/>
      <c r="H2969" s="358" t="s">
        <v>74</v>
      </c>
      <c r="I2969" s="358"/>
      <c r="J2969" s="358"/>
      <c r="K2969" s="35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197</v>
      </c>
      <c r="E2970" s="9"/>
      <c r="F2970" s="21"/>
      <c r="G2970" s="22"/>
      <c r="H2970" s="360"/>
      <c r="I2970" s="360"/>
      <c r="J2970" s="360"/>
      <c r="K2970" s="36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</v>
      </c>
      <c r="C2974" s="46" t="s">
        <v>56</v>
      </c>
      <c r="D2974" s="93">
        <v>2</v>
      </c>
      <c r="E2974" s="110" t="s">
        <v>198</v>
      </c>
      <c r="F2974" s="48"/>
      <c r="G2974" s="49"/>
      <c r="H2974" s="50">
        <v>29500</v>
      </c>
      <c r="I2974" s="51">
        <v>0.125</v>
      </c>
      <c r="J2974" s="51"/>
      <c r="K2974" s="52">
        <f t="shared" ref="K2974:K2989" si="1684">(B2974*H2974-((B2974*H2974)*I2974))-((B2974*H2974-((B2974*H2974)*I2974))*J2974)</f>
        <v>3097500</v>
      </c>
      <c r="L2974" s="36"/>
    </row>
    <row r="2975" spans="1:12" s="10" customFormat="1" ht="14.1" customHeight="1" x14ac:dyDescent="0.25">
      <c r="A2975" s="45">
        <v>2</v>
      </c>
      <c r="B2975" s="46">
        <v>72</v>
      </c>
      <c r="C2975" s="46" t="s">
        <v>56</v>
      </c>
      <c r="D2975" s="93">
        <v>3</v>
      </c>
      <c r="E2975" s="110" t="s">
        <v>199</v>
      </c>
      <c r="F2975" s="48"/>
      <c r="G2975" s="49"/>
      <c r="H2975" s="50">
        <v>40000</v>
      </c>
      <c r="I2975" s="51">
        <v>0.125</v>
      </c>
      <c r="J2975" s="51"/>
      <c r="K2975" s="52">
        <f t="shared" si="1684"/>
        <v>2520000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4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4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4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4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4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4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4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4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4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4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4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4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4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4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62"/>
      <c r="K2991" s="363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64">
        <f>SUM(K2974:K2989)</f>
        <v>5617500</v>
      </c>
      <c r="K2992" s="365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66"/>
      <c r="K2993" s="366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63"/>
      <c r="K2995" s="363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67">
        <f>((J2992/1.11)+(K2994/1.11))*11%</f>
        <v>556689.18918918911</v>
      </c>
      <c r="K2996" s="368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63"/>
      <c r="K2997" s="363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5617500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69" t="s">
        <v>36</v>
      </c>
      <c r="K3000" s="370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69"/>
      <c r="K3001" s="370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23060027</v>
      </c>
      <c r="F3004" s="123"/>
      <c r="G3004" s="124" t="s">
        <v>2</v>
      </c>
      <c r="H3004" s="371" t="str">
        <f>H2966</f>
        <v>LILY JULIAWATI</v>
      </c>
      <c r="I3004" s="371"/>
      <c r="J3004" s="371"/>
      <c r="K3004" s="37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75" t="s">
        <v>3</v>
      </c>
      <c r="G3005" s="130"/>
      <c r="H3005" s="373"/>
      <c r="I3005" s="373"/>
      <c r="J3005" s="373"/>
      <c r="K3005" s="37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76">
        <f>D2968</f>
        <v>45096</v>
      </c>
      <c r="E3006" s="377"/>
      <c r="F3006" s="375"/>
      <c r="G3006" s="131"/>
      <c r="H3006" s="378" t="str">
        <f>H2968</f>
        <v>(REJO AGUNG)</v>
      </c>
      <c r="I3006" s="378"/>
      <c r="J3006" s="378"/>
      <c r="K3006" s="37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75"/>
      <c r="G3007" s="131"/>
      <c r="H3007" s="380" t="str">
        <f>H2969</f>
        <v>JOMBANG</v>
      </c>
      <c r="I3007" s="380"/>
      <c r="J3007" s="380"/>
      <c r="K3007" s="381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G 4667</v>
      </c>
      <c r="E3008" s="122"/>
      <c r="F3008" s="133"/>
      <c r="G3008" s="134"/>
      <c r="H3008" s="382"/>
      <c r="I3008" s="382"/>
      <c r="J3008" s="382"/>
      <c r="K3008" s="383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5">B2974</f>
        <v>120</v>
      </c>
      <c r="C3012" s="287" t="str">
        <f t="shared" si="1685"/>
        <v>PCS</v>
      </c>
      <c r="D3012" s="288">
        <f t="shared" si="1685"/>
        <v>2</v>
      </c>
      <c r="E3012" s="289" t="str">
        <f t="shared" si="1685"/>
        <v>PUNCH JOYKO 40XL</v>
      </c>
      <c r="F3012" s="158"/>
      <c r="G3012" s="159"/>
      <c r="H3012" s="160">
        <f t="shared" ref="H3012:J3012" si="1686">H2974</f>
        <v>29500</v>
      </c>
      <c r="I3012" s="161">
        <f t="shared" si="1686"/>
        <v>0.125</v>
      </c>
      <c r="J3012" s="161">
        <f t="shared" si="1686"/>
        <v>0</v>
      </c>
      <c r="K3012" s="162">
        <f t="shared" ref="K3012:K3027" si="1687">(B3012*H3012-((B3012*H3012)*I3012))-((B3012*H3012-((B3012*H3012)*I3012))*J3012)</f>
        <v>3097500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8">B2975</f>
        <v>72</v>
      </c>
      <c r="C3013" s="287" t="str">
        <f t="shared" si="1688"/>
        <v>PCS</v>
      </c>
      <c r="D3013" s="288">
        <f t="shared" si="1688"/>
        <v>3</v>
      </c>
      <c r="E3013" s="289" t="str">
        <f t="shared" si="1688"/>
        <v>PUNCH JOYKO 85</v>
      </c>
      <c r="F3013" s="158"/>
      <c r="G3013" s="159"/>
      <c r="H3013" s="160">
        <f t="shared" ref="H3013:J3013" si="1689">H2975</f>
        <v>40000</v>
      </c>
      <c r="I3013" s="161">
        <f t="shared" si="1689"/>
        <v>0.125</v>
      </c>
      <c r="J3013" s="161">
        <f t="shared" si="1689"/>
        <v>0</v>
      </c>
      <c r="K3013" s="162">
        <f t="shared" si="1687"/>
        <v>2520000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90">B2976</f>
        <v>0</v>
      </c>
      <c r="C3014" s="287">
        <f t="shared" si="1690"/>
        <v>0</v>
      </c>
      <c r="D3014" s="288">
        <f t="shared" si="1690"/>
        <v>0</v>
      </c>
      <c r="E3014" s="289">
        <f t="shared" si="1690"/>
        <v>0</v>
      </c>
      <c r="F3014" s="158"/>
      <c r="G3014" s="159"/>
      <c r="H3014" s="160">
        <f t="shared" ref="H3014:J3014" si="1691">H2976</f>
        <v>0</v>
      </c>
      <c r="I3014" s="161">
        <f t="shared" si="1691"/>
        <v>0</v>
      </c>
      <c r="J3014" s="161">
        <f t="shared" si="1691"/>
        <v>0</v>
      </c>
      <c r="K3014" s="162">
        <f t="shared" si="1687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2">B2977</f>
        <v>0</v>
      </c>
      <c r="C3015" s="287">
        <f t="shared" si="1692"/>
        <v>0</v>
      </c>
      <c r="D3015" s="288">
        <f t="shared" si="1692"/>
        <v>0</v>
      </c>
      <c r="E3015" s="289">
        <f t="shared" si="1692"/>
        <v>0</v>
      </c>
      <c r="F3015" s="158"/>
      <c r="G3015" s="159"/>
      <c r="H3015" s="160">
        <f t="shared" ref="H3015:J3015" si="1693">H2977</f>
        <v>0</v>
      </c>
      <c r="I3015" s="161">
        <f t="shared" si="1693"/>
        <v>0</v>
      </c>
      <c r="J3015" s="161">
        <f t="shared" si="1693"/>
        <v>0</v>
      </c>
      <c r="K3015" s="162">
        <f t="shared" si="1687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4">B2978</f>
        <v>0</v>
      </c>
      <c r="C3016" s="287">
        <f t="shared" si="1694"/>
        <v>0</v>
      </c>
      <c r="D3016" s="288">
        <f t="shared" si="1694"/>
        <v>0</v>
      </c>
      <c r="E3016" s="289">
        <f t="shared" si="1694"/>
        <v>0</v>
      </c>
      <c r="F3016" s="158"/>
      <c r="G3016" s="159"/>
      <c r="H3016" s="160">
        <f t="shared" ref="H3016:J3016" si="1695">H2978</f>
        <v>0</v>
      </c>
      <c r="I3016" s="161">
        <f t="shared" si="1695"/>
        <v>0</v>
      </c>
      <c r="J3016" s="161">
        <f t="shared" si="1695"/>
        <v>0</v>
      </c>
      <c r="K3016" s="162">
        <f t="shared" si="1687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6">B2979</f>
        <v>0</v>
      </c>
      <c r="C3017" s="287">
        <f t="shared" si="1696"/>
        <v>0</v>
      </c>
      <c r="D3017" s="288">
        <f t="shared" si="1696"/>
        <v>0</v>
      </c>
      <c r="E3017" s="289">
        <f t="shared" si="1696"/>
        <v>0</v>
      </c>
      <c r="F3017" s="158"/>
      <c r="G3017" s="159"/>
      <c r="H3017" s="160">
        <f t="shared" ref="H3017:J3017" si="1697">H2979</f>
        <v>0</v>
      </c>
      <c r="I3017" s="161">
        <f t="shared" si="1697"/>
        <v>0</v>
      </c>
      <c r="J3017" s="161">
        <f t="shared" si="1697"/>
        <v>0</v>
      </c>
      <c r="K3017" s="162">
        <f t="shared" si="1687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8">B2980</f>
        <v>0</v>
      </c>
      <c r="C3018" s="287">
        <f t="shared" si="1698"/>
        <v>0</v>
      </c>
      <c r="D3018" s="288">
        <f t="shared" si="1698"/>
        <v>0</v>
      </c>
      <c r="E3018" s="289">
        <f t="shared" si="1698"/>
        <v>0</v>
      </c>
      <c r="F3018" s="158"/>
      <c r="G3018" s="159"/>
      <c r="H3018" s="160">
        <f t="shared" ref="H3018:J3018" si="1699">H2980</f>
        <v>0</v>
      </c>
      <c r="I3018" s="161">
        <f t="shared" si="1699"/>
        <v>0</v>
      </c>
      <c r="J3018" s="161">
        <f t="shared" si="1699"/>
        <v>0</v>
      </c>
      <c r="K3018" s="162">
        <f t="shared" si="1687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700">B2981</f>
        <v>0</v>
      </c>
      <c r="C3019" s="287">
        <f t="shared" si="1700"/>
        <v>0</v>
      </c>
      <c r="D3019" s="288">
        <f t="shared" si="1700"/>
        <v>0</v>
      </c>
      <c r="E3019" s="290">
        <f t="shared" si="1700"/>
        <v>0</v>
      </c>
      <c r="F3019" s="158"/>
      <c r="G3019" s="159"/>
      <c r="H3019" s="160">
        <f t="shared" ref="H3019:J3019" si="1701">H2981</f>
        <v>0</v>
      </c>
      <c r="I3019" s="161">
        <f t="shared" si="1701"/>
        <v>0</v>
      </c>
      <c r="J3019" s="161">
        <f t="shared" si="1701"/>
        <v>0</v>
      </c>
      <c r="K3019" s="162">
        <f t="shared" si="1687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2">B2982</f>
        <v>0</v>
      </c>
      <c r="C3020" s="287">
        <f t="shared" si="1702"/>
        <v>0</v>
      </c>
      <c r="D3020" s="288">
        <f t="shared" si="1702"/>
        <v>0</v>
      </c>
      <c r="E3020" s="289">
        <f t="shared" si="1702"/>
        <v>0</v>
      </c>
      <c r="F3020" s="158"/>
      <c r="G3020" s="159"/>
      <c r="H3020" s="160">
        <f t="shared" ref="H3020:J3020" si="1703">H2982</f>
        <v>0</v>
      </c>
      <c r="I3020" s="161">
        <f t="shared" si="1703"/>
        <v>0</v>
      </c>
      <c r="J3020" s="161">
        <f t="shared" si="1703"/>
        <v>0</v>
      </c>
      <c r="K3020" s="162">
        <f t="shared" si="1687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4">B2983</f>
        <v>0</v>
      </c>
      <c r="C3021" s="287">
        <f t="shared" si="1704"/>
        <v>0</v>
      </c>
      <c r="D3021" s="288">
        <f t="shared" si="1704"/>
        <v>0</v>
      </c>
      <c r="E3021" s="289">
        <f t="shared" si="1704"/>
        <v>0</v>
      </c>
      <c r="F3021" s="158"/>
      <c r="G3021" s="159"/>
      <c r="H3021" s="160">
        <f t="shared" ref="H3021:J3021" si="1705">H2983</f>
        <v>0</v>
      </c>
      <c r="I3021" s="161">
        <f t="shared" si="1705"/>
        <v>0</v>
      </c>
      <c r="J3021" s="161">
        <f t="shared" si="1705"/>
        <v>0</v>
      </c>
      <c r="K3021" s="162">
        <f t="shared" si="1687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6">B2984</f>
        <v>0</v>
      </c>
      <c r="C3022" s="287">
        <f t="shared" si="1706"/>
        <v>0</v>
      </c>
      <c r="D3022" s="288">
        <f t="shared" si="1706"/>
        <v>0</v>
      </c>
      <c r="E3022" s="289">
        <f t="shared" si="1706"/>
        <v>0</v>
      </c>
      <c r="F3022" s="158"/>
      <c r="G3022" s="159"/>
      <c r="H3022" s="160">
        <f t="shared" ref="H3022:J3022" si="1707">H2984</f>
        <v>0</v>
      </c>
      <c r="I3022" s="161">
        <f t="shared" si="1707"/>
        <v>0</v>
      </c>
      <c r="J3022" s="161">
        <f t="shared" si="1707"/>
        <v>0</v>
      </c>
      <c r="K3022" s="162">
        <f t="shared" si="1687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8">B2985</f>
        <v>0</v>
      </c>
      <c r="C3023" s="287">
        <f t="shared" si="1708"/>
        <v>0</v>
      </c>
      <c r="D3023" s="288">
        <f t="shared" si="1708"/>
        <v>0</v>
      </c>
      <c r="E3023" s="289">
        <f t="shared" si="1708"/>
        <v>0</v>
      </c>
      <c r="F3023" s="158"/>
      <c r="G3023" s="159"/>
      <c r="H3023" s="160">
        <f t="shared" ref="H3023:J3023" si="1709">H2985</f>
        <v>0</v>
      </c>
      <c r="I3023" s="161">
        <f t="shared" si="1709"/>
        <v>0</v>
      </c>
      <c r="J3023" s="161">
        <f t="shared" si="1709"/>
        <v>0</v>
      </c>
      <c r="K3023" s="162">
        <f t="shared" si="1687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10">B2986</f>
        <v>0</v>
      </c>
      <c r="C3024" s="287">
        <f t="shared" si="1710"/>
        <v>0</v>
      </c>
      <c r="D3024" s="288">
        <f t="shared" si="1710"/>
        <v>0</v>
      </c>
      <c r="E3024" s="289">
        <f t="shared" si="1710"/>
        <v>0</v>
      </c>
      <c r="F3024" s="158"/>
      <c r="G3024" s="159"/>
      <c r="H3024" s="160">
        <f t="shared" ref="H3024:J3024" si="1711">H2986</f>
        <v>0</v>
      </c>
      <c r="I3024" s="161">
        <f t="shared" si="1711"/>
        <v>0</v>
      </c>
      <c r="J3024" s="161">
        <f t="shared" si="1711"/>
        <v>0</v>
      </c>
      <c r="K3024" s="162">
        <f t="shared" si="1687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2">B2987</f>
        <v>0</v>
      </c>
      <c r="C3025" s="287">
        <f t="shared" si="1712"/>
        <v>0</v>
      </c>
      <c r="D3025" s="288">
        <f t="shared" si="1712"/>
        <v>0</v>
      </c>
      <c r="E3025" s="289">
        <f t="shared" si="1712"/>
        <v>0</v>
      </c>
      <c r="F3025" s="158"/>
      <c r="G3025" s="159"/>
      <c r="H3025" s="160">
        <f t="shared" ref="H3025:J3025" si="1713">H2987</f>
        <v>0</v>
      </c>
      <c r="I3025" s="161">
        <f t="shared" si="1713"/>
        <v>0</v>
      </c>
      <c r="J3025" s="161">
        <f t="shared" si="1713"/>
        <v>0</v>
      </c>
      <c r="K3025" s="162">
        <f t="shared" si="1687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4">B2988</f>
        <v>0</v>
      </c>
      <c r="C3026" s="287">
        <f t="shared" si="1714"/>
        <v>0</v>
      </c>
      <c r="D3026" s="288">
        <f t="shared" si="1714"/>
        <v>0</v>
      </c>
      <c r="E3026" s="289">
        <f t="shared" si="1714"/>
        <v>0</v>
      </c>
      <c r="F3026" s="158"/>
      <c r="G3026" s="159"/>
      <c r="H3026" s="160">
        <f t="shared" ref="H3026:J3026" si="1715">H2988</f>
        <v>0</v>
      </c>
      <c r="I3026" s="161">
        <f t="shared" si="1715"/>
        <v>0</v>
      </c>
      <c r="J3026" s="161">
        <f t="shared" si="1715"/>
        <v>0</v>
      </c>
      <c r="K3026" s="162">
        <f t="shared" si="1687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6">B2989</f>
        <v>0</v>
      </c>
      <c r="C3027" s="287">
        <f t="shared" si="1716"/>
        <v>0</v>
      </c>
      <c r="D3027" s="288">
        <f t="shared" si="1716"/>
        <v>0</v>
      </c>
      <c r="E3027" s="290">
        <f t="shared" si="1716"/>
        <v>0</v>
      </c>
      <c r="F3027" s="158"/>
      <c r="G3027" s="159"/>
      <c r="H3027" s="160">
        <f t="shared" ref="H3027:J3027" si="1717">H2989</f>
        <v>0</v>
      </c>
      <c r="I3027" s="161">
        <f t="shared" si="1717"/>
        <v>0</v>
      </c>
      <c r="J3027" s="161">
        <f t="shared" si="1717"/>
        <v>0</v>
      </c>
      <c r="K3027" s="162">
        <f t="shared" si="1687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84"/>
      <c r="K3029" s="33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27">
        <f>SUM(K3012:K3027)</f>
        <v>5617500</v>
      </c>
      <c r="K3030" s="328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29"/>
      <c r="K3031" s="329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30"/>
      <c r="K3033" s="33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31">
        <f>((J3030/1.11)+(K3032/1.11))*11%</f>
        <v>556689.18918918911</v>
      </c>
      <c r="K3034" s="332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30"/>
      <c r="K3035" s="33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5617500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3" t="str">
        <f>J3000</f>
        <v>NOVI / CONDRO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23060027</v>
      </c>
      <c r="F3042" s="200"/>
      <c r="G3042" s="201" t="s">
        <v>2</v>
      </c>
      <c r="H3042" s="335" t="str">
        <f>H3004</f>
        <v>LILY JULIAWATI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3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40">
        <f>D3006</f>
        <v>45096</v>
      </c>
      <c r="E3044" s="341"/>
      <c r="F3044" s="339"/>
      <c r="G3044" s="208"/>
      <c r="H3044" s="342" t="str">
        <f>H3006</f>
        <v>(REJO AGUNG)</v>
      </c>
      <c r="I3044" s="342"/>
      <c r="J3044" s="342"/>
      <c r="K3044" s="34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39"/>
      <c r="G3045" s="208"/>
      <c r="H3045" s="344" t="str">
        <f>H3007</f>
        <v>JOMBANG</v>
      </c>
      <c r="I3045" s="344"/>
      <c r="J3045" s="344"/>
      <c r="K3045" s="34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G 4667</v>
      </c>
      <c r="E3046" s="199"/>
      <c r="F3046" s="210"/>
      <c r="G3046" s="211"/>
      <c r="H3046" s="346"/>
      <c r="I3046" s="346"/>
      <c r="J3046" s="346"/>
      <c r="K3046" s="34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8">B3012</f>
        <v>120</v>
      </c>
      <c r="C3050" s="292" t="str">
        <f t="shared" si="1718"/>
        <v>PCS</v>
      </c>
      <c r="D3050" s="293">
        <f t="shared" si="1718"/>
        <v>2</v>
      </c>
      <c r="E3050" s="294" t="str">
        <f t="shared" si="1718"/>
        <v>PUNCH JOYKO 40XL</v>
      </c>
      <c r="F3050" s="235"/>
      <c r="G3050" s="236"/>
      <c r="H3050" s="237">
        <f t="shared" ref="H3050:J3050" si="1719">H3012</f>
        <v>29500</v>
      </c>
      <c r="I3050" s="238">
        <f t="shared" si="1719"/>
        <v>0.125</v>
      </c>
      <c r="J3050" s="238">
        <f t="shared" si="1719"/>
        <v>0</v>
      </c>
      <c r="K3050" s="239">
        <f t="shared" ref="K3050:K3065" si="1720">(B3050*H3050-((B3050*H3050)*I3050))-((B3050*H3050-((B3050*H3050)*I3050))*J3050)</f>
        <v>3097500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21">B3013</f>
        <v>72</v>
      </c>
      <c r="C3051" s="292" t="str">
        <f t="shared" si="1721"/>
        <v>PCS</v>
      </c>
      <c r="D3051" s="293">
        <f t="shared" si="1721"/>
        <v>3</v>
      </c>
      <c r="E3051" s="294" t="str">
        <f t="shared" si="1721"/>
        <v>PUNCH JOYKO 85</v>
      </c>
      <c r="F3051" s="235"/>
      <c r="G3051" s="236"/>
      <c r="H3051" s="237">
        <f t="shared" ref="H3051:J3051" si="1722">H3013</f>
        <v>40000</v>
      </c>
      <c r="I3051" s="238">
        <f t="shared" si="1722"/>
        <v>0.125</v>
      </c>
      <c r="J3051" s="238">
        <f t="shared" si="1722"/>
        <v>0</v>
      </c>
      <c r="K3051" s="239">
        <f t="shared" si="1720"/>
        <v>2520000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3">B3014</f>
        <v>0</v>
      </c>
      <c r="C3052" s="292">
        <f t="shared" si="1723"/>
        <v>0</v>
      </c>
      <c r="D3052" s="293">
        <f t="shared" si="1723"/>
        <v>0</v>
      </c>
      <c r="E3052" s="294">
        <f t="shared" si="1723"/>
        <v>0</v>
      </c>
      <c r="F3052" s="235"/>
      <c r="G3052" s="236"/>
      <c r="H3052" s="237">
        <f t="shared" ref="H3052:J3052" si="1724">H3014</f>
        <v>0</v>
      </c>
      <c r="I3052" s="238">
        <f t="shared" si="1724"/>
        <v>0</v>
      </c>
      <c r="J3052" s="238">
        <f t="shared" si="1724"/>
        <v>0</v>
      </c>
      <c r="K3052" s="239">
        <f t="shared" si="1720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5">B3015</f>
        <v>0</v>
      </c>
      <c r="C3053" s="292">
        <f t="shared" si="1725"/>
        <v>0</v>
      </c>
      <c r="D3053" s="293">
        <f t="shared" si="1725"/>
        <v>0</v>
      </c>
      <c r="E3053" s="294">
        <f t="shared" si="1725"/>
        <v>0</v>
      </c>
      <c r="F3053" s="235"/>
      <c r="G3053" s="236"/>
      <c r="H3053" s="237">
        <f t="shared" ref="H3053:J3053" si="1726">H3015</f>
        <v>0</v>
      </c>
      <c r="I3053" s="238">
        <f t="shared" si="1726"/>
        <v>0</v>
      </c>
      <c r="J3053" s="238">
        <f t="shared" si="1726"/>
        <v>0</v>
      </c>
      <c r="K3053" s="239">
        <f t="shared" si="1720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7">B3016</f>
        <v>0</v>
      </c>
      <c r="C3054" s="292">
        <f t="shared" si="1727"/>
        <v>0</v>
      </c>
      <c r="D3054" s="293">
        <f t="shared" si="1727"/>
        <v>0</v>
      </c>
      <c r="E3054" s="294">
        <f t="shared" si="1727"/>
        <v>0</v>
      </c>
      <c r="F3054" s="235"/>
      <c r="G3054" s="236"/>
      <c r="H3054" s="237">
        <f t="shared" ref="H3054:J3054" si="1728">H3016</f>
        <v>0</v>
      </c>
      <c r="I3054" s="238">
        <f t="shared" si="1728"/>
        <v>0</v>
      </c>
      <c r="J3054" s="238">
        <f t="shared" si="1728"/>
        <v>0</v>
      </c>
      <c r="K3054" s="239">
        <f t="shared" si="1720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9">B3017</f>
        <v>0</v>
      </c>
      <c r="C3055" s="292">
        <f t="shared" si="1729"/>
        <v>0</v>
      </c>
      <c r="D3055" s="293">
        <f t="shared" si="1729"/>
        <v>0</v>
      </c>
      <c r="E3055" s="294">
        <f t="shared" si="1729"/>
        <v>0</v>
      </c>
      <c r="F3055" s="235"/>
      <c r="G3055" s="236"/>
      <c r="H3055" s="237">
        <f t="shared" ref="H3055:J3055" si="1730">H3017</f>
        <v>0</v>
      </c>
      <c r="I3055" s="238">
        <f t="shared" si="1730"/>
        <v>0</v>
      </c>
      <c r="J3055" s="238">
        <f t="shared" si="1730"/>
        <v>0</v>
      </c>
      <c r="K3055" s="239">
        <f t="shared" si="1720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31">B3018</f>
        <v>0</v>
      </c>
      <c r="C3056" s="292">
        <f t="shared" si="1731"/>
        <v>0</v>
      </c>
      <c r="D3056" s="293">
        <f t="shared" si="1731"/>
        <v>0</v>
      </c>
      <c r="E3056" s="294">
        <f t="shared" si="1731"/>
        <v>0</v>
      </c>
      <c r="F3056" s="235"/>
      <c r="G3056" s="236"/>
      <c r="H3056" s="237">
        <f t="shared" ref="H3056:J3056" si="1732">H3018</f>
        <v>0</v>
      </c>
      <c r="I3056" s="238">
        <f t="shared" si="1732"/>
        <v>0</v>
      </c>
      <c r="J3056" s="238">
        <f t="shared" si="1732"/>
        <v>0</v>
      </c>
      <c r="K3056" s="239">
        <f t="shared" si="1720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3">B3019</f>
        <v>0</v>
      </c>
      <c r="C3057" s="292">
        <f t="shared" si="1733"/>
        <v>0</v>
      </c>
      <c r="D3057" s="293">
        <f t="shared" si="1733"/>
        <v>0</v>
      </c>
      <c r="E3057" s="295">
        <f t="shared" si="1733"/>
        <v>0</v>
      </c>
      <c r="F3057" s="235"/>
      <c r="G3057" s="236"/>
      <c r="H3057" s="237">
        <f t="shared" ref="H3057:J3057" si="1734">H3019</f>
        <v>0</v>
      </c>
      <c r="I3057" s="238">
        <f t="shared" si="1734"/>
        <v>0</v>
      </c>
      <c r="J3057" s="238">
        <f t="shared" si="1734"/>
        <v>0</v>
      </c>
      <c r="K3057" s="239">
        <f t="shared" si="1720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5">B3020</f>
        <v>0</v>
      </c>
      <c r="C3058" s="292">
        <f t="shared" si="1735"/>
        <v>0</v>
      </c>
      <c r="D3058" s="293">
        <f t="shared" si="1735"/>
        <v>0</v>
      </c>
      <c r="E3058" s="294">
        <f t="shared" si="1735"/>
        <v>0</v>
      </c>
      <c r="F3058" s="235"/>
      <c r="G3058" s="236"/>
      <c r="H3058" s="237">
        <f t="shared" ref="H3058:J3058" si="1736">H3020</f>
        <v>0</v>
      </c>
      <c r="I3058" s="238">
        <f t="shared" si="1736"/>
        <v>0</v>
      </c>
      <c r="J3058" s="238">
        <f t="shared" si="1736"/>
        <v>0</v>
      </c>
      <c r="K3058" s="239">
        <f t="shared" si="1720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7">B3021</f>
        <v>0</v>
      </c>
      <c r="C3059" s="292">
        <f t="shared" si="1737"/>
        <v>0</v>
      </c>
      <c r="D3059" s="293">
        <f t="shared" si="1737"/>
        <v>0</v>
      </c>
      <c r="E3059" s="294">
        <f t="shared" si="1737"/>
        <v>0</v>
      </c>
      <c r="F3059" s="235"/>
      <c r="G3059" s="236"/>
      <c r="H3059" s="237">
        <f t="shared" ref="H3059:J3059" si="1738">H3021</f>
        <v>0</v>
      </c>
      <c r="I3059" s="238">
        <f t="shared" si="1738"/>
        <v>0</v>
      </c>
      <c r="J3059" s="238">
        <f t="shared" si="1738"/>
        <v>0</v>
      </c>
      <c r="K3059" s="239">
        <f t="shared" si="1720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9">B3022</f>
        <v>0</v>
      </c>
      <c r="C3060" s="292">
        <f t="shared" si="1739"/>
        <v>0</v>
      </c>
      <c r="D3060" s="293">
        <f t="shared" si="1739"/>
        <v>0</v>
      </c>
      <c r="E3060" s="294">
        <f t="shared" si="1739"/>
        <v>0</v>
      </c>
      <c r="F3060" s="235"/>
      <c r="G3060" s="236"/>
      <c r="H3060" s="237">
        <f t="shared" ref="H3060:J3060" si="1740">H3022</f>
        <v>0</v>
      </c>
      <c r="I3060" s="238">
        <f t="shared" si="1740"/>
        <v>0</v>
      </c>
      <c r="J3060" s="238">
        <f t="shared" si="1740"/>
        <v>0</v>
      </c>
      <c r="K3060" s="239">
        <f t="shared" si="1720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41">B3023</f>
        <v>0</v>
      </c>
      <c r="C3061" s="292">
        <f t="shared" si="1741"/>
        <v>0</v>
      </c>
      <c r="D3061" s="293">
        <f t="shared" si="1741"/>
        <v>0</v>
      </c>
      <c r="E3061" s="294">
        <f t="shared" si="1741"/>
        <v>0</v>
      </c>
      <c r="F3061" s="235"/>
      <c r="G3061" s="236"/>
      <c r="H3061" s="237">
        <f t="shared" ref="H3061:J3061" si="1742">H3023</f>
        <v>0</v>
      </c>
      <c r="I3061" s="238">
        <f t="shared" si="1742"/>
        <v>0</v>
      </c>
      <c r="J3061" s="238">
        <f t="shared" si="1742"/>
        <v>0</v>
      </c>
      <c r="K3061" s="239">
        <f t="shared" si="1720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3">B3024</f>
        <v>0</v>
      </c>
      <c r="C3062" s="292">
        <f t="shared" si="1743"/>
        <v>0</v>
      </c>
      <c r="D3062" s="293">
        <f t="shared" si="1743"/>
        <v>0</v>
      </c>
      <c r="E3062" s="294">
        <f t="shared" si="1743"/>
        <v>0</v>
      </c>
      <c r="F3062" s="235"/>
      <c r="G3062" s="236"/>
      <c r="H3062" s="237">
        <f t="shared" ref="H3062:J3062" si="1744">H3024</f>
        <v>0</v>
      </c>
      <c r="I3062" s="238">
        <f t="shared" si="1744"/>
        <v>0</v>
      </c>
      <c r="J3062" s="238">
        <f t="shared" si="1744"/>
        <v>0</v>
      </c>
      <c r="K3062" s="239">
        <f t="shared" si="1720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5">B3025</f>
        <v>0</v>
      </c>
      <c r="C3063" s="292">
        <f t="shared" si="1745"/>
        <v>0</v>
      </c>
      <c r="D3063" s="293">
        <f t="shared" si="1745"/>
        <v>0</v>
      </c>
      <c r="E3063" s="294">
        <f t="shared" si="1745"/>
        <v>0</v>
      </c>
      <c r="F3063" s="235"/>
      <c r="G3063" s="236"/>
      <c r="H3063" s="237">
        <f t="shared" ref="H3063:J3063" si="1746">H3025</f>
        <v>0</v>
      </c>
      <c r="I3063" s="238">
        <f t="shared" si="1746"/>
        <v>0</v>
      </c>
      <c r="J3063" s="238">
        <f t="shared" si="1746"/>
        <v>0</v>
      </c>
      <c r="K3063" s="239">
        <f t="shared" si="1720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7">B3026</f>
        <v>0</v>
      </c>
      <c r="C3064" s="292">
        <f t="shared" si="1747"/>
        <v>0</v>
      </c>
      <c r="D3064" s="293">
        <f t="shared" si="1747"/>
        <v>0</v>
      </c>
      <c r="E3064" s="294">
        <f t="shared" si="1747"/>
        <v>0</v>
      </c>
      <c r="F3064" s="235"/>
      <c r="G3064" s="236"/>
      <c r="H3064" s="237">
        <f t="shared" ref="H3064:J3064" si="1748">H3026</f>
        <v>0</v>
      </c>
      <c r="I3064" s="238">
        <f t="shared" si="1748"/>
        <v>0</v>
      </c>
      <c r="J3064" s="238">
        <f t="shared" si="1748"/>
        <v>0</v>
      </c>
      <c r="K3064" s="239">
        <f t="shared" si="1720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9">B3027</f>
        <v>0</v>
      </c>
      <c r="C3065" s="292">
        <f t="shared" si="1749"/>
        <v>0</v>
      </c>
      <c r="D3065" s="293">
        <f t="shared" si="1749"/>
        <v>0</v>
      </c>
      <c r="E3065" s="295">
        <f t="shared" si="1749"/>
        <v>0</v>
      </c>
      <c r="F3065" s="235"/>
      <c r="G3065" s="236"/>
      <c r="H3065" s="237">
        <f t="shared" ref="H3065:J3065" si="1750">H3027</f>
        <v>0</v>
      </c>
      <c r="I3065" s="238">
        <f t="shared" si="1750"/>
        <v>0</v>
      </c>
      <c r="J3065" s="238">
        <f t="shared" si="1750"/>
        <v>0</v>
      </c>
      <c r="K3065" s="239">
        <f t="shared" si="1720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48"/>
      <c r="K3067" s="32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49">
        <f>SUM(K3050:K3065)</f>
        <v>5617500</v>
      </c>
      <c r="K3068" s="350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51"/>
      <c r="K3069" s="351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4"/>
      <c r="K3071" s="32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52">
        <f>((J3068/1.11)+(K3070/1.11))*11%</f>
        <v>556689.18918918911</v>
      </c>
      <c r="K3072" s="353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4"/>
      <c r="K3073" s="32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5617500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5" t="str">
        <f>J3038</f>
        <v>NOVI / CONDRO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23060028</v>
      </c>
      <c r="G3080" s="11" t="s">
        <v>2</v>
      </c>
      <c r="H3080" s="385" t="s">
        <v>86</v>
      </c>
      <c r="I3080" s="385"/>
      <c r="J3080" s="385"/>
      <c r="K3080" s="38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89" t="s">
        <v>3</v>
      </c>
      <c r="G3081" s="17"/>
      <c r="H3081" s="387"/>
      <c r="I3081" s="387"/>
      <c r="J3081" s="387"/>
      <c r="K3081" s="38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4">
        <v>45096</v>
      </c>
      <c r="E3082" s="355"/>
      <c r="F3082" s="389"/>
      <c r="G3082" s="18"/>
      <c r="H3082" s="356" t="s">
        <v>87</v>
      </c>
      <c r="I3082" s="356"/>
      <c r="J3082" s="356"/>
      <c r="K3082" s="35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89"/>
      <c r="G3083" s="18"/>
      <c r="H3083" s="358" t="s">
        <v>88</v>
      </c>
      <c r="I3083" s="358"/>
      <c r="J3083" s="358"/>
      <c r="K3083" s="35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200</v>
      </c>
      <c r="E3084" s="9"/>
      <c r="F3084" s="21"/>
      <c r="G3084" s="22"/>
      <c r="H3084" s="360"/>
      <c r="I3084" s="360"/>
      <c r="J3084" s="360"/>
      <c r="K3084" s="36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100</v>
      </c>
      <c r="C3088" s="46" t="s">
        <v>40</v>
      </c>
      <c r="D3088" s="93">
        <v>1</v>
      </c>
      <c r="E3088" s="110" t="s">
        <v>201</v>
      </c>
      <c r="F3088" s="48"/>
      <c r="G3088" s="49"/>
      <c r="H3088" s="50">
        <v>9800</v>
      </c>
      <c r="I3088" s="51">
        <v>0.14000000000000001</v>
      </c>
      <c r="J3088" s="51"/>
      <c r="K3088" s="52">
        <f t="shared" ref="K3088:K3103" si="1751">(B3088*H3088-((B3088*H3088)*I3088))-((B3088*H3088-((B3088*H3088)*I3088))*J3088)</f>
        <v>842800</v>
      </c>
      <c r="L3088" s="36"/>
    </row>
    <row r="3089" spans="1:12" s="10" customFormat="1" ht="14.1" customHeight="1" x14ac:dyDescent="0.25">
      <c r="A3089" s="45">
        <v>2</v>
      </c>
      <c r="B3089" s="46">
        <v>100</v>
      </c>
      <c r="C3089" s="46" t="s">
        <v>40</v>
      </c>
      <c r="D3089" s="93">
        <v>1</v>
      </c>
      <c r="E3089" s="110" t="s">
        <v>202</v>
      </c>
      <c r="F3089" s="48"/>
      <c r="G3089" s="49"/>
      <c r="H3089" s="50">
        <v>9800</v>
      </c>
      <c r="I3089" s="51">
        <v>0.14000000000000001</v>
      </c>
      <c r="J3089" s="51"/>
      <c r="K3089" s="52">
        <f t="shared" si="1751"/>
        <v>842800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51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51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51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51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51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51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51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51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51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51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51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51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51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51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62"/>
      <c r="K3105" s="363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64">
        <f>SUM(K3088:K3103)</f>
        <v>1685600</v>
      </c>
      <c r="K3106" s="365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66"/>
      <c r="K3107" s="366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63"/>
      <c r="K3109" s="363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67">
        <f>((J3106/1.11)+(K3108/1.11))*11%</f>
        <v>167041.44144144142</v>
      </c>
      <c r="K3110" s="368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63"/>
      <c r="K3111" s="363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1685600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69" t="s">
        <v>36</v>
      </c>
      <c r="K3114" s="370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69"/>
      <c r="K3115" s="370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23060028</v>
      </c>
      <c r="F3118" s="123"/>
      <c r="G3118" s="124" t="s">
        <v>2</v>
      </c>
      <c r="H3118" s="371" t="str">
        <f>H3080</f>
        <v>HARNOYO</v>
      </c>
      <c r="I3118" s="371"/>
      <c r="J3118" s="371"/>
      <c r="K3118" s="37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75" t="s">
        <v>3</v>
      </c>
      <c r="G3119" s="130"/>
      <c r="H3119" s="373"/>
      <c r="I3119" s="373"/>
      <c r="J3119" s="373"/>
      <c r="K3119" s="37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76">
        <f>D3082</f>
        <v>45096</v>
      </c>
      <c r="E3120" s="377"/>
      <c r="F3120" s="375"/>
      <c r="G3120" s="131"/>
      <c r="H3120" s="378" t="str">
        <f>H3082</f>
        <v>(BENDAN)</v>
      </c>
      <c r="I3120" s="378"/>
      <c r="J3120" s="378"/>
      <c r="K3120" s="37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75"/>
      <c r="G3121" s="131"/>
      <c r="H3121" s="380" t="str">
        <f>H3083</f>
        <v>PEKALONGAN</v>
      </c>
      <c r="I3121" s="380"/>
      <c r="J3121" s="380"/>
      <c r="K3121" s="381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4669</v>
      </c>
      <c r="E3122" s="122"/>
      <c r="F3122" s="133"/>
      <c r="G3122" s="134"/>
      <c r="H3122" s="382"/>
      <c r="I3122" s="382"/>
      <c r="J3122" s="382"/>
      <c r="K3122" s="383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2">B3088</f>
        <v>100</v>
      </c>
      <c r="C3126" s="287" t="str">
        <f t="shared" si="1752"/>
        <v>BOX</v>
      </c>
      <c r="D3126" s="288">
        <f t="shared" si="1752"/>
        <v>1</v>
      </c>
      <c r="E3126" s="289" t="str">
        <f t="shared" si="1752"/>
        <v>PAPER FASTENER (ACCO) KENKO PF-508 ISI 50 PC WARNA</v>
      </c>
      <c r="F3126" s="158"/>
      <c r="G3126" s="159"/>
      <c r="H3126" s="160">
        <f t="shared" ref="H3126:J3126" si="1753">H3088</f>
        <v>9800</v>
      </c>
      <c r="I3126" s="161">
        <f t="shared" si="1753"/>
        <v>0.14000000000000001</v>
      </c>
      <c r="J3126" s="161">
        <f t="shared" si="1753"/>
        <v>0</v>
      </c>
      <c r="K3126" s="162">
        <f t="shared" ref="K3126:K3141" si="1754">(B3126*H3126-((B3126*H3126)*I3126))-((B3126*H3126-((B3126*H3126)*I3126))*J3126)</f>
        <v>842800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5">B3089</f>
        <v>100</v>
      </c>
      <c r="C3127" s="287" t="str">
        <f t="shared" si="1755"/>
        <v>BOX</v>
      </c>
      <c r="D3127" s="288">
        <f t="shared" si="1755"/>
        <v>1</v>
      </c>
      <c r="E3127" s="289" t="str">
        <f t="shared" si="1755"/>
        <v>PAPER FASTENER (ACCO) KENKO PF-508 ISI 50 PC PUTIH</v>
      </c>
      <c r="F3127" s="158"/>
      <c r="G3127" s="159"/>
      <c r="H3127" s="160">
        <f t="shared" ref="H3127:J3127" si="1756">H3089</f>
        <v>9800</v>
      </c>
      <c r="I3127" s="161">
        <f t="shared" si="1756"/>
        <v>0.14000000000000001</v>
      </c>
      <c r="J3127" s="161">
        <f t="shared" si="1756"/>
        <v>0</v>
      </c>
      <c r="K3127" s="162">
        <f t="shared" si="1754"/>
        <v>842800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7">B3090</f>
        <v>0</v>
      </c>
      <c r="C3128" s="287">
        <f t="shared" si="1757"/>
        <v>0</v>
      </c>
      <c r="D3128" s="288">
        <f t="shared" si="1757"/>
        <v>0</v>
      </c>
      <c r="E3128" s="289">
        <f t="shared" si="1757"/>
        <v>0</v>
      </c>
      <c r="F3128" s="158"/>
      <c r="G3128" s="159"/>
      <c r="H3128" s="160">
        <f t="shared" ref="H3128:J3128" si="1758">H3090</f>
        <v>0</v>
      </c>
      <c r="I3128" s="161">
        <f t="shared" si="1758"/>
        <v>0</v>
      </c>
      <c r="J3128" s="161">
        <f t="shared" si="1758"/>
        <v>0</v>
      </c>
      <c r="K3128" s="162">
        <f t="shared" si="1754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9">B3091</f>
        <v>0</v>
      </c>
      <c r="C3129" s="287">
        <f t="shared" si="1759"/>
        <v>0</v>
      </c>
      <c r="D3129" s="288">
        <f t="shared" si="1759"/>
        <v>0</v>
      </c>
      <c r="E3129" s="289">
        <f t="shared" si="1759"/>
        <v>0</v>
      </c>
      <c r="F3129" s="158"/>
      <c r="G3129" s="159"/>
      <c r="H3129" s="160">
        <f t="shared" ref="H3129:J3129" si="1760">H3091</f>
        <v>0</v>
      </c>
      <c r="I3129" s="161">
        <f t="shared" si="1760"/>
        <v>0</v>
      </c>
      <c r="J3129" s="161">
        <f t="shared" si="1760"/>
        <v>0</v>
      </c>
      <c r="K3129" s="162">
        <f t="shared" si="1754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61">B3092</f>
        <v>0</v>
      </c>
      <c r="C3130" s="287">
        <f t="shared" si="1761"/>
        <v>0</v>
      </c>
      <c r="D3130" s="288">
        <f t="shared" si="1761"/>
        <v>0</v>
      </c>
      <c r="E3130" s="289">
        <f t="shared" si="1761"/>
        <v>0</v>
      </c>
      <c r="F3130" s="158"/>
      <c r="G3130" s="159"/>
      <c r="H3130" s="160">
        <f t="shared" ref="H3130:J3130" si="1762">H3092</f>
        <v>0</v>
      </c>
      <c r="I3130" s="161">
        <f t="shared" si="1762"/>
        <v>0</v>
      </c>
      <c r="J3130" s="161">
        <f t="shared" si="1762"/>
        <v>0</v>
      </c>
      <c r="K3130" s="162">
        <f t="shared" si="1754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3">B3093</f>
        <v>0</v>
      </c>
      <c r="C3131" s="287">
        <f t="shared" si="1763"/>
        <v>0</v>
      </c>
      <c r="D3131" s="288">
        <f t="shared" si="1763"/>
        <v>0</v>
      </c>
      <c r="E3131" s="289">
        <f t="shared" si="1763"/>
        <v>0</v>
      </c>
      <c r="F3131" s="158"/>
      <c r="G3131" s="159"/>
      <c r="H3131" s="160">
        <f t="shared" ref="H3131:J3131" si="1764">H3093</f>
        <v>0</v>
      </c>
      <c r="I3131" s="161">
        <f t="shared" si="1764"/>
        <v>0</v>
      </c>
      <c r="J3131" s="161">
        <f t="shared" si="1764"/>
        <v>0</v>
      </c>
      <c r="K3131" s="162">
        <f t="shared" si="1754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5">B3094</f>
        <v>0</v>
      </c>
      <c r="C3132" s="287">
        <f t="shared" si="1765"/>
        <v>0</v>
      </c>
      <c r="D3132" s="288">
        <f t="shared" si="1765"/>
        <v>0</v>
      </c>
      <c r="E3132" s="289">
        <f t="shared" si="1765"/>
        <v>0</v>
      </c>
      <c r="F3132" s="158"/>
      <c r="G3132" s="159"/>
      <c r="H3132" s="160">
        <f t="shared" ref="H3132:J3132" si="1766">H3094</f>
        <v>0</v>
      </c>
      <c r="I3132" s="161">
        <f t="shared" si="1766"/>
        <v>0</v>
      </c>
      <c r="J3132" s="161">
        <f t="shared" si="1766"/>
        <v>0</v>
      </c>
      <c r="K3132" s="162">
        <f t="shared" si="1754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7">B3095</f>
        <v>0</v>
      </c>
      <c r="C3133" s="287">
        <f t="shared" si="1767"/>
        <v>0</v>
      </c>
      <c r="D3133" s="288">
        <f t="shared" si="1767"/>
        <v>0</v>
      </c>
      <c r="E3133" s="290">
        <f t="shared" si="1767"/>
        <v>0</v>
      </c>
      <c r="F3133" s="158"/>
      <c r="G3133" s="159"/>
      <c r="H3133" s="160">
        <f t="shared" ref="H3133:J3133" si="1768">H3095</f>
        <v>0</v>
      </c>
      <c r="I3133" s="161">
        <f t="shared" si="1768"/>
        <v>0</v>
      </c>
      <c r="J3133" s="161">
        <f t="shared" si="1768"/>
        <v>0</v>
      </c>
      <c r="K3133" s="162">
        <f t="shared" si="1754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9">B3096</f>
        <v>0</v>
      </c>
      <c r="C3134" s="287">
        <f t="shared" si="1769"/>
        <v>0</v>
      </c>
      <c r="D3134" s="288">
        <f t="shared" si="1769"/>
        <v>0</v>
      </c>
      <c r="E3134" s="289">
        <f t="shared" si="1769"/>
        <v>0</v>
      </c>
      <c r="F3134" s="158"/>
      <c r="G3134" s="159"/>
      <c r="H3134" s="160">
        <f t="shared" ref="H3134:J3134" si="1770">H3096</f>
        <v>0</v>
      </c>
      <c r="I3134" s="161">
        <f t="shared" si="1770"/>
        <v>0</v>
      </c>
      <c r="J3134" s="161">
        <f t="shared" si="1770"/>
        <v>0</v>
      </c>
      <c r="K3134" s="162">
        <f t="shared" si="1754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71">B3097</f>
        <v>0</v>
      </c>
      <c r="C3135" s="287">
        <f t="shared" si="1771"/>
        <v>0</v>
      </c>
      <c r="D3135" s="288">
        <f t="shared" si="1771"/>
        <v>0</v>
      </c>
      <c r="E3135" s="289">
        <f t="shared" si="1771"/>
        <v>0</v>
      </c>
      <c r="F3135" s="158"/>
      <c r="G3135" s="159"/>
      <c r="H3135" s="160">
        <f t="shared" ref="H3135:J3135" si="1772">H3097</f>
        <v>0</v>
      </c>
      <c r="I3135" s="161">
        <f t="shared" si="1772"/>
        <v>0</v>
      </c>
      <c r="J3135" s="161">
        <f t="shared" si="1772"/>
        <v>0</v>
      </c>
      <c r="K3135" s="162">
        <f t="shared" si="1754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3">B3098</f>
        <v>0</v>
      </c>
      <c r="C3136" s="287">
        <f t="shared" si="1773"/>
        <v>0</v>
      </c>
      <c r="D3136" s="288">
        <f t="shared" si="1773"/>
        <v>0</v>
      </c>
      <c r="E3136" s="289">
        <f t="shared" si="1773"/>
        <v>0</v>
      </c>
      <c r="F3136" s="158"/>
      <c r="G3136" s="159"/>
      <c r="H3136" s="160">
        <f t="shared" ref="H3136:J3136" si="1774">H3098</f>
        <v>0</v>
      </c>
      <c r="I3136" s="161">
        <f t="shared" si="1774"/>
        <v>0</v>
      </c>
      <c r="J3136" s="161">
        <f t="shared" si="1774"/>
        <v>0</v>
      </c>
      <c r="K3136" s="162">
        <f t="shared" si="1754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5">B3099</f>
        <v>0</v>
      </c>
      <c r="C3137" s="287">
        <f t="shared" si="1775"/>
        <v>0</v>
      </c>
      <c r="D3137" s="288">
        <f t="shared" si="1775"/>
        <v>0</v>
      </c>
      <c r="E3137" s="289">
        <f t="shared" si="1775"/>
        <v>0</v>
      </c>
      <c r="F3137" s="158"/>
      <c r="G3137" s="159"/>
      <c r="H3137" s="160">
        <f t="shared" ref="H3137:J3137" si="1776">H3099</f>
        <v>0</v>
      </c>
      <c r="I3137" s="161">
        <f t="shared" si="1776"/>
        <v>0</v>
      </c>
      <c r="J3137" s="161">
        <f t="shared" si="1776"/>
        <v>0</v>
      </c>
      <c r="K3137" s="162">
        <f t="shared" si="1754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7">B3100</f>
        <v>0</v>
      </c>
      <c r="C3138" s="287">
        <f t="shared" si="1777"/>
        <v>0</v>
      </c>
      <c r="D3138" s="288">
        <f t="shared" si="1777"/>
        <v>0</v>
      </c>
      <c r="E3138" s="289">
        <f t="shared" si="1777"/>
        <v>0</v>
      </c>
      <c r="F3138" s="158"/>
      <c r="G3138" s="159"/>
      <c r="H3138" s="160">
        <f t="shared" ref="H3138:J3138" si="1778">H3100</f>
        <v>0</v>
      </c>
      <c r="I3138" s="161">
        <f t="shared" si="1778"/>
        <v>0</v>
      </c>
      <c r="J3138" s="161">
        <f t="shared" si="1778"/>
        <v>0</v>
      </c>
      <c r="K3138" s="162">
        <f t="shared" si="1754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9">B3101</f>
        <v>0</v>
      </c>
      <c r="C3139" s="287">
        <f t="shared" si="1779"/>
        <v>0</v>
      </c>
      <c r="D3139" s="288">
        <f t="shared" si="1779"/>
        <v>0</v>
      </c>
      <c r="E3139" s="289">
        <f t="shared" si="1779"/>
        <v>0</v>
      </c>
      <c r="F3139" s="158"/>
      <c r="G3139" s="159"/>
      <c r="H3139" s="160">
        <f t="shared" ref="H3139:J3139" si="1780">H3101</f>
        <v>0</v>
      </c>
      <c r="I3139" s="161">
        <f t="shared" si="1780"/>
        <v>0</v>
      </c>
      <c r="J3139" s="161">
        <f t="shared" si="1780"/>
        <v>0</v>
      </c>
      <c r="K3139" s="162">
        <f t="shared" si="1754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81">B3102</f>
        <v>0</v>
      </c>
      <c r="C3140" s="287">
        <f t="shared" si="1781"/>
        <v>0</v>
      </c>
      <c r="D3140" s="288">
        <f t="shared" si="1781"/>
        <v>0</v>
      </c>
      <c r="E3140" s="289">
        <f t="shared" si="1781"/>
        <v>0</v>
      </c>
      <c r="F3140" s="158"/>
      <c r="G3140" s="159"/>
      <c r="H3140" s="160">
        <f t="shared" ref="H3140:J3140" si="1782">H3102</f>
        <v>0</v>
      </c>
      <c r="I3140" s="161">
        <f t="shared" si="1782"/>
        <v>0</v>
      </c>
      <c r="J3140" s="161">
        <f t="shared" si="1782"/>
        <v>0</v>
      </c>
      <c r="K3140" s="162">
        <f t="shared" si="1754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3">B3103</f>
        <v>0</v>
      </c>
      <c r="C3141" s="287">
        <f t="shared" si="1783"/>
        <v>0</v>
      </c>
      <c r="D3141" s="288">
        <f t="shared" si="1783"/>
        <v>0</v>
      </c>
      <c r="E3141" s="290">
        <f t="shared" si="1783"/>
        <v>0</v>
      </c>
      <c r="F3141" s="158"/>
      <c r="G3141" s="159"/>
      <c r="H3141" s="160">
        <f t="shared" ref="H3141:J3141" si="1784">H3103</f>
        <v>0</v>
      </c>
      <c r="I3141" s="161">
        <f t="shared" si="1784"/>
        <v>0</v>
      </c>
      <c r="J3141" s="161">
        <f t="shared" si="1784"/>
        <v>0</v>
      </c>
      <c r="K3141" s="162">
        <f t="shared" si="1754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84"/>
      <c r="K3143" s="33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27">
        <f>SUM(K3126:K3141)</f>
        <v>1685600</v>
      </c>
      <c r="K3144" s="328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29"/>
      <c r="K3145" s="329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30"/>
      <c r="K3147" s="33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31">
        <f>((J3144/1.11)+(K3146/1.11))*11%</f>
        <v>167041.44144144142</v>
      </c>
      <c r="K3148" s="332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30"/>
      <c r="K3149" s="33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1685600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3" t="str">
        <f>J3114</f>
        <v>NOVI / CONDRO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23060028</v>
      </c>
      <c r="F3156" s="200"/>
      <c r="G3156" s="201" t="s">
        <v>2</v>
      </c>
      <c r="H3156" s="335" t="str">
        <f>H3118</f>
        <v>HARNOYO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3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40">
        <f>D3120</f>
        <v>45096</v>
      </c>
      <c r="E3158" s="341"/>
      <c r="F3158" s="339"/>
      <c r="G3158" s="208"/>
      <c r="H3158" s="342" t="str">
        <f>H3120</f>
        <v>(BENDAN)</v>
      </c>
      <c r="I3158" s="342"/>
      <c r="J3158" s="342"/>
      <c r="K3158" s="34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39"/>
      <c r="G3159" s="208"/>
      <c r="H3159" s="344" t="str">
        <f>H3121</f>
        <v>PEKALONGAN</v>
      </c>
      <c r="I3159" s="344"/>
      <c r="J3159" s="344"/>
      <c r="K3159" s="34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4669</v>
      </c>
      <c r="E3160" s="199"/>
      <c r="F3160" s="210"/>
      <c r="G3160" s="211"/>
      <c r="H3160" s="346"/>
      <c r="I3160" s="346"/>
      <c r="J3160" s="346"/>
      <c r="K3160" s="34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5">B3126</f>
        <v>100</v>
      </c>
      <c r="C3164" s="292" t="str">
        <f t="shared" si="1785"/>
        <v>BOX</v>
      </c>
      <c r="D3164" s="293">
        <f t="shared" si="1785"/>
        <v>1</v>
      </c>
      <c r="E3164" s="294" t="str">
        <f t="shared" si="1785"/>
        <v>PAPER FASTENER (ACCO) KENKO PF-508 ISI 50 PC WARNA</v>
      </c>
      <c r="F3164" s="235"/>
      <c r="G3164" s="236"/>
      <c r="H3164" s="237">
        <f t="shared" ref="H3164:J3164" si="1786">H3126</f>
        <v>9800</v>
      </c>
      <c r="I3164" s="238">
        <f t="shared" si="1786"/>
        <v>0.14000000000000001</v>
      </c>
      <c r="J3164" s="238">
        <f t="shared" si="1786"/>
        <v>0</v>
      </c>
      <c r="K3164" s="239">
        <f t="shared" ref="K3164:K3179" si="1787">(B3164*H3164-((B3164*H3164)*I3164))-((B3164*H3164-((B3164*H3164)*I3164))*J3164)</f>
        <v>842800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8">B3127</f>
        <v>100</v>
      </c>
      <c r="C3165" s="292" t="str">
        <f t="shared" si="1788"/>
        <v>BOX</v>
      </c>
      <c r="D3165" s="293">
        <f t="shared" si="1788"/>
        <v>1</v>
      </c>
      <c r="E3165" s="294" t="str">
        <f t="shared" si="1788"/>
        <v>PAPER FASTENER (ACCO) KENKO PF-508 ISI 50 PC PUTIH</v>
      </c>
      <c r="F3165" s="235"/>
      <c r="G3165" s="236"/>
      <c r="H3165" s="237">
        <f t="shared" ref="H3165:J3165" si="1789">H3127</f>
        <v>9800</v>
      </c>
      <c r="I3165" s="238">
        <f t="shared" si="1789"/>
        <v>0.14000000000000001</v>
      </c>
      <c r="J3165" s="238">
        <f t="shared" si="1789"/>
        <v>0</v>
      </c>
      <c r="K3165" s="239">
        <f t="shared" si="1787"/>
        <v>842800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90">B3128</f>
        <v>0</v>
      </c>
      <c r="C3166" s="292">
        <f t="shared" si="1790"/>
        <v>0</v>
      </c>
      <c r="D3166" s="293">
        <f t="shared" si="1790"/>
        <v>0</v>
      </c>
      <c r="E3166" s="294">
        <f t="shared" si="1790"/>
        <v>0</v>
      </c>
      <c r="F3166" s="235"/>
      <c r="G3166" s="236"/>
      <c r="H3166" s="237">
        <f t="shared" ref="H3166:J3166" si="1791">H3128</f>
        <v>0</v>
      </c>
      <c r="I3166" s="238">
        <f t="shared" si="1791"/>
        <v>0</v>
      </c>
      <c r="J3166" s="238">
        <f t="shared" si="1791"/>
        <v>0</v>
      </c>
      <c r="K3166" s="239">
        <f t="shared" si="1787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2">B3129</f>
        <v>0</v>
      </c>
      <c r="C3167" s="292">
        <f t="shared" si="1792"/>
        <v>0</v>
      </c>
      <c r="D3167" s="293">
        <f t="shared" si="1792"/>
        <v>0</v>
      </c>
      <c r="E3167" s="294">
        <f t="shared" si="1792"/>
        <v>0</v>
      </c>
      <c r="F3167" s="235"/>
      <c r="G3167" s="236"/>
      <c r="H3167" s="237">
        <f t="shared" ref="H3167:J3167" si="1793">H3129</f>
        <v>0</v>
      </c>
      <c r="I3167" s="238">
        <f t="shared" si="1793"/>
        <v>0</v>
      </c>
      <c r="J3167" s="238">
        <f t="shared" si="1793"/>
        <v>0</v>
      </c>
      <c r="K3167" s="239">
        <f t="shared" si="1787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4">B3130</f>
        <v>0</v>
      </c>
      <c r="C3168" s="292">
        <f t="shared" si="1794"/>
        <v>0</v>
      </c>
      <c r="D3168" s="293">
        <f t="shared" si="1794"/>
        <v>0</v>
      </c>
      <c r="E3168" s="294">
        <f t="shared" si="1794"/>
        <v>0</v>
      </c>
      <c r="F3168" s="235"/>
      <c r="G3168" s="236"/>
      <c r="H3168" s="237">
        <f t="shared" ref="H3168:J3168" si="1795">H3130</f>
        <v>0</v>
      </c>
      <c r="I3168" s="238">
        <f t="shared" si="1795"/>
        <v>0</v>
      </c>
      <c r="J3168" s="238">
        <f t="shared" si="1795"/>
        <v>0</v>
      </c>
      <c r="K3168" s="239">
        <f t="shared" si="1787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6">B3131</f>
        <v>0</v>
      </c>
      <c r="C3169" s="292">
        <f t="shared" si="1796"/>
        <v>0</v>
      </c>
      <c r="D3169" s="293">
        <f t="shared" si="1796"/>
        <v>0</v>
      </c>
      <c r="E3169" s="294">
        <f t="shared" si="1796"/>
        <v>0</v>
      </c>
      <c r="F3169" s="235"/>
      <c r="G3169" s="236"/>
      <c r="H3169" s="237">
        <f t="shared" ref="H3169:J3169" si="1797">H3131</f>
        <v>0</v>
      </c>
      <c r="I3169" s="238">
        <f t="shared" si="1797"/>
        <v>0</v>
      </c>
      <c r="J3169" s="238">
        <f t="shared" si="1797"/>
        <v>0</v>
      </c>
      <c r="K3169" s="239">
        <f t="shared" si="1787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8">B3132</f>
        <v>0</v>
      </c>
      <c r="C3170" s="292">
        <f t="shared" si="1798"/>
        <v>0</v>
      </c>
      <c r="D3170" s="293">
        <f t="shared" si="1798"/>
        <v>0</v>
      </c>
      <c r="E3170" s="294">
        <f t="shared" si="1798"/>
        <v>0</v>
      </c>
      <c r="F3170" s="235"/>
      <c r="G3170" s="236"/>
      <c r="H3170" s="237">
        <f t="shared" ref="H3170:J3170" si="1799">H3132</f>
        <v>0</v>
      </c>
      <c r="I3170" s="238">
        <f t="shared" si="1799"/>
        <v>0</v>
      </c>
      <c r="J3170" s="238">
        <f t="shared" si="1799"/>
        <v>0</v>
      </c>
      <c r="K3170" s="239">
        <f t="shared" si="1787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800">B3133</f>
        <v>0</v>
      </c>
      <c r="C3171" s="292">
        <f t="shared" si="1800"/>
        <v>0</v>
      </c>
      <c r="D3171" s="293">
        <f t="shared" si="1800"/>
        <v>0</v>
      </c>
      <c r="E3171" s="295">
        <f t="shared" si="1800"/>
        <v>0</v>
      </c>
      <c r="F3171" s="235"/>
      <c r="G3171" s="236"/>
      <c r="H3171" s="237">
        <f t="shared" ref="H3171:J3171" si="1801">H3133</f>
        <v>0</v>
      </c>
      <c r="I3171" s="238">
        <f t="shared" si="1801"/>
        <v>0</v>
      </c>
      <c r="J3171" s="238">
        <f t="shared" si="1801"/>
        <v>0</v>
      </c>
      <c r="K3171" s="239">
        <f t="shared" si="1787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2">B3134</f>
        <v>0</v>
      </c>
      <c r="C3172" s="292">
        <f t="shared" si="1802"/>
        <v>0</v>
      </c>
      <c r="D3172" s="293">
        <f t="shared" si="1802"/>
        <v>0</v>
      </c>
      <c r="E3172" s="294">
        <f t="shared" si="1802"/>
        <v>0</v>
      </c>
      <c r="F3172" s="235"/>
      <c r="G3172" s="236"/>
      <c r="H3172" s="237">
        <f t="shared" ref="H3172:J3172" si="1803">H3134</f>
        <v>0</v>
      </c>
      <c r="I3172" s="238">
        <f t="shared" si="1803"/>
        <v>0</v>
      </c>
      <c r="J3172" s="238">
        <f t="shared" si="1803"/>
        <v>0</v>
      </c>
      <c r="K3172" s="239">
        <f t="shared" si="1787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4">B3135</f>
        <v>0</v>
      </c>
      <c r="C3173" s="292">
        <f t="shared" si="1804"/>
        <v>0</v>
      </c>
      <c r="D3173" s="293">
        <f t="shared" si="1804"/>
        <v>0</v>
      </c>
      <c r="E3173" s="294">
        <f t="shared" si="1804"/>
        <v>0</v>
      </c>
      <c r="F3173" s="235"/>
      <c r="G3173" s="236"/>
      <c r="H3173" s="237">
        <f t="shared" ref="H3173:J3173" si="1805">H3135</f>
        <v>0</v>
      </c>
      <c r="I3173" s="238">
        <f t="shared" si="1805"/>
        <v>0</v>
      </c>
      <c r="J3173" s="238">
        <f t="shared" si="1805"/>
        <v>0</v>
      </c>
      <c r="K3173" s="239">
        <f t="shared" si="1787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6">B3136</f>
        <v>0</v>
      </c>
      <c r="C3174" s="292">
        <f t="shared" si="1806"/>
        <v>0</v>
      </c>
      <c r="D3174" s="293">
        <f t="shared" si="1806"/>
        <v>0</v>
      </c>
      <c r="E3174" s="294">
        <f t="shared" si="1806"/>
        <v>0</v>
      </c>
      <c r="F3174" s="235"/>
      <c r="G3174" s="236"/>
      <c r="H3174" s="237">
        <f t="shared" ref="H3174:J3174" si="1807">H3136</f>
        <v>0</v>
      </c>
      <c r="I3174" s="238">
        <f t="shared" si="1807"/>
        <v>0</v>
      </c>
      <c r="J3174" s="238">
        <f t="shared" si="1807"/>
        <v>0</v>
      </c>
      <c r="K3174" s="239">
        <f t="shared" si="1787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8">B3137</f>
        <v>0</v>
      </c>
      <c r="C3175" s="292">
        <f t="shared" si="1808"/>
        <v>0</v>
      </c>
      <c r="D3175" s="293">
        <f t="shared" si="1808"/>
        <v>0</v>
      </c>
      <c r="E3175" s="294">
        <f t="shared" si="1808"/>
        <v>0</v>
      </c>
      <c r="F3175" s="235"/>
      <c r="G3175" s="236"/>
      <c r="H3175" s="237">
        <f t="shared" ref="H3175:J3175" si="1809">H3137</f>
        <v>0</v>
      </c>
      <c r="I3175" s="238">
        <f t="shared" si="1809"/>
        <v>0</v>
      </c>
      <c r="J3175" s="238">
        <f t="shared" si="1809"/>
        <v>0</v>
      </c>
      <c r="K3175" s="239">
        <f t="shared" si="1787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10">B3138</f>
        <v>0</v>
      </c>
      <c r="C3176" s="292">
        <f t="shared" si="1810"/>
        <v>0</v>
      </c>
      <c r="D3176" s="293">
        <f t="shared" si="1810"/>
        <v>0</v>
      </c>
      <c r="E3176" s="294">
        <f t="shared" si="1810"/>
        <v>0</v>
      </c>
      <c r="F3176" s="235"/>
      <c r="G3176" s="236"/>
      <c r="H3176" s="237">
        <f t="shared" ref="H3176:J3176" si="1811">H3138</f>
        <v>0</v>
      </c>
      <c r="I3176" s="238">
        <f t="shared" si="1811"/>
        <v>0</v>
      </c>
      <c r="J3176" s="238">
        <f t="shared" si="1811"/>
        <v>0</v>
      </c>
      <c r="K3176" s="239">
        <f t="shared" si="1787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2">B3139</f>
        <v>0</v>
      </c>
      <c r="C3177" s="292">
        <f t="shared" si="1812"/>
        <v>0</v>
      </c>
      <c r="D3177" s="293">
        <f t="shared" si="1812"/>
        <v>0</v>
      </c>
      <c r="E3177" s="294">
        <f t="shared" si="1812"/>
        <v>0</v>
      </c>
      <c r="F3177" s="235"/>
      <c r="G3177" s="236"/>
      <c r="H3177" s="237">
        <f t="shared" ref="H3177:J3177" si="1813">H3139</f>
        <v>0</v>
      </c>
      <c r="I3177" s="238">
        <f t="shared" si="1813"/>
        <v>0</v>
      </c>
      <c r="J3177" s="238">
        <f t="shared" si="1813"/>
        <v>0</v>
      </c>
      <c r="K3177" s="239">
        <f t="shared" si="1787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4">B3140</f>
        <v>0</v>
      </c>
      <c r="C3178" s="292">
        <f t="shared" si="1814"/>
        <v>0</v>
      </c>
      <c r="D3178" s="293">
        <f t="shared" si="1814"/>
        <v>0</v>
      </c>
      <c r="E3178" s="294">
        <f t="shared" si="1814"/>
        <v>0</v>
      </c>
      <c r="F3178" s="235"/>
      <c r="G3178" s="236"/>
      <c r="H3178" s="237">
        <f t="shared" ref="H3178:J3178" si="1815">H3140</f>
        <v>0</v>
      </c>
      <c r="I3178" s="238">
        <f t="shared" si="1815"/>
        <v>0</v>
      </c>
      <c r="J3178" s="238">
        <f t="shared" si="1815"/>
        <v>0</v>
      </c>
      <c r="K3178" s="239">
        <f t="shared" si="1787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6">B3141</f>
        <v>0</v>
      </c>
      <c r="C3179" s="292">
        <f t="shared" si="1816"/>
        <v>0</v>
      </c>
      <c r="D3179" s="293">
        <f t="shared" si="1816"/>
        <v>0</v>
      </c>
      <c r="E3179" s="295">
        <f t="shared" si="1816"/>
        <v>0</v>
      </c>
      <c r="F3179" s="235"/>
      <c r="G3179" s="236"/>
      <c r="H3179" s="237">
        <f t="shared" ref="H3179:J3179" si="1817">H3141</f>
        <v>0</v>
      </c>
      <c r="I3179" s="238">
        <f t="shared" si="1817"/>
        <v>0</v>
      </c>
      <c r="J3179" s="238">
        <f t="shared" si="1817"/>
        <v>0</v>
      </c>
      <c r="K3179" s="239">
        <f t="shared" si="1787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48"/>
      <c r="K3181" s="32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49">
        <f>SUM(K3164:K3179)</f>
        <v>1685600</v>
      </c>
      <c r="K3182" s="350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51"/>
      <c r="K3183" s="351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4"/>
      <c r="K3185" s="32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52">
        <f>((J3182/1.11)+(K3184/1.11))*11%</f>
        <v>167041.44144144142</v>
      </c>
      <c r="K3186" s="353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4"/>
      <c r="K3187" s="32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1685600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5" t="str">
        <f>J3152</f>
        <v>NOVI / CONDRO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23060029</v>
      </c>
      <c r="G3194" s="11" t="s">
        <v>2</v>
      </c>
      <c r="H3194" s="385" t="s">
        <v>139</v>
      </c>
      <c r="I3194" s="385"/>
      <c r="J3194" s="385"/>
      <c r="K3194" s="38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89" t="s">
        <v>3</v>
      </c>
      <c r="G3195" s="17"/>
      <c r="H3195" s="387"/>
      <c r="I3195" s="387"/>
      <c r="J3195" s="387"/>
      <c r="K3195" s="38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4">
        <v>45098</v>
      </c>
      <c r="E3196" s="355"/>
      <c r="F3196" s="389"/>
      <c r="G3196" s="18"/>
      <c r="H3196" s="356" t="s">
        <v>31</v>
      </c>
      <c r="I3196" s="356"/>
      <c r="J3196" s="356"/>
      <c r="K3196" s="35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89"/>
      <c r="G3197" s="18"/>
      <c r="H3197" s="358" t="s">
        <v>121</v>
      </c>
      <c r="I3197" s="358"/>
      <c r="J3197" s="358"/>
      <c r="K3197" s="35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207</v>
      </c>
      <c r="E3198" s="9"/>
      <c r="F3198" s="21"/>
      <c r="G3198" s="22"/>
      <c r="H3198" s="360"/>
      <c r="I3198" s="360"/>
      <c r="J3198" s="360"/>
      <c r="K3198" s="36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120</v>
      </c>
      <c r="C3202" s="46" t="s">
        <v>34</v>
      </c>
      <c r="D3202" s="93">
        <v>2</v>
      </c>
      <c r="E3202" s="110" t="s">
        <v>203</v>
      </c>
      <c r="F3202" s="48"/>
      <c r="G3202" s="49"/>
      <c r="H3202" s="50">
        <v>45000</v>
      </c>
      <c r="I3202" s="51">
        <v>0.125</v>
      </c>
      <c r="J3202" s="51"/>
      <c r="K3202" s="52">
        <f t="shared" ref="K3202:K3217" si="1818">(B3202*H3202-((B3202*H3202)*I3202))-((B3202*H3202-((B3202*H3202)*I3202))*J3202)</f>
        <v>4725000</v>
      </c>
      <c r="L3202" s="36"/>
    </row>
    <row r="3203" spans="1:12" s="10" customFormat="1" ht="14.1" customHeight="1" x14ac:dyDescent="0.25">
      <c r="A3203" s="45">
        <v>2</v>
      </c>
      <c r="B3203" s="46">
        <v>96</v>
      </c>
      <c r="C3203" s="46" t="s">
        <v>34</v>
      </c>
      <c r="D3203" s="93">
        <v>2</v>
      </c>
      <c r="E3203" s="110" t="s">
        <v>204</v>
      </c>
      <c r="F3203" s="48"/>
      <c r="G3203" s="49"/>
      <c r="H3203" s="50">
        <v>37200</v>
      </c>
      <c r="I3203" s="51">
        <v>0.125</v>
      </c>
      <c r="J3203" s="51"/>
      <c r="K3203" s="52">
        <f t="shared" si="1818"/>
        <v>3124800</v>
      </c>
      <c r="L3203" s="36"/>
    </row>
    <row r="3204" spans="1:12" s="10" customFormat="1" ht="14.1" customHeight="1" x14ac:dyDescent="0.25">
      <c r="A3204" s="45">
        <v>3</v>
      </c>
      <c r="B3204" s="46">
        <v>96</v>
      </c>
      <c r="C3204" s="46" t="s">
        <v>34</v>
      </c>
      <c r="D3204" s="93">
        <v>2</v>
      </c>
      <c r="E3204" s="110" t="s">
        <v>205</v>
      </c>
      <c r="F3204" s="48"/>
      <c r="G3204" s="49"/>
      <c r="H3204" s="50">
        <v>39000</v>
      </c>
      <c r="I3204" s="51">
        <v>0.125</v>
      </c>
      <c r="J3204" s="51"/>
      <c r="K3204" s="52">
        <f t="shared" si="1818"/>
        <v>3276000</v>
      </c>
      <c r="L3204" s="36"/>
    </row>
    <row r="3205" spans="1:12" s="10" customFormat="1" ht="14.1" customHeight="1" x14ac:dyDescent="0.25">
      <c r="A3205" s="45">
        <v>4</v>
      </c>
      <c r="B3205" s="46">
        <v>96</v>
      </c>
      <c r="C3205" s="46" t="s">
        <v>34</v>
      </c>
      <c r="D3205" s="93">
        <v>2</v>
      </c>
      <c r="E3205" s="110" t="s">
        <v>206</v>
      </c>
      <c r="F3205" s="48"/>
      <c r="G3205" s="49"/>
      <c r="H3205" s="50">
        <v>37200</v>
      </c>
      <c r="I3205" s="51">
        <v>0.125</v>
      </c>
      <c r="J3205" s="51"/>
      <c r="K3205" s="52">
        <f t="shared" si="1818"/>
        <v>3124800</v>
      </c>
      <c r="L3205" s="36"/>
    </row>
    <row r="3206" spans="1:12" s="10" customFormat="1" ht="14.1" customHeight="1" x14ac:dyDescent="0.25">
      <c r="A3206" s="45">
        <v>5</v>
      </c>
      <c r="B3206" s="46">
        <v>72</v>
      </c>
      <c r="C3206" s="46" t="s">
        <v>34</v>
      </c>
      <c r="D3206" s="93">
        <v>2</v>
      </c>
      <c r="E3206" s="110" t="s">
        <v>164</v>
      </c>
      <c r="F3206" s="48"/>
      <c r="G3206" s="49"/>
      <c r="H3206" s="50">
        <v>34200</v>
      </c>
      <c r="I3206" s="51">
        <v>0.125</v>
      </c>
      <c r="J3206" s="51"/>
      <c r="K3206" s="52">
        <f t="shared" si="1818"/>
        <v>2154600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8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8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8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8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8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8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8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8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8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8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8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62"/>
      <c r="K3219" s="363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64">
        <f>SUM(K3202:K3217)</f>
        <v>16405200</v>
      </c>
      <c r="K3220" s="365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66"/>
      <c r="K3221" s="366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63"/>
      <c r="K3223" s="363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67">
        <f>((J3220/1.11)+(K3222/1.11))*11%</f>
        <v>1625740.5405405404</v>
      </c>
      <c r="K3224" s="368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63"/>
      <c r="K3225" s="363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16405200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69" t="s">
        <v>36</v>
      </c>
      <c r="K3228" s="370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69"/>
      <c r="K3229" s="370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23060029</v>
      </c>
      <c r="F3232" s="123"/>
      <c r="G3232" s="124" t="s">
        <v>2</v>
      </c>
      <c r="H3232" s="371" t="str">
        <f>H3194</f>
        <v>GUNAWAN HARTONO KUSUMA</v>
      </c>
      <c r="I3232" s="371"/>
      <c r="J3232" s="371"/>
      <c r="K3232" s="37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75" t="s">
        <v>3</v>
      </c>
      <c r="G3233" s="130"/>
      <c r="H3233" s="373"/>
      <c r="I3233" s="373"/>
      <c r="J3233" s="373"/>
      <c r="K3233" s="37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76">
        <f>D3196</f>
        <v>45098</v>
      </c>
      <c r="E3234" s="377"/>
      <c r="F3234" s="375"/>
      <c r="G3234" s="131"/>
      <c r="H3234" s="378" t="str">
        <f>H3196</f>
        <v/>
      </c>
      <c r="I3234" s="378"/>
      <c r="J3234" s="378"/>
      <c r="K3234" s="37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75"/>
      <c r="G3235" s="131"/>
      <c r="H3235" s="380" t="str">
        <f>H3197</f>
        <v>TULUNG AGUNG</v>
      </c>
      <c r="I3235" s="380"/>
      <c r="J3235" s="380"/>
      <c r="K3235" s="381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4594</v>
      </c>
      <c r="E3236" s="122"/>
      <c r="F3236" s="133"/>
      <c r="G3236" s="134"/>
      <c r="H3236" s="382"/>
      <c r="I3236" s="382"/>
      <c r="J3236" s="382"/>
      <c r="K3236" s="383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9">B3202</f>
        <v>120</v>
      </c>
      <c r="C3240" s="287" t="str">
        <f t="shared" si="1819"/>
        <v>LSN</v>
      </c>
      <c r="D3240" s="288">
        <f t="shared" si="1819"/>
        <v>2</v>
      </c>
      <c r="E3240" s="289" t="str">
        <f t="shared" si="1819"/>
        <v>CORRECTION FLUID JOYKO CF-S233</v>
      </c>
      <c r="F3240" s="158"/>
      <c r="G3240" s="159"/>
      <c r="H3240" s="160">
        <f t="shared" ref="H3240:J3240" si="1820">H3202</f>
        <v>45000</v>
      </c>
      <c r="I3240" s="161">
        <f t="shared" si="1820"/>
        <v>0.125</v>
      </c>
      <c r="J3240" s="161">
        <f t="shared" si="1820"/>
        <v>0</v>
      </c>
      <c r="K3240" s="162">
        <f t="shared" ref="K3240:K3255" si="1821">(B3240*H3240-((B3240*H3240)*I3240))-((B3240*H3240-((B3240*H3240)*I3240))*J3240)</f>
        <v>4725000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2">B3203</f>
        <v>96</v>
      </c>
      <c r="C3241" s="287" t="str">
        <f t="shared" si="1822"/>
        <v>LSN</v>
      </c>
      <c r="D3241" s="288">
        <f t="shared" si="1822"/>
        <v>2</v>
      </c>
      <c r="E3241" s="289" t="str">
        <f t="shared" si="1822"/>
        <v>CORRECTION FLUID JOYKO CF-S232</v>
      </c>
      <c r="F3241" s="158"/>
      <c r="G3241" s="159"/>
      <c r="H3241" s="160">
        <f t="shared" ref="H3241:J3241" si="1823">H3203</f>
        <v>37200</v>
      </c>
      <c r="I3241" s="161">
        <f t="shared" si="1823"/>
        <v>0.125</v>
      </c>
      <c r="J3241" s="161">
        <f t="shared" si="1823"/>
        <v>0</v>
      </c>
      <c r="K3241" s="162">
        <f t="shared" si="1821"/>
        <v>3124800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4">B3204</f>
        <v>96</v>
      </c>
      <c r="C3242" s="287" t="str">
        <f t="shared" si="1824"/>
        <v>LSN</v>
      </c>
      <c r="D3242" s="288">
        <f t="shared" si="1824"/>
        <v>2</v>
      </c>
      <c r="E3242" s="289" t="str">
        <f t="shared" si="1824"/>
        <v>CORRECTION FLUID JOYKO CF-P231</v>
      </c>
      <c r="F3242" s="158"/>
      <c r="G3242" s="159"/>
      <c r="H3242" s="160">
        <f t="shared" ref="H3242:J3242" si="1825">H3204</f>
        <v>39000</v>
      </c>
      <c r="I3242" s="161">
        <f t="shared" si="1825"/>
        <v>0.125</v>
      </c>
      <c r="J3242" s="161">
        <f t="shared" si="1825"/>
        <v>0</v>
      </c>
      <c r="K3242" s="162">
        <f t="shared" si="1821"/>
        <v>3276000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6">B3205</f>
        <v>96</v>
      </c>
      <c r="C3243" s="287" t="str">
        <f t="shared" si="1826"/>
        <v>LSN</v>
      </c>
      <c r="D3243" s="288">
        <f t="shared" si="1826"/>
        <v>2</v>
      </c>
      <c r="E3243" s="289" t="str">
        <f t="shared" si="1826"/>
        <v>CORRECTION FLUID JOYKO CF-P211</v>
      </c>
      <c r="F3243" s="158"/>
      <c r="G3243" s="159"/>
      <c r="H3243" s="160">
        <f t="shared" ref="H3243:J3243" si="1827">H3205</f>
        <v>37200</v>
      </c>
      <c r="I3243" s="161">
        <f t="shared" si="1827"/>
        <v>0.125</v>
      </c>
      <c r="J3243" s="161">
        <f t="shared" si="1827"/>
        <v>0</v>
      </c>
      <c r="K3243" s="162">
        <f t="shared" si="1821"/>
        <v>3124800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8">B3206</f>
        <v>72</v>
      </c>
      <c r="C3244" s="287" t="str">
        <f t="shared" si="1828"/>
        <v>LSN</v>
      </c>
      <c r="D3244" s="288">
        <f t="shared" si="1828"/>
        <v>2</v>
      </c>
      <c r="E3244" s="289" t="str">
        <f t="shared" si="1828"/>
        <v>CORRECTION FLUID JOYKO CF-S225</v>
      </c>
      <c r="F3244" s="158"/>
      <c r="G3244" s="159"/>
      <c r="H3244" s="160">
        <f t="shared" ref="H3244:J3244" si="1829">H3206</f>
        <v>34200</v>
      </c>
      <c r="I3244" s="161">
        <f t="shared" si="1829"/>
        <v>0.125</v>
      </c>
      <c r="J3244" s="161">
        <f t="shared" si="1829"/>
        <v>0</v>
      </c>
      <c r="K3244" s="162">
        <f t="shared" si="1821"/>
        <v>2154600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30">B3207</f>
        <v>0</v>
      </c>
      <c r="C3245" s="287">
        <f t="shared" si="1830"/>
        <v>0</v>
      </c>
      <c r="D3245" s="288">
        <f t="shared" si="1830"/>
        <v>0</v>
      </c>
      <c r="E3245" s="289">
        <f t="shared" si="1830"/>
        <v>0</v>
      </c>
      <c r="F3245" s="158"/>
      <c r="G3245" s="159"/>
      <c r="H3245" s="160">
        <f t="shared" ref="H3245:J3245" si="1831">H3207</f>
        <v>0</v>
      </c>
      <c r="I3245" s="161">
        <f t="shared" si="1831"/>
        <v>0</v>
      </c>
      <c r="J3245" s="161">
        <f t="shared" si="1831"/>
        <v>0</v>
      </c>
      <c r="K3245" s="162">
        <f t="shared" si="1821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2">B3208</f>
        <v>0</v>
      </c>
      <c r="C3246" s="287">
        <f t="shared" si="1832"/>
        <v>0</v>
      </c>
      <c r="D3246" s="288">
        <f t="shared" si="1832"/>
        <v>0</v>
      </c>
      <c r="E3246" s="289">
        <f t="shared" si="1832"/>
        <v>0</v>
      </c>
      <c r="F3246" s="158"/>
      <c r="G3246" s="159"/>
      <c r="H3246" s="160">
        <f t="shared" ref="H3246:J3246" si="1833">H3208</f>
        <v>0</v>
      </c>
      <c r="I3246" s="161">
        <f t="shared" si="1833"/>
        <v>0</v>
      </c>
      <c r="J3246" s="161">
        <f t="shared" si="1833"/>
        <v>0</v>
      </c>
      <c r="K3246" s="162">
        <f t="shared" si="1821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4">B3209</f>
        <v>0</v>
      </c>
      <c r="C3247" s="287">
        <f t="shared" si="1834"/>
        <v>0</v>
      </c>
      <c r="D3247" s="288">
        <f t="shared" si="1834"/>
        <v>0</v>
      </c>
      <c r="E3247" s="290">
        <f t="shared" si="1834"/>
        <v>0</v>
      </c>
      <c r="F3247" s="158"/>
      <c r="G3247" s="159"/>
      <c r="H3247" s="160">
        <f t="shared" ref="H3247:J3247" si="1835">H3209</f>
        <v>0</v>
      </c>
      <c r="I3247" s="161">
        <f t="shared" si="1835"/>
        <v>0</v>
      </c>
      <c r="J3247" s="161">
        <f t="shared" si="1835"/>
        <v>0</v>
      </c>
      <c r="K3247" s="162">
        <f t="shared" si="1821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6">B3210</f>
        <v>0</v>
      </c>
      <c r="C3248" s="287">
        <f t="shared" si="1836"/>
        <v>0</v>
      </c>
      <c r="D3248" s="288">
        <f t="shared" si="1836"/>
        <v>0</v>
      </c>
      <c r="E3248" s="289">
        <f t="shared" si="1836"/>
        <v>0</v>
      </c>
      <c r="F3248" s="158"/>
      <c r="G3248" s="159"/>
      <c r="H3248" s="160">
        <f t="shared" ref="H3248:J3248" si="1837">H3210</f>
        <v>0</v>
      </c>
      <c r="I3248" s="161">
        <f t="shared" si="1837"/>
        <v>0</v>
      </c>
      <c r="J3248" s="161">
        <f t="shared" si="1837"/>
        <v>0</v>
      </c>
      <c r="K3248" s="162">
        <f t="shared" si="1821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8">B3211</f>
        <v>0</v>
      </c>
      <c r="C3249" s="287">
        <f t="shared" si="1838"/>
        <v>0</v>
      </c>
      <c r="D3249" s="288">
        <f t="shared" si="1838"/>
        <v>0</v>
      </c>
      <c r="E3249" s="289">
        <f t="shared" si="1838"/>
        <v>0</v>
      </c>
      <c r="F3249" s="158"/>
      <c r="G3249" s="159"/>
      <c r="H3249" s="160">
        <f t="shared" ref="H3249:J3249" si="1839">H3211</f>
        <v>0</v>
      </c>
      <c r="I3249" s="161">
        <f t="shared" si="1839"/>
        <v>0</v>
      </c>
      <c r="J3249" s="161">
        <f t="shared" si="1839"/>
        <v>0</v>
      </c>
      <c r="K3249" s="162">
        <f t="shared" si="1821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40">B3212</f>
        <v>0</v>
      </c>
      <c r="C3250" s="287">
        <f t="shared" si="1840"/>
        <v>0</v>
      </c>
      <c r="D3250" s="288">
        <f t="shared" si="1840"/>
        <v>0</v>
      </c>
      <c r="E3250" s="289">
        <f t="shared" si="1840"/>
        <v>0</v>
      </c>
      <c r="F3250" s="158"/>
      <c r="G3250" s="159"/>
      <c r="H3250" s="160">
        <f t="shared" ref="H3250:J3250" si="1841">H3212</f>
        <v>0</v>
      </c>
      <c r="I3250" s="161">
        <f t="shared" si="1841"/>
        <v>0</v>
      </c>
      <c r="J3250" s="161">
        <f t="shared" si="1841"/>
        <v>0</v>
      </c>
      <c r="K3250" s="162">
        <f t="shared" si="1821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2">B3213</f>
        <v>0</v>
      </c>
      <c r="C3251" s="287">
        <f t="shared" si="1842"/>
        <v>0</v>
      </c>
      <c r="D3251" s="288">
        <f t="shared" si="1842"/>
        <v>0</v>
      </c>
      <c r="E3251" s="289">
        <f t="shared" si="1842"/>
        <v>0</v>
      </c>
      <c r="F3251" s="158"/>
      <c r="G3251" s="159"/>
      <c r="H3251" s="160">
        <f t="shared" ref="H3251:J3251" si="1843">H3213</f>
        <v>0</v>
      </c>
      <c r="I3251" s="161">
        <f t="shared" si="1843"/>
        <v>0</v>
      </c>
      <c r="J3251" s="161">
        <f t="shared" si="1843"/>
        <v>0</v>
      </c>
      <c r="K3251" s="162">
        <f t="shared" si="1821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4">B3214</f>
        <v>0</v>
      </c>
      <c r="C3252" s="287">
        <f t="shared" si="1844"/>
        <v>0</v>
      </c>
      <c r="D3252" s="288">
        <f t="shared" si="1844"/>
        <v>0</v>
      </c>
      <c r="E3252" s="289">
        <f t="shared" si="1844"/>
        <v>0</v>
      </c>
      <c r="F3252" s="158"/>
      <c r="G3252" s="159"/>
      <c r="H3252" s="160">
        <f t="shared" ref="H3252:J3252" si="1845">H3214</f>
        <v>0</v>
      </c>
      <c r="I3252" s="161">
        <f t="shared" si="1845"/>
        <v>0</v>
      </c>
      <c r="J3252" s="161">
        <f t="shared" si="1845"/>
        <v>0</v>
      </c>
      <c r="K3252" s="162">
        <f t="shared" si="1821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6">B3215</f>
        <v>0</v>
      </c>
      <c r="C3253" s="287">
        <f t="shared" si="1846"/>
        <v>0</v>
      </c>
      <c r="D3253" s="288">
        <f t="shared" si="1846"/>
        <v>0</v>
      </c>
      <c r="E3253" s="289">
        <f t="shared" si="1846"/>
        <v>0</v>
      </c>
      <c r="F3253" s="158"/>
      <c r="G3253" s="159"/>
      <c r="H3253" s="160">
        <f t="shared" ref="H3253:J3253" si="1847">H3215</f>
        <v>0</v>
      </c>
      <c r="I3253" s="161">
        <f t="shared" si="1847"/>
        <v>0</v>
      </c>
      <c r="J3253" s="161">
        <f t="shared" si="1847"/>
        <v>0</v>
      </c>
      <c r="K3253" s="162">
        <f t="shared" si="1821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8">B3216</f>
        <v>0</v>
      </c>
      <c r="C3254" s="287">
        <f t="shared" si="1848"/>
        <v>0</v>
      </c>
      <c r="D3254" s="288">
        <f t="shared" si="1848"/>
        <v>0</v>
      </c>
      <c r="E3254" s="289">
        <f t="shared" si="1848"/>
        <v>0</v>
      </c>
      <c r="F3254" s="158"/>
      <c r="G3254" s="159"/>
      <c r="H3254" s="160">
        <f t="shared" ref="H3254:J3254" si="1849">H3216</f>
        <v>0</v>
      </c>
      <c r="I3254" s="161">
        <f t="shared" si="1849"/>
        <v>0</v>
      </c>
      <c r="J3254" s="161">
        <f t="shared" si="1849"/>
        <v>0</v>
      </c>
      <c r="K3254" s="162">
        <f t="shared" si="1821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50">B3217</f>
        <v>0</v>
      </c>
      <c r="C3255" s="287">
        <f t="shared" si="1850"/>
        <v>0</v>
      </c>
      <c r="D3255" s="288">
        <f t="shared" si="1850"/>
        <v>0</v>
      </c>
      <c r="E3255" s="290">
        <f t="shared" si="1850"/>
        <v>0</v>
      </c>
      <c r="F3255" s="158"/>
      <c r="G3255" s="159"/>
      <c r="H3255" s="160">
        <f t="shared" ref="H3255:J3255" si="1851">H3217</f>
        <v>0</v>
      </c>
      <c r="I3255" s="161">
        <f t="shared" si="1851"/>
        <v>0</v>
      </c>
      <c r="J3255" s="161">
        <f t="shared" si="1851"/>
        <v>0</v>
      </c>
      <c r="K3255" s="162">
        <f t="shared" si="1821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84"/>
      <c r="K3257" s="33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27">
        <f>SUM(K3240:K3255)</f>
        <v>16405200</v>
      </c>
      <c r="K3258" s="328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29"/>
      <c r="K3259" s="329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30"/>
      <c r="K3261" s="33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31">
        <f>((J3258/1.11)+(K3260/1.11))*11%</f>
        <v>1625740.5405405404</v>
      </c>
      <c r="K3262" s="332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30"/>
      <c r="K3263" s="33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16405200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3" t="str">
        <f>J3228</f>
        <v>NOVI / CONDRO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23060029</v>
      </c>
      <c r="F3270" s="200"/>
      <c r="G3270" s="201" t="s">
        <v>2</v>
      </c>
      <c r="H3270" s="335" t="str">
        <f>H3232</f>
        <v>GUNAWAN HARTONO KUSUMA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3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40">
        <f>D3234</f>
        <v>45098</v>
      </c>
      <c r="E3272" s="341"/>
      <c r="F3272" s="339"/>
      <c r="G3272" s="208"/>
      <c r="H3272" s="342" t="str">
        <f>H3234</f>
        <v/>
      </c>
      <c r="I3272" s="342"/>
      <c r="J3272" s="342"/>
      <c r="K3272" s="34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39"/>
      <c r="G3273" s="208"/>
      <c r="H3273" s="344" t="str">
        <f>H3235</f>
        <v>TULUNG AGUNG</v>
      </c>
      <c r="I3273" s="344"/>
      <c r="J3273" s="344"/>
      <c r="K3273" s="34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4594</v>
      </c>
      <c r="E3274" s="199"/>
      <c r="F3274" s="210"/>
      <c r="G3274" s="211"/>
      <c r="H3274" s="346"/>
      <c r="I3274" s="346"/>
      <c r="J3274" s="346"/>
      <c r="K3274" s="34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2">B3240</f>
        <v>120</v>
      </c>
      <c r="C3278" s="292" t="str">
        <f t="shared" si="1852"/>
        <v>LSN</v>
      </c>
      <c r="D3278" s="293">
        <f t="shared" si="1852"/>
        <v>2</v>
      </c>
      <c r="E3278" s="294" t="str">
        <f t="shared" si="1852"/>
        <v>CORRECTION FLUID JOYKO CF-S233</v>
      </c>
      <c r="F3278" s="235"/>
      <c r="G3278" s="236"/>
      <c r="H3278" s="237">
        <f t="shared" ref="H3278:J3278" si="1853">H3240</f>
        <v>45000</v>
      </c>
      <c r="I3278" s="238">
        <f t="shared" si="1853"/>
        <v>0.125</v>
      </c>
      <c r="J3278" s="238">
        <f t="shared" si="1853"/>
        <v>0</v>
      </c>
      <c r="K3278" s="239">
        <f t="shared" ref="K3278:K3293" si="1854">(B3278*H3278-((B3278*H3278)*I3278))-((B3278*H3278-((B3278*H3278)*I3278))*J3278)</f>
        <v>4725000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5">B3241</f>
        <v>96</v>
      </c>
      <c r="C3279" s="292" t="str">
        <f t="shared" si="1855"/>
        <v>LSN</v>
      </c>
      <c r="D3279" s="293">
        <f t="shared" si="1855"/>
        <v>2</v>
      </c>
      <c r="E3279" s="294" t="str">
        <f t="shared" si="1855"/>
        <v>CORRECTION FLUID JOYKO CF-S232</v>
      </c>
      <c r="F3279" s="235"/>
      <c r="G3279" s="236"/>
      <c r="H3279" s="237">
        <f t="shared" ref="H3279:J3279" si="1856">H3241</f>
        <v>37200</v>
      </c>
      <c r="I3279" s="238">
        <f t="shared" si="1856"/>
        <v>0.125</v>
      </c>
      <c r="J3279" s="238">
        <f t="shared" si="1856"/>
        <v>0</v>
      </c>
      <c r="K3279" s="239">
        <f t="shared" si="1854"/>
        <v>3124800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7">B3242</f>
        <v>96</v>
      </c>
      <c r="C3280" s="292" t="str">
        <f t="shared" si="1857"/>
        <v>LSN</v>
      </c>
      <c r="D3280" s="293">
        <f t="shared" si="1857"/>
        <v>2</v>
      </c>
      <c r="E3280" s="294" t="str">
        <f t="shared" si="1857"/>
        <v>CORRECTION FLUID JOYKO CF-P231</v>
      </c>
      <c r="F3280" s="235"/>
      <c r="G3280" s="236"/>
      <c r="H3280" s="237">
        <f t="shared" ref="H3280:J3280" si="1858">H3242</f>
        <v>39000</v>
      </c>
      <c r="I3280" s="238">
        <f t="shared" si="1858"/>
        <v>0.125</v>
      </c>
      <c r="J3280" s="238">
        <f t="shared" si="1858"/>
        <v>0</v>
      </c>
      <c r="K3280" s="239">
        <f t="shared" si="1854"/>
        <v>3276000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9">B3243</f>
        <v>96</v>
      </c>
      <c r="C3281" s="292" t="str">
        <f t="shared" si="1859"/>
        <v>LSN</v>
      </c>
      <c r="D3281" s="293">
        <f t="shared" si="1859"/>
        <v>2</v>
      </c>
      <c r="E3281" s="294" t="str">
        <f t="shared" si="1859"/>
        <v>CORRECTION FLUID JOYKO CF-P211</v>
      </c>
      <c r="F3281" s="235"/>
      <c r="G3281" s="236"/>
      <c r="H3281" s="237">
        <f t="shared" ref="H3281:J3281" si="1860">H3243</f>
        <v>37200</v>
      </c>
      <c r="I3281" s="238">
        <f t="shared" si="1860"/>
        <v>0.125</v>
      </c>
      <c r="J3281" s="238">
        <f t="shared" si="1860"/>
        <v>0</v>
      </c>
      <c r="K3281" s="239">
        <f t="shared" si="1854"/>
        <v>3124800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61">B3244</f>
        <v>72</v>
      </c>
      <c r="C3282" s="292" t="str">
        <f t="shared" si="1861"/>
        <v>LSN</v>
      </c>
      <c r="D3282" s="293">
        <f t="shared" si="1861"/>
        <v>2</v>
      </c>
      <c r="E3282" s="294" t="str">
        <f t="shared" si="1861"/>
        <v>CORRECTION FLUID JOYKO CF-S225</v>
      </c>
      <c r="F3282" s="235"/>
      <c r="G3282" s="236"/>
      <c r="H3282" s="237">
        <f t="shared" ref="H3282:J3282" si="1862">H3244</f>
        <v>34200</v>
      </c>
      <c r="I3282" s="238">
        <f t="shared" si="1862"/>
        <v>0.125</v>
      </c>
      <c r="J3282" s="238">
        <f t="shared" si="1862"/>
        <v>0</v>
      </c>
      <c r="K3282" s="239">
        <f t="shared" si="1854"/>
        <v>2154600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3">B3245</f>
        <v>0</v>
      </c>
      <c r="C3283" s="292">
        <f t="shared" si="1863"/>
        <v>0</v>
      </c>
      <c r="D3283" s="293">
        <f t="shared" si="1863"/>
        <v>0</v>
      </c>
      <c r="E3283" s="294">
        <f t="shared" si="1863"/>
        <v>0</v>
      </c>
      <c r="F3283" s="235"/>
      <c r="G3283" s="236"/>
      <c r="H3283" s="237">
        <f t="shared" ref="H3283:J3283" si="1864">H3245</f>
        <v>0</v>
      </c>
      <c r="I3283" s="238">
        <f t="shared" si="1864"/>
        <v>0</v>
      </c>
      <c r="J3283" s="238">
        <f t="shared" si="1864"/>
        <v>0</v>
      </c>
      <c r="K3283" s="239">
        <f t="shared" si="1854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5">B3246</f>
        <v>0</v>
      </c>
      <c r="C3284" s="292">
        <f t="shared" si="1865"/>
        <v>0</v>
      </c>
      <c r="D3284" s="293">
        <f t="shared" si="1865"/>
        <v>0</v>
      </c>
      <c r="E3284" s="294">
        <f t="shared" si="1865"/>
        <v>0</v>
      </c>
      <c r="F3284" s="235"/>
      <c r="G3284" s="236"/>
      <c r="H3284" s="237">
        <f t="shared" ref="H3284:J3284" si="1866">H3246</f>
        <v>0</v>
      </c>
      <c r="I3284" s="238">
        <f t="shared" si="1866"/>
        <v>0</v>
      </c>
      <c r="J3284" s="238">
        <f t="shared" si="1866"/>
        <v>0</v>
      </c>
      <c r="K3284" s="239">
        <f t="shared" si="1854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7">B3247</f>
        <v>0</v>
      </c>
      <c r="C3285" s="292">
        <f t="shared" si="1867"/>
        <v>0</v>
      </c>
      <c r="D3285" s="293">
        <f t="shared" si="1867"/>
        <v>0</v>
      </c>
      <c r="E3285" s="295">
        <f t="shared" si="1867"/>
        <v>0</v>
      </c>
      <c r="F3285" s="235"/>
      <c r="G3285" s="236"/>
      <c r="H3285" s="237">
        <f t="shared" ref="H3285:J3285" si="1868">H3247</f>
        <v>0</v>
      </c>
      <c r="I3285" s="238">
        <f t="shared" si="1868"/>
        <v>0</v>
      </c>
      <c r="J3285" s="238">
        <f t="shared" si="1868"/>
        <v>0</v>
      </c>
      <c r="K3285" s="239">
        <f t="shared" si="1854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9">B3248</f>
        <v>0</v>
      </c>
      <c r="C3286" s="292">
        <f t="shared" si="1869"/>
        <v>0</v>
      </c>
      <c r="D3286" s="293">
        <f t="shared" si="1869"/>
        <v>0</v>
      </c>
      <c r="E3286" s="294">
        <f t="shared" si="1869"/>
        <v>0</v>
      </c>
      <c r="F3286" s="235"/>
      <c r="G3286" s="236"/>
      <c r="H3286" s="237">
        <f t="shared" ref="H3286:J3286" si="1870">H3248</f>
        <v>0</v>
      </c>
      <c r="I3286" s="238">
        <f t="shared" si="1870"/>
        <v>0</v>
      </c>
      <c r="J3286" s="238">
        <f t="shared" si="1870"/>
        <v>0</v>
      </c>
      <c r="K3286" s="239">
        <f t="shared" si="1854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71">B3249</f>
        <v>0</v>
      </c>
      <c r="C3287" s="292">
        <f t="shared" si="1871"/>
        <v>0</v>
      </c>
      <c r="D3287" s="293">
        <f t="shared" si="1871"/>
        <v>0</v>
      </c>
      <c r="E3287" s="294">
        <f t="shared" si="1871"/>
        <v>0</v>
      </c>
      <c r="F3287" s="235"/>
      <c r="G3287" s="236"/>
      <c r="H3287" s="237">
        <f t="shared" ref="H3287:J3287" si="1872">H3249</f>
        <v>0</v>
      </c>
      <c r="I3287" s="238">
        <f t="shared" si="1872"/>
        <v>0</v>
      </c>
      <c r="J3287" s="238">
        <f t="shared" si="1872"/>
        <v>0</v>
      </c>
      <c r="K3287" s="239">
        <f t="shared" si="1854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3">B3250</f>
        <v>0</v>
      </c>
      <c r="C3288" s="292">
        <f t="shared" si="1873"/>
        <v>0</v>
      </c>
      <c r="D3288" s="293">
        <f t="shared" si="1873"/>
        <v>0</v>
      </c>
      <c r="E3288" s="294">
        <f t="shared" si="1873"/>
        <v>0</v>
      </c>
      <c r="F3288" s="235"/>
      <c r="G3288" s="236"/>
      <c r="H3288" s="237">
        <f t="shared" ref="H3288:J3288" si="1874">H3250</f>
        <v>0</v>
      </c>
      <c r="I3288" s="238">
        <f t="shared" si="1874"/>
        <v>0</v>
      </c>
      <c r="J3288" s="238">
        <f t="shared" si="1874"/>
        <v>0</v>
      </c>
      <c r="K3288" s="239">
        <f t="shared" si="1854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5">B3251</f>
        <v>0</v>
      </c>
      <c r="C3289" s="292">
        <f t="shared" si="1875"/>
        <v>0</v>
      </c>
      <c r="D3289" s="293">
        <f t="shared" si="1875"/>
        <v>0</v>
      </c>
      <c r="E3289" s="294">
        <f t="shared" si="1875"/>
        <v>0</v>
      </c>
      <c r="F3289" s="235"/>
      <c r="G3289" s="236"/>
      <c r="H3289" s="237">
        <f t="shared" ref="H3289:J3289" si="1876">H3251</f>
        <v>0</v>
      </c>
      <c r="I3289" s="238">
        <f t="shared" si="1876"/>
        <v>0</v>
      </c>
      <c r="J3289" s="238">
        <f t="shared" si="1876"/>
        <v>0</v>
      </c>
      <c r="K3289" s="239">
        <f t="shared" si="1854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7">B3252</f>
        <v>0</v>
      </c>
      <c r="C3290" s="292">
        <f t="shared" si="1877"/>
        <v>0</v>
      </c>
      <c r="D3290" s="293">
        <f t="shared" si="1877"/>
        <v>0</v>
      </c>
      <c r="E3290" s="294">
        <f t="shared" si="1877"/>
        <v>0</v>
      </c>
      <c r="F3290" s="235"/>
      <c r="G3290" s="236"/>
      <c r="H3290" s="237">
        <f t="shared" ref="H3290:J3290" si="1878">H3252</f>
        <v>0</v>
      </c>
      <c r="I3290" s="238">
        <f t="shared" si="1878"/>
        <v>0</v>
      </c>
      <c r="J3290" s="238">
        <f t="shared" si="1878"/>
        <v>0</v>
      </c>
      <c r="K3290" s="239">
        <f t="shared" si="1854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9">B3253</f>
        <v>0</v>
      </c>
      <c r="C3291" s="292">
        <f t="shared" si="1879"/>
        <v>0</v>
      </c>
      <c r="D3291" s="293">
        <f t="shared" si="1879"/>
        <v>0</v>
      </c>
      <c r="E3291" s="294">
        <f t="shared" si="1879"/>
        <v>0</v>
      </c>
      <c r="F3291" s="235"/>
      <c r="G3291" s="236"/>
      <c r="H3291" s="237">
        <f t="shared" ref="H3291:J3291" si="1880">H3253</f>
        <v>0</v>
      </c>
      <c r="I3291" s="238">
        <f t="shared" si="1880"/>
        <v>0</v>
      </c>
      <c r="J3291" s="238">
        <f t="shared" si="1880"/>
        <v>0</v>
      </c>
      <c r="K3291" s="239">
        <f t="shared" si="1854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81">B3254</f>
        <v>0</v>
      </c>
      <c r="C3292" s="292">
        <f t="shared" si="1881"/>
        <v>0</v>
      </c>
      <c r="D3292" s="293">
        <f t="shared" si="1881"/>
        <v>0</v>
      </c>
      <c r="E3292" s="294">
        <f t="shared" si="1881"/>
        <v>0</v>
      </c>
      <c r="F3292" s="235"/>
      <c r="G3292" s="236"/>
      <c r="H3292" s="237">
        <f t="shared" ref="H3292:J3292" si="1882">H3254</f>
        <v>0</v>
      </c>
      <c r="I3292" s="238">
        <f t="shared" si="1882"/>
        <v>0</v>
      </c>
      <c r="J3292" s="238">
        <f t="shared" si="1882"/>
        <v>0</v>
      </c>
      <c r="K3292" s="239">
        <f t="shared" si="1854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3">B3255</f>
        <v>0</v>
      </c>
      <c r="C3293" s="292">
        <f t="shared" si="1883"/>
        <v>0</v>
      </c>
      <c r="D3293" s="293">
        <f t="shared" si="1883"/>
        <v>0</v>
      </c>
      <c r="E3293" s="295">
        <f t="shared" si="1883"/>
        <v>0</v>
      </c>
      <c r="F3293" s="235"/>
      <c r="G3293" s="236"/>
      <c r="H3293" s="237">
        <f t="shared" ref="H3293:J3293" si="1884">H3255</f>
        <v>0</v>
      </c>
      <c r="I3293" s="238">
        <f t="shared" si="1884"/>
        <v>0</v>
      </c>
      <c r="J3293" s="238">
        <f t="shared" si="1884"/>
        <v>0</v>
      </c>
      <c r="K3293" s="239">
        <f t="shared" si="1854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48"/>
      <c r="K3295" s="32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49">
        <f>SUM(K3278:K3293)</f>
        <v>16405200</v>
      </c>
      <c r="K3296" s="350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51"/>
      <c r="K3297" s="351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4"/>
      <c r="K3299" s="32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52">
        <f>((J3296/1.11)+(K3298/1.11))*11%</f>
        <v>1625740.5405405404</v>
      </c>
      <c r="K3300" s="353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4"/>
      <c r="K3301" s="32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16405200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5" t="str">
        <f>J3266</f>
        <v>NOVI / CONDRO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23060030</v>
      </c>
      <c r="G3308" s="11" t="s">
        <v>2</v>
      </c>
      <c r="H3308" s="385" t="s">
        <v>86</v>
      </c>
      <c r="I3308" s="385"/>
      <c r="J3308" s="385"/>
      <c r="K3308" s="38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89" t="s">
        <v>3</v>
      </c>
      <c r="G3309" s="17"/>
      <c r="H3309" s="387"/>
      <c r="I3309" s="387"/>
      <c r="J3309" s="387"/>
      <c r="K3309" s="38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4">
        <v>45090</v>
      </c>
      <c r="E3310" s="355"/>
      <c r="F3310" s="389"/>
      <c r="G3310" s="18"/>
      <c r="H3310" s="356" t="s">
        <v>87</v>
      </c>
      <c r="I3310" s="356"/>
      <c r="J3310" s="356"/>
      <c r="K3310" s="35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89"/>
      <c r="G3311" s="18"/>
      <c r="H3311" s="358" t="s">
        <v>88</v>
      </c>
      <c r="I3311" s="358"/>
      <c r="J3311" s="358"/>
      <c r="K3311" s="35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209</v>
      </c>
      <c r="E3312" s="9"/>
      <c r="F3312" s="21"/>
      <c r="G3312" s="22"/>
      <c r="H3312" s="360"/>
      <c r="I3312" s="360"/>
      <c r="J3312" s="360"/>
      <c r="K3312" s="36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200</v>
      </c>
      <c r="C3316" s="46" t="s">
        <v>56</v>
      </c>
      <c r="D3316" s="93" t="s">
        <v>31</v>
      </c>
      <c r="E3316" s="110" t="s">
        <v>208</v>
      </c>
      <c r="F3316" s="48"/>
      <c r="G3316" s="49"/>
      <c r="H3316" s="50">
        <v>2400</v>
      </c>
      <c r="I3316" s="51">
        <v>0.14000000000000001</v>
      </c>
      <c r="J3316" s="51"/>
      <c r="K3316" s="52">
        <f t="shared" ref="K3316:K3331" si="1885">(B3316*H3316-((B3316*H3316)*I3316))-((B3316*H3316-((B3316*H3316)*I3316))*J3316)</f>
        <v>412800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5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5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5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5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5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5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5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5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5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5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5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5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5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5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5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62"/>
      <c r="K3333" s="363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64">
        <f>SUM(K3316:K3331)</f>
        <v>412800</v>
      </c>
      <c r="K3334" s="365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66"/>
      <c r="K3335" s="366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63"/>
      <c r="K3337" s="363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67">
        <f>((J3334/1.11)+(K3336/1.11))*11%</f>
        <v>40908.108108108099</v>
      </c>
      <c r="K3338" s="368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63"/>
      <c r="K3339" s="363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412800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69" t="s">
        <v>36</v>
      </c>
      <c r="K3342" s="370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69"/>
      <c r="K3343" s="370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23060030</v>
      </c>
      <c r="F3346" s="123"/>
      <c r="G3346" s="124" t="s">
        <v>2</v>
      </c>
      <c r="H3346" s="371" t="str">
        <f>H3308</f>
        <v>HARNOYO</v>
      </c>
      <c r="I3346" s="371"/>
      <c r="J3346" s="371"/>
      <c r="K3346" s="37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75" t="s">
        <v>3</v>
      </c>
      <c r="G3347" s="130"/>
      <c r="H3347" s="373"/>
      <c r="I3347" s="373"/>
      <c r="J3347" s="373"/>
      <c r="K3347" s="37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76">
        <f>D3310</f>
        <v>45090</v>
      </c>
      <c r="E3348" s="377"/>
      <c r="F3348" s="375"/>
      <c r="G3348" s="131"/>
      <c r="H3348" s="378" t="str">
        <f>H3310</f>
        <v>(BENDAN)</v>
      </c>
      <c r="I3348" s="378"/>
      <c r="J3348" s="378"/>
      <c r="K3348" s="37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75"/>
      <c r="G3349" s="131"/>
      <c r="H3349" s="380" t="str">
        <f>H3311</f>
        <v>PEKALONGAN</v>
      </c>
      <c r="I3349" s="380"/>
      <c r="J3349" s="380"/>
      <c r="K3349" s="381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4572</v>
      </c>
      <c r="E3350" s="122"/>
      <c r="F3350" s="133"/>
      <c r="G3350" s="134"/>
      <c r="H3350" s="382"/>
      <c r="I3350" s="382"/>
      <c r="J3350" s="382"/>
      <c r="K3350" s="383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6">B3316</f>
        <v>200</v>
      </c>
      <c r="C3354" s="287" t="str">
        <f t="shared" si="1886"/>
        <v>PCS</v>
      </c>
      <c r="D3354" s="288" t="str">
        <f t="shared" si="1886"/>
        <v/>
      </c>
      <c r="E3354" s="289" t="str">
        <f t="shared" si="1886"/>
        <v>HIGHLIGHTER / STABILO KENKO OVALINER</v>
      </c>
      <c r="F3354" s="158"/>
      <c r="G3354" s="159"/>
      <c r="H3354" s="160">
        <f t="shared" ref="H3354:J3354" si="1887">H3316</f>
        <v>2400</v>
      </c>
      <c r="I3354" s="161">
        <f t="shared" si="1887"/>
        <v>0.14000000000000001</v>
      </c>
      <c r="J3354" s="161">
        <f t="shared" si="1887"/>
        <v>0</v>
      </c>
      <c r="K3354" s="162">
        <f t="shared" ref="K3354:K3369" si="1888">(B3354*H3354-((B3354*H3354)*I3354))-((B3354*H3354-((B3354*H3354)*I3354))*J3354)</f>
        <v>412800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9">B3317</f>
        <v>0</v>
      </c>
      <c r="C3355" s="287">
        <f t="shared" si="1889"/>
        <v>0</v>
      </c>
      <c r="D3355" s="288">
        <f t="shared" si="1889"/>
        <v>0</v>
      </c>
      <c r="E3355" s="289">
        <f t="shared" si="1889"/>
        <v>0</v>
      </c>
      <c r="F3355" s="158"/>
      <c r="G3355" s="159"/>
      <c r="H3355" s="160">
        <f t="shared" ref="H3355:J3355" si="1890">H3317</f>
        <v>0</v>
      </c>
      <c r="I3355" s="161">
        <f t="shared" si="1890"/>
        <v>0</v>
      </c>
      <c r="J3355" s="161">
        <f t="shared" si="1890"/>
        <v>0</v>
      </c>
      <c r="K3355" s="162">
        <f t="shared" si="1888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91">B3318</f>
        <v>0</v>
      </c>
      <c r="C3356" s="287">
        <f t="shared" si="1891"/>
        <v>0</v>
      </c>
      <c r="D3356" s="288">
        <f t="shared" si="1891"/>
        <v>0</v>
      </c>
      <c r="E3356" s="289">
        <f t="shared" si="1891"/>
        <v>0</v>
      </c>
      <c r="F3356" s="158"/>
      <c r="G3356" s="159"/>
      <c r="H3356" s="160">
        <f t="shared" ref="H3356:J3356" si="1892">H3318</f>
        <v>0</v>
      </c>
      <c r="I3356" s="161">
        <f t="shared" si="1892"/>
        <v>0</v>
      </c>
      <c r="J3356" s="161">
        <f t="shared" si="1892"/>
        <v>0</v>
      </c>
      <c r="K3356" s="162">
        <f t="shared" si="1888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3">B3319</f>
        <v>0</v>
      </c>
      <c r="C3357" s="287">
        <f t="shared" si="1893"/>
        <v>0</v>
      </c>
      <c r="D3357" s="288">
        <f t="shared" si="1893"/>
        <v>0</v>
      </c>
      <c r="E3357" s="289">
        <f t="shared" si="1893"/>
        <v>0</v>
      </c>
      <c r="F3357" s="158"/>
      <c r="G3357" s="159"/>
      <c r="H3357" s="160">
        <f t="shared" ref="H3357:J3357" si="1894">H3319</f>
        <v>0</v>
      </c>
      <c r="I3357" s="161">
        <f t="shared" si="1894"/>
        <v>0</v>
      </c>
      <c r="J3357" s="161">
        <f t="shared" si="1894"/>
        <v>0</v>
      </c>
      <c r="K3357" s="162">
        <f t="shared" si="1888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5">B3320</f>
        <v>0</v>
      </c>
      <c r="C3358" s="287">
        <f t="shared" si="1895"/>
        <v>0</v>
      </c>
      <c r="D3358" s="288">
        <f t="shared" si="1895"/>
        <v>0</v>
      </c>
      <c r="E3358" s="289">
        <f t="shared" si="1895"/>
        <v>0</v>
      </c>
      <c r="F3358" s="158"/>
      <c r="G3358" s="159"/>
      <c r="H3358" s="160">
        <f t="shared" ref="H3358:J3358" si="1896">H3320</f>
        <v>0</v>
      </c>
      <c r="I3358" s="161">
        <f t="shared" si="1896"/>
        <v>0</v>
      </c>
      <c r="J3358" s="161">
        <f t="shared" si="1896"/>
        <v>0</v>
      </c>
      <c r="K3358" s="162">
        <f t="shared" si="1888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7">B3321</f>
        <v>0</v>
      </c>
      <c r="C3359" s="287">
        <f t="shared" si="1897"/>
        <v>0</v>
      </c>
      <c r="D3359" s="288">
        <f t="shared" si="1897"/>
        <v>0</v>
      </c>
      <c r="E3359" s="289">
        <f t="shared" si="1897"/>
        <v>0</v>
      </c>
      <c r="F3359" s="158"/>
      <c r="G3359" s="159"/>
      <c r="H3359" s="160">
        <f t="shared" ref="H3359:J3359" si="1898">H3321</f>
        <v>0</v>
      </c>
      <c r="I3359" s="161">
        <f t="shared" si="1898"/>
        <v>0</v>
      </c>
      <c r="J3359" s="161">
        <f t="shared" si="1898"/>
        <v>0</v>
      </c>
      <c r="K3359" s="162">
        <f t="shared" si="1888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9">B3322</f>
        <v>0</v>
      </c>
      <c r="C3360" s="287">
        <f t="shared" si="1899"/>
        <v>0</v>
      </c>
      <c r="D3360" s="288">
        <f t="shared" si="1899"/>
        <v>0</v>
      </c>
      <c r="E3360" s="289">
        <f t="shared" si="1899"/>
        <v>0</v>
      </c>
      <c r="F3360" s="158"/>
      <c r="G3360" s="159"/>
      <c r="H3360" s="160">
        <f t="shared" ref="H3360:J3360" si="1900">H3322</f>
        <v>0</v>
      </c>
      <c r="I3360" s="161">
        <f t="shared" si="1900"/>
        <v>0</v>
      </c>
      <c r="J3360" s="161">
        <f t="shared" si="1900"/>
        <v>0</v>
      </c>
      <c r="K3360" s="162">
        <f t="shared" si="1888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901">B3323</f>
        <v>0</v>
      </c>
      <c r="C3361" s="287">
        <f t="shared" si="1901"/>
        <v>0</v>
      </c>
      <c r="D3361" s="288">
        <f t="shared" si="1901"/>
        <v>0</v>
      </c>
      <c r="E3361" s="290">
        <f t="shared" si="1901"/>
        <v>0</v>
      </c>
      <c r="F3361" s="158"/>
      <c r="G3361" s="159"/>
      <c r="H3361" s="160">
        <f t="shared" ref="H3361:J3361" si="1902">H3323</f>
        <v>0</v>
      </c>
      <c r="I3361" s="161">
        <f t="shared" si="1902"/>
        <v>0</v>
      </c>
      <c r="J3361" s="161">
        <f t="shared" si="1902"/>
        <v>0</v>
      </c>
      <c r="K3361" s="162">
        <f t="shared" si="1888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3">B3324</f>
        <v>0</v>
      </c>
      <c r="C3362" s="287">
        <f t="shared" si="1903"/>
        <v>0</v>
      </c>
      <c r="D3362" s="288">
        <f t="shared" si="1903"/>
        <v>0</v>
      </c>
      <c r="E3362" s="289">
        <f t="shared" si="1903"/>
        <v>0</v>
      </c>
      <c r="F3362" s="158"/>
      <c r="G3362" s="159"/>
      <c r="H3362" s="160">
        <f t="shared" ref="H3362:J3362" si="1904">H3324</f>
        <v>0</v>
      </c>
      <c r="I3362" s="161">
        <f t="shared" si="1904"/>
        <v>0</v>
      </c>
      <c r="J3362" s="161">
        <f t="shared" si="1904"/>
        <v>0</v>
      </c>
      <c r="K3362" s="162">
        <f t="shared" si="1888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5">B3325</f>
        <v>0</v>
      </c>
      <c r="C3363" s="287">
        <f t="shared" si="1905"/>
        <v>0</v>
      </c>
      <c r="D3363" s="288">
        <f t="shared" si="1905"/>
        <v>0</v>
      </c>
      <c r="E3363" s="289">
        <f t="shared" si="1905"/>
        <v>0</v>
      </c>
      <c r="F3363" s="158"/>
      <c r="G3363" s="159"/>
      <c r="H3363" s="160">
        <f t="shared" ref="H3363:J3363" si="1906">H3325</f>
        <v>0</v>
      </c>
      <c r="I3363" s="161">
        <f t="shared" si="1906"/>
        <v>0</v>
      </c>
      <c r="J3363" s="161">
        <f t="shared" si="1906"/>
        <v>0</v>
      </c>
      <c r="K3363" s="162">
        <f t="shared" si="1888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7">B3326</f>
        <v>0</v>
      </c>
      <c r="C3364" s="287">
        <f t="shared" si="1907"/>
        <v>0</v>
      </c>
      <c r="D3364" s="288">
        <f t="shared" si="1907"/>
        <v>0</v>
      </c>
      <c r="E3364" s="289">
        <f t="shared" si="1907"/>
        <v>0</v>
      </c>
      <c r="F3364" s="158"/>
      <c r="G3364" s="159"/>
      <c r="H3364" s="160">
        <f t="shared" ref="H3364:J3364" si="1908">H3326</f>
        <v>0</v>
      </c>
      <c r="I3364" s="161">
        <f t="shared" si="1908"/>
        <v>0</v>
      </c>
      <c r="J3364" s="161">
        <f t="shared" si="1908"/>
        <v>0</v>
      </c>
      <c r="K3364" s="162">
        <f t="shared" si="1888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9">B3327</f>
        <v>0</v>
      </c>
      <c r="C3365" s="287">
        <f t="shared" si="1909"/>
        <v>0</v>
      </c>
      <c r="D3365" s="288">
        <f t="shared" si="1909"/>
        <v>0</v>
      </c>
      <c r="E3365" s="289">
        <f t="shared" si="1909"/>
        <v>0</v>
      </c>
      <c r="F3365" s="158"/>
      <c r="G3365" s="159"/>
      <c r="H3365" s="160">
        <f t="shared" ref="H3365:J3365" si="1910">H3327</f>
        <v>0</v>
      </c>
      <c r="I3365" s="161">
        <f t="shared" si="1910"/>
        <v>0</v>
      </c>
      <c r="J3365" s="161">
        <f t="shared" si="1910"/>
        <v>0</v>
      </c>
      <c r="K3365" s="162">
        <f t="shared" si="1888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11">B3328</f>
        <v>0</v>
      </c>
      <c r="C3366" s="287">
        <f t="shared" si="1911"/>
        <v>0</v>
      </c>
      <c r="D3366" s="288">
        <f t="shared" si="1911"/>
        <v>0</v>
      </c>
      <c r="E3366" s="289">
        <f t="shared" si="1911"/>
        <v>0</v>
      </c>
      <c r="F3366" s="158"/>
      <c r="G3366" s="159"/>
      <c r="H3366" s="160">
        <f t="shared" ref="H3366:J3366" si="1912">H3328</f>
        <v>0</v>
      </c>
      <c r="I3366" s="161">
        <f t="shared" si="1912"/>
        <v>0</v>
      </c>
      <c r="J3366" s="161">
        <f t="shared" si="1912"/>
        <v>0</v>
      </c>
      <c r="K3366" s="162">
        <f t="shared" si="1888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3">B3329</f>
        <v>0</v>
      </c>
      <c r="C3367" s="287">
        <f t="shared" si="1913"/>
        <v>0</v>
      </c>
      <c r="D3367" s="288">
        <f t="shared" si="1913"/>
        <v>0</v>
      </c>
      <c r="E3367" s="289">
        <f t="shared" si="1913"/>
        <v>0</v>
      </c>
      <c r="F3367" s="158"/>
      <c r="G3367" s="159"/>
      <c r="H3367" s="160">
        <f t="shared" ref="H3367:J3367" si="1914">H3329</f>
        <v>0</v>
      </c>
      <c r="I3367" s="161">
        <f t="shared" si="1914"/>
        <v>0</v>
      </c>
      <c r="J3367" s="161">
        <f t="shared" si="1914"/>
        <v>0</v>
      </c>
      <c r="K3367" s="162">
        <f t="shared" si="1888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5">B3330</f>
        <v>0</v>
      </c>
      <c r="C3368" s="287">
        <f t="shared" si="1915"/>
        <v>0</v>
      </c>
      <c r="D3368" s="288">
        <f t="shared" si="1915"/>
        <v>0</v>
      </c>
      <c r="E3368" s="289">
        <f t="shared" si="1915"/>
        <v>0</v>
      </c>
      <c r="F3368" s="158"/>
      <c r="G3368" s="159"/>
      <c r="H3368" s="160">
        <f t="shared" ref="H3368:J3368" si="1916">H3330</f>
        <v>0</v>
      </c>
      <c r="I3368" s="161">
        <f t="shared" si="1916"/>
        <v>0</v>
      </c>
      <c r="J3368" s="161">
        <f t="shared" si="1916"/>
        <v>0</v>
      </c>
      <c r="K3368" s="162">
        <f t="shared" si="1888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7">B3331</f>
        <v>0</v>
      </c>
      <c r="C3369" s="287">
        <f t="shared" si="1917"/>
        <v>0</v>
      </c>
      <c r="D3369" s="288">
        <f t="shared" si="1917"/>
        <v>0</v>
      </c>
      <c r="E3369" s="290">
        <f t="shared" si="1917"/>
        <v>0</v>
      </c>
      <c r="F3369" s="158"/>
      <c r="G3369" s="159"/>
      <c r="H3369" s="160">
        <f t="shared" ref="H3369:J3369" si="1918">H3331</f>
        <v>0</v>
      </c>
      <c r="I3369" s="161">
        <f t="shared" si="1918"/>
        <v>0</v>
      </c>
      <c r="J3369" s="161">
        <f t="shared" si="1918"/>
        <v>0</v>
      </c>
      <c r="K3369" s="162">
        <f t="shared" si="1888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84"/>
      <c r="K3371" s="33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27">
        <f>SUM(K3354:K3369)</f>
        <v>412800</v>
      </c>
      <c r="K3372" s="328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29"/>
      <c r="K3373" s="329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30"/>
      <c r="K3375" s="33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31">
        <f>((J3372/1.11)+(K3374/1.11))*11%</f>
        <v>40908.108108108099</v>
      </c>
      <c r="K3376" s="332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30"/>
      <c r="K3377" s="33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412800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3" t="str">
        <f>J3342</f>
        <v>NOVI / CONDRO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23060030</v>
      </c>
      <c r="F3384" s="200"/>
      <c r="G3384" s="201" t="s">
        <v>2</v>
      </c>
      <c r="H3384" s="335" t="str">
        <f>H3346</f>
        <v>HARNOYO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3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40">
        <f>D3348</f>
        <v>45090</v>
      </c>
      <c r="E3386" s="341"/>
      <c r="F3386" s="339"/>
      <c r="G3386" s="208"/>
      <c r="H3386" s="342" t="str">
        <f>H3348</f>
        <v>(BENDAN)</v>
      </c>
      <c r="I3386" s="342"/>
      <c r="J3386" s="342"/>
      <c r="K3386" s="34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39"/>
      <c r="G3387" s="208"/>
      <c r="H3387" s="344" t="str">
        <f>H3349</f>
        <v>PEKALONGAN</v>
      </c>
      <c r="I3387" s="344"/>
      <c r="J3387" s="344"/>
      <c r="K3387" s="34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4572</v>
      </c>
      <c r="E3388" s="199"/>
      <c r="F3388" s="210"/>
      <c r="G3388" s="211"/>
      <c r="H3388" s="346"/>
      <c r="I3388" s="346"/>
      <c r="J3388" s="346"/>
      <c r="K3388" s="34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9">B3354</f>
        <v>200</v>
      </c>
      <c r="C3392" s="292" t="str">
        <f t="shared" si="1919"/>
        <v>PCS</v>
      </c>
      <c r="D3392" s="293" t="str">
        <f t="shared" si="1919"/>
        <v/>
      </c>
      <c r="E3392" s="294" t="str">
        <f t="shared" si="1919"/>
        <v>HIGHLIGHTER / STABILO KENKO OVALINER</v>
      </c>
      <c r="F3392" s="235"/>
      <c r="G3392" s="236"/>
      <c r="H3392" s="237">
        <f t="shared" ref="H3392:J3392" si="1920">H3354</f>
        <v>2400</v>
      </c>
      <c r="I3392" s="238">
        <f t="shared" si="1920"/>
        <v>0.14000000000000001</v>
      </c>
      <c r="J3392" s="238">
        <f t="shared" si="1920"/>
        <v>0</v>
      </c>
      <c r="K3392" s="239">
        <f t="shared" ref="K3392:K3407" si="1921">(B3392*H3392-((B3392*H3392)*I3392))-((B3392*H3392-((B3392*H3392)*I3392))*J3392)</f>
        <v>412800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2">B3355</f>
        <v>0</v>
      </c>
      <c r="C3393" s="292">
        <f t="shared" si="1922"/>
        <v>0</v>
      </c>
      <c r="D3393" s="293">
        <f t="shared" si="1922"/>
        <v>0</v>
      </c>
      <c r="E3393" s="294">
        <f t="shared" si="1922"/>
        <v>0</v>
      </c>
      <c r="F3393" s="235"/>
      <c r="G3393" s="236"/>
      <c r="H3393" s="237">
        <f t="shared" ref="H3393:J3393" si="1923">H3355</f>
        <v>0</v>
      </c>
      <c r="I3393" s="238">
        <f t="shared" si="1923"/>
        <v>0</v>
      </c>
      <c r="J3393" s="238">
        <f t="shared" si="1923"/>
        <v>0</v>
      </c>
      <c r="K3393" s="239">
        <f t="shared" si="1921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4">B3356</f>
        <v>0</v>
      </c>
      <c r="C3394" s="292">
        <f t="shared" si="1924"/>
        <v>0</v>
      </c>
      <c r="D3394" s="293">
        <f t="shared" si="1924"/>
        <v>0</v>
      </c>
      <c r="E3394" s="294">
        <f t="shared" si="1924"/>
        <v>0</v>
      </c>
      <c r="F3394" s="235"/>
      <c r="G3394" s="236"/>
      <c r="H3394" s="237">
        <f t="shared" ref="H3394:J3394" si="1925">H3356</f>
        <v>0</v>
      </c>
      <c r="I3394" s="238">
        <f t="shared" si="1925"/>
        <v>0</v>
      </c>
      <c r="J3394" s="238">
        <f t="shared" si="1925"/>
        <v>0</v>
      </c>
      <c r="K3394" s="239">
        <f t="shared" si="1921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6">B3357</f>
        <v>0</v>
      </c>
      <c r="C3395" s="292">
        <f t="shared" si="1926"/>
        <v>0</v>
      </c>
      <c r="D3395" s="293">
        <f t="shared" si="1926"/>
        <v>0</v>
      </c>
      <c r="E3395" s="294">
        <f t="shared" si="1926"/>
        <v>0</v>
      </c>
      <c r="F3395" s="235"/>
      <c r="G3395" s="236"/>
      <c r="H3395" s="237">
        <f t="shared" ref="H3395:J3395" si="1927">H3357</f>
        <v>0</v>
      </c>
      <c r="I3395" s="238">
        <f t="shared" si="1927"/>
        <v>0</v>
      </c>
      <c r="J3395" s="238">
        <f t="shared" si="1927"/>
        <v>0</v>
      </c>
      <c r="K3395" s="239">
        <f t="shared" si="1921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8">B3358</f>
        <v>0</v>
      </c>
      <c r="C3396" s="292">
        <f t="shared" si="1928"/>
        <v>0</v>
      </c>
      <c r="D3396" s="293">
        <f t="shared" si="1928"/>
        <v>0</v>
      </c>
      <c r="E3396" s="294">
        <f t="shared" si="1928"/>
        <v>0</v>
      </c>
      <c r="F3396" s="235"/>
      <c r="G3396" s="236"/>
      <c r="H3396" s="237">
        <f t="shared" ref="H3396:J3396" si="1929">H3358</f>
        <v>0</v>
      </c>
      <c r="I3396" s="238">
        <f t="shared" si="1929"/>
        <v>0</v>
      </c>
      <c r="J3396" s="238">
        <f t="shared" si="1929"/>
        <v>0</v>
      </c>
      <c r="K3396" s="239">
        <f t="shared" si="1921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30">B3359</f>
        <v>0</v>
      </c>
      <c r="C3397" s="292">
        <f t="shared" si="1930"/>
        <v>0</v>
      </c>
      <c r="D3397" s="293">
        <f t="shared" si="1930"/>
        <v>0</v>
      </c>
      <c r="E3397" s="294">
        <f t="shared" si="1930"/>
        <v>0</v>
      </c>
      <c r="F3397" s="235"/>
      <c r="G3397" s="236"/>
      <c r="H3397" s="237">
        <f t="shared" ref="H3397:J3397" si="1931">H3359</f>
        <v>0</v>
      </c>
      <c r="I3397" s="238">
        <f t="shared" si="1931"/>
        <v>0</v>
      </c>
      <c r="J3397" s="238">
        <f t="shared" si="1931"/>
        <v>0</v>
      </c>
      <c r="K3397" s="239">
        <f t="shared" si="1921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2">B3360</f>
        <v>0</v>
      </c>
      <c r="C3398" s="292">
        <f t="shared" si="1932"/>
        <v>0</v>
      </c>
      <c r="D3398" s="293">
        <f t="shared" si="1932"/>
        <v>0</v>
      </c>
      <c r="E3398" s="294">
        <f t="shared" si="1932"/>
        <v>0</v>
      </c>
      <c r="F3398" s="235"/>
      <c r="G3398" s="236"/>
      <c r="H3398" s="237">
        <f t="shared" ref="H3398:J3398" si="1933">H3360</f>
        <v>0</v>
      </c>
      <c r="I3398" s="238">
        <f t="shared" si="1933"/>
        <v>0</v>
      </c>
      <c r="J3398" s="238">
        <f t="shared" si="1933"/>
        <v>0</v>
      </c>
      <c r="K3398" s="239">
        <f t="shared" si="1921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4">B3361</f>
        <v>0</v>
      </c>
      <c r="C3399" s="292">
        <f t="shared" si="1934"/>
        <v>0</v>
      </c>
      <c r="D3399" s="293">
        <f t="shared" si="1934"/>
        <v>0</v>
      </c>
      <c r="E3399" s="295">
        <f t="shared" si="1934"/>
        <v>0</v>
      </c>
      <c r="F3399" s="235"/>
      <c r="G3399" s="236"/>
      <c r="H3399" s="237">
        <f t="shared" ref="H3399:J3399" si="1935">H3361</f>
        <v>0</v>
      </c>
      <c r="I3399" s="238">
        <f t="shared" si="1935"/>
        <v>0</v>
      </c>
      <c r="J3399" s="238">
        <f t="shared" si="1935"/>
        <v>0</v>
      </c>
      <c r="K3399" s="239">
        <f t="shared" si="1921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6">B3362</f>
        <v>0</v>
      </c>
      <c r="C3400" s="292">
        <f t="shared" si="1936"/>
        <v>0</v>
      </c>
      <c r="D3400" s="293">
        <f t="shared" si="1936"/>
        <v>0</v>
      </c>
      <c r="E3400" s="294">
        <f t="shared" si="1936"/>
        <v>0</v>
      </c>
      <c r="F3400" s="235"/>
      <c r="G3400" s="236"/>
      <c r="H3400" s="237">
        <f t="shared" ref="H3400:J3400" si="1937">H3362</f>
        <v>0</v>
      </c>
      <c r="I3400" s="238">
        <f t="shared" si="1937"/>
        <v>0</v>
      </c>
      <c r="J3400" s="238">
        <f t="shared" si="1937"/>
        <v>0</v>
      </c>
      <c r="K3400" s="239">
        <f t="shared" si="1921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8">B3363</f>
        <v>0</v>
      </c>
      <c r="C3401" s="292">
        <f t="shared" si="1938"/>
        <v>0</v>
      </c>
      <c r="D3401" s="293">
        <f t="shared" si="1938"/>
        <v>0</v>
      </c>
      <c r="E3401" s="294">
        <f t="shared" si="1938"/>
        <v>0</v>
      </c>
      <c r="F3401" s="235"/>
      <c r="G3401" s="236"/>
      <c r="H3401" s="237">
        <f t="shared" ref="H3401:J3401" si="1939">H3363</f>
        <v>0</v>
      </c>
      <c r="I3401" s="238">
        <f t="shared" si="1939"/>
        <v>0</v>
      </c>
      <c r="J3401" s="238">
        <f t="shared" si="1939"/>
        <v>0</v>
      </c>
      <c r="K3401" s="239">
        <f t="shared" si="1921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40">B3364</f>
        <v>0</v>
      </c>
      <c r="C3402" s="292">
        <f t="shared" si="1940"/>
        <v>0</v>
      </c>
      <c r="D3402" s="293">
        <f t="shared" si="1940"/>
        <v>0</v>
      </c>
      <c r="E3402" s="294">
        <f t="shared" si="1940"/>
        <v>0</v>
      </c>
      <c r="F3402" s="235"/>
      <c r="G3402" s="236"/>
      <c r="H3402" s="237">
        <f t="shared" ref="H3402:J3402" si="1941">H3364</f>
        <v>0</v>
      </c>
      <c r="I3402" s="238">
        <f t="shared" si="1941"/>
        <v>0</v>
      </c>
      <c r="J3402" s="238">
        <f t="shared" si="1941"/>
        <v>0</v>
      </c>
      <c r="K3402" s="239">
        <f t="shared" si="1921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2">B3365</f>
        <v>0</v>
      </c>
      <c r="C3403" s="292">
        <f t="shared" si="1942"/>
        <v>0</v>
      </c>
      <c r="D3403" s="293">
        <f t="shared" si="1942"/>
        <v>0</v>
      </c>
      <c r="E3403" s="294">
        <f t="shared" si="1942"/>
        <v>0</v>
      </c>
      <c r="F3403" s="235"/>
      <c r="G3403" s="236"/>
      <c r="H3403" s="237">
        <f t="shared" ref="H3403:J3403" si="1943">H3365</f>
        <v>0</v>
      </c>
      <c r="I3403" s="238">
        <f t="shared" si="1943"/>
        <v>0</v>
      </c>
      <c r="J3403" s="238">
        <f t="shared" si="1943"/>
        <v>0</v>
      </c>
      <c r="K3403" s="239">
        <f t="shared" si="1921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4">B3366</f>
        <v>0</v>
      </c>
      <c r="C3404" s="292">
        <f t="shared" si="1944"/>
        <v>0</v>
      </c>
      <c r="D3404" s="293">
        <f t="shared" si="1944"/>
        <v>0</v>
      </c>
      <c r="E3404" s="294">
        <f t="shared" si="1944"/>
        <v>0</v>
      </c>
      <c r="F3404" s="235"/>
      <c r="G3404" s="236"/>
      <c r="H3404" s="237">
        <f t="shared" ref="H3404:J3404" si="1945">H3366</f>
        <v>0</v>
      </c>
      <c r="I3404" s="238">
        <f t="shared" si="1945"/>
        <v>0</v>
      </c>
      <c r="J3404" s="238">
        <f t="shared" si="1945"/>
        <v>0</v>
      </c>
      <c r="K3404" s="239">
        <f t="shared" si="1921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6">B3367</f>
        <v>0</v>
      </c>
      <c r="C3405" s="292">
        <f t="shared" si="1946"/>
        <v>0</v>
      </c>
      <c r="D3405" s="293">
        <f t="shared" si="1946"/>
        <v>0</v>
      </c>
      <c r="E3405" s="294">
        <f t="shared" si="1946"/>
        <v>0</v>
      </c>
      <c r="F3405" s="235"/>
      <c r="G3405" s="236"/>
      <c r="H3405" s="237">
        <f t="shared" ref="H3405:J3405" si="1947">H3367</f>
        <v>0</v>
      </c>
      <c r="I3405" s="238">
        <f t="shared" si="1947"/>
        <v>0</v>
      </c>
      <c r="J3405" s="238">
        <f t="shared" si="1947"/>
        <v>0</v>
      </c>
      <c r="K3405" s="239">
        <f t="shared" si="1921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8">B3368</f>
        <v>0</v>
      </c>
      <c r="C3406" s="292">
        <f t="shared" si="1948"/>
        <v>0</v>
      </c>
      <c r="D3406" s="293">
        <f t="shared" si="1948"/>
        <v>0</v>
      </c>
      <c r="E3406" s="294">
        <f t="shared" si="1948"/>
        <v>0</v>
      </c>
      <c r="F3406" s="235"/>
      <c r="G3406" s="236"/>
      <c r="H3406" s="237">
        <f t="shared" ref="H3406:J3406" si="1949">H3368</f>
        <v>0</v>
      </c>
      <c r="I3406" s="238">
        <f t="shared" si="1949"/>
        <v>0</v>
      </c>
      <c r="J3406" s="238">
        <f t="shared" si="1949"/>
        <v>0</v>
      </c>
      <c r="K3406" s="239">
        <f t="shared" si="1921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50">B3369</f>
        <v>0</v>
      </c>
      <c r="C3407" s="292">
        <f t="shared" si="1950"/>
        <v>0</v>
      </c>
      <c r="D3407" s="293">
        <f t="shared" si="1950"/>
        <v>0</v>
      </c>
      <c r="E3407" s="295">
        <f t="shared" si="1950"/>
        <v>0</v>
      </c>
      <c r="F3407" s="235"/>
      <c r="G3407" s="236"/>
      <c r="H3407" s="237">
        <f t="shared" ref="H3407:J3407" si="1951">H3369</f>
        <v>0</v>
      </c>
      <c r="I3407" s="238">
        <f t="shared" si="1951"/>
        <v>0</v>
      </c>
      <c r="J3407" s="238">
        <f t="shared" si="1951"/>
        <v>0</v>
      </c>
      <c r="K3407" s="239">
        <f t="shared" si="1921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48"/>
      <c r="K3409" s="32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49">
        <f>SUM(K3392:K3407)</f>
        <v>412800</v>
      </c>
      <c r="K3410" s="350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51"/>
      <c r="K3411" s="351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4"/>
      <c r="K3413" s="32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52">
        <f>((J3410/1.11)+(K3412/1.11))*11%</f>
        <v>40908.108108108099</v>
      </c>
      <c r="K3414" s="353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4"/>
      <c r="K3415" s="32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412800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5" t="str">
        <f>J3380</f>
        <v>NOVI / CONDRO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23060031</v>
      </c>
      <c r="G3422" s="11" t="s">
        <v>2</v>
      </c>
      <c r="H3422" s="385" t="s">
        <v>91</v>
      </c>
      <c r="I3422" s="385"/>
      <c r="J3422" s="385"/>
      <c r="K3422" s="38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89" t="s">
        <v>3</v>
      </c>
      <c r="G3423" s="17"/>
      <c r="H3423" s="387"/>
      <c r="I3423" s="387"/>
      <c r="J3423" s="387"/>
      <c r="K3423" s="38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4">
        <v>45097</v>
      </c>
      <c r="E3424" s="355"/>
      <c r="F3424" s="389"/>
      <c r="G3424" s="18"/>
      <c r="H3424" s="356" t="s">
        <v>92</v>
      </c>
      <c r="I3424" s="356"/>
      <c r="J3424" s="356"/>
      <c r="K3424" s="35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89"/>
      <c r="G3425" s="18"/>
      <c r="H3425" s="358" t="s">
        <v>93</v>
      </c>
      <c r="I3425" s="358"/>
      <c r="J3425" s="358"/>
      <c r="K3425" s="35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210</v>
      </c>
      <c r="E3426" s="9"/>
      <c r="F3426" s="21"/>
      <c r="G3426" s="22"/>
      <c r="H3426" s="360"/>
      <c r="I3426" s="360"/>
      <c r="J3426" s="360"/>
      <c r="K3426" s="36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40</v>
      </c>
      <c r="C3430" s="46" t="s">
        <v>34</v>
      </c>
      <c r="D3430" s="93">
        <v>2</v>
      </c>
      <c r="E3430" s="110" t="s">
        <v>77</v>
      </c>
      <c r="F3430" s="48"/>
      <c r="G3430" s="49"/>
      <c r="H3430" s="50">
        <v>147600</v>
      </c>
      <c r="I3430" s="51">
        <v>0.13500000000000001</v>
      </c>
      <c r="J3430" s="51"/>
      <c r="K3430" s="52">
        <f t="shared" ref="K3430:K3445" si="1952">(B3430*H3430-((B3430*H3430)*I3430))-((B3430*H3430-((B3430*H3430)*I3430))*J3430)</f>
        <v>5106960</v>
      </c>
      <c r="L3430" s="36"/>
    </row>
    <row r="3431" spans="1:12" s="10" customFormat="1" ht="14.1" customHeight="1" x14ac:dyDescent="0.25">
      <c r="A3431" s="45">
        <v>2</v>
      </c>
      <c r="B3431" s="46">
        <v>72</v>
      </c>
      <c r="C3431" s="46" t="s">
        <v>34</v>
      </c>
      <c r="D3431" s="93">
        <v>1</v>
      </c>
      <c r="E3431" s="110" t="s">
        <v>96</v>
      </c>
      <c r="F3431" s="48"/>
      <c r="G3431" s="49"/>
      <c r="H3431" s="50">
        <v>54300</v>
      </c>
      <c r="I3431" s="51">
        <v>0.13500000000000001</v>
      </c>
      <c r="J3431" s="51"/>
      <c r="K3431" s="52">
        <f t="shared" si="1952"/>
        <v>3381804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2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2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2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2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2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2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2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2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2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2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2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2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2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2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62"/>
      <c r="K3447" s="363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64">
        <f>SUM(K3430:K3445)</f>
        <v>8488764</v>
      </c>
      <c r="K3448" s="365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66"/>
      <c r="K3449" s="366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63"/>
      <c r="K3451" s="363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67">
        <f>((J3448/1.11)+(K3450/1.11))*11%</f>
        <v>841228.86486486485</v>
      </c>
      <c r="K3452" s="368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63"/>
      <c r="K3453" s="363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8488764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69" t="s">
        <v>211</v>
      </c>
      <c r="K3456" s="370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69"/>
      <c r="K3457" s="370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23060031</v>
      </c>
      <c r="F3460" s="123"/>
      <c r="G3460" s="124" t="s">
        <v>2</v>
      </c>
      <c r="H3460" s="371" t="str">
        <f>H3422</f>
        <v>CV PELITA JAYA</v>
      </c>
      <c r="I3460" s="371"/>
      <c r="J3460" s="371"/>
      <c r="K3460" s="37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75" t="s">
        <v>3</v>
      </c>
      <c r="G3461" s="130"/>
      <c r="H3461" s="373"/>
      <c r="I3461" s="373"/>
      <c r="J3461" s="373"/>
      <c r="K3461" s="37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76">
        <f>D3424</f>
        <v>45097</v>
      </c>
      <c r="E3462" s="377"/>
      <c r="F3462" s="375"/>
      <c r="G3462" s="131"/>
      <c r="H3462" s="378" t="str">
        <f>H3424</f>
        <v>(ANUGERAH SEJAHTERA)</v>
      </c>
      <c r="I3462" s="378"/>
      <c r="J3462" s="378"/>
      <c r="K3462" s="37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75"/>
      <c r="G3463" s="131"/>
      <c r="H3463" s="380" t="str">
        <f>H3425</f>
        <v>PURWOKERTO</v>
      </c>
      <c r="I3463" s="380"/>
      <c r="J3463" s="380"/>
      <c r="K3463" s="381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4593</v>
      </c>
      <c r="E3464" s="122"/>
      <c r="F3464" s="133"/>
      <c r="G3464" s="134"/>
      <c r="H3464" s="382"/>
      <c r="I3464" s="382"/>
      <c r="J3464" s="382"/>
      <c r="K3464" s="383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3">B3430</f>
        <v>40</v>
      </c>
      <c r="C3468" s="287" t="str">
        <f t="shared" si="1953"/>
        <v>LSN</v>
      </c>
      <c r="D3468" s="288">
        <f t="shared" si="1953"/>
        <v>2</v>
      </c>
      <c r="E3468" s="289" t="str">
        <f t="shared" si="1953"/>
        <v>CUTTER 18 MM KENKO L-500 (BESAR)</v>
      </c>
      <c r="F3468" s="158"/>
      <c r="G3468" s="159"/>
      <c r="H3468" s="160">
        <f t="shared" ref="H3468:J3468" si="1954">H3430</f>
        <v>147600</v>
      </c>
      <c r="I3468" s="161">
        <f t="shared" si="1954"/>
        <v>0.13500000000000001</v>
      </c>
      <c r="J3468" s="161">
        <f t="shared" si="1954"/>
        <v>0</v>
      </c>
      <c r="K3468" s="162">
        <f t="shared" ref="K3468:K3483" si="1955">(B3468*H3468-((B3468*H3468)*I3468))-((B3468*H3468-((B3468*H3468)*I3468))*J3468)</f>
        <v>5106960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6">B3431</f>
        <v>72</v>
      </c>
      <c r="C3469" s="287" t="str">
        <f t="shared" si="1956"/>
        <v>LSN</v>
      </c>
      <c r="D3469" s="288">
        <f t="shared" si="1956"/>
        <v>1</v>
      </c>
      <c r="E3469" s="289" t="str">
        <f t="shared" si="1956"/>
        <v>CORRECTION FLUID KENKO KE-01</v>
      </c>
      <c r="F3469" s="158"/>
      <c r="G3469" s="159"/>
      <c r="H3469" s="160">
        <f t="shared" ref="H3469:J3469" si="1957">H3431</f>
        <v>54300</v>
      </c>
      <c r="I3469" s="161">
        <f t="shared" si="1957"/>
        <v>0.13500000000000001</v>
      </c>
      <c r="J3469" s="161">
        <f t="shared" si="1957"/>
        <v>0</v>
      </c>
      <c r="K3469" s="162">
        <f t="shared" si="1955"/>
        <v>3381804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8">B3432</f>
        <v>0</v>
      </c>
      <c r="C3470" s="287">
        <f t="shared" si="1958"/>
        <v>0</v>
      </c>
      <c r="D3470" s="288">
        <f t="shared" si="1958"/>
        <v>0</v>
      </c>
      <c r="E3470" s="289">
        <f t="shared" si="1958"/>
        <v>0</v>
      </c>
      <c r="F3470" s="158"/>
      <c r="G3470" s="159"/>
      <c r="H3470" s="160">
        <f t="shared" ref="H3470:J3470" si="1959">H3432</f>
        <v>0</v>
      </c>
      <c r="I3470" s="161">
        <f t="shared" si="1959"/>
        <v>0</v>
      </c>
      <c r="J3470" s="161">
        <f t="shared" si="1959"/>
        <v>0</v>
      </c>
      <c r="K3470" s="162">
        <f t="shared" si="1955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60">B3433</f>
        <v>0</v>
      </c>
      <c r="C3471" s="287">
        <f t="shared" si="1960"/>
        <v>0</v>
      </c>
      <c r="D3471" s="288">
        <f t="shared" si="1960"/>
        <v>0</v>
      </c>
      <c r="E3471" s="289">
        <f t="shared" si="1960"/>
        <v>0</v>
      </c>
      <c r="F3471" s="158"/>
      <c r="G3471" s="159"/>
      <c r="H3471" s="160">
        <f t="shared" ref="H3471:J3471" si="1961">H3433</f>
        <v>0</v>
      </c>
      <c r="I3471" s="161">
        <f t="shared" si="1961"/>
        <v>0</v>
      </c>
      <c r="J3471" s="161">
        <f t="shared" si="1961"/>
        <v>0</v>
      </c>
      <c r="K3471" s="162">
        <f t="shared" si="1955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2">B3434</f>
        <v>0</v>
      </c>
      <c r="C3472" s="287">
        <f t="shared" si="1962"/>
        <v>0</v>
      </c>
      <c r="D3472" s="288">
        <f t="shared" si="1962"/>
        <v>0</v>
      </c>
      <c r="E3472" s="289">
        <f t="shared" si="1962"/>
        <v>0</v>
      </c>
      <c r="F3472" s="158"/>
      <c r="G3472" s="159"/>
      <c r="H3472" s="160">
        <f t="shared" ref="H3472:J3472" si="1963">H3434</f>
        <v>0</v>
      </c>
      <c r="I3472" s="161">
        <f t="shared" si="1963"/>
        <v>0</v>
      </c>
      <c r="J3472" s="161">
        <f t="shared" si="1963"/>
        <v>0</v>
      </c>
      <c r="K3472" s="162">
        <f t="shared" si="1955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4">B3435</f>
        <v>0</v>
      </c>
      <c r="C3473" s="287">
        <f t="shared" si="1964"/>
        <v>0</v>
      </c>
      <c r="D3473" s="288">
        <f t="shared" si="1964"/>
        <v>0</v>
      </c>
      <c r="E3473" s="289">
        <f t="shared" si="1964"/>
        <v>0</v>
      </c>
      <c r="F3473" s="158"/>
      <c r="G3473" s="159"/>
      <c r="H3473" s="160">
        <f t="shared" ref="H3473:J3473" si="1965">H3435</f>
        <v>0</v>
      </c>
      <c r="I3473" s="161">
        <f t="shared" si="1965"/>
        <v>0</v>
      </c>
      <c r="J3473" s="161">
        <f t="shared" si="1965"/>
        <v>0</v>
      </c>
      <c r="K3473" s="162">
        <f t="shared" si="1955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6">B3436</f>
        <v>0</v>
      </c>
      <c r="C3474" s="287">
        <f t="shared" si="1966"/>
        <v>0</v>
      </c>
      <c r="D3474" s="288">
        <f t="shared" si="1966"/>
        <v>0</v>
      </c>
      <c r="E3474" s="289">
        <f t="shared" si="1966"/>
        <v>0</v>
      </c>
      <c r="F3474" s="158"/>
      <c r="G3474" s="159"/>
      <c r="H3474" s="160">
        <f t="shared" ref="H3474:J3474" si="1967">H3436</f>
        <v>0</v>
      </c>
      <c r="I3474" s="161">
        <f t="shared" si="1967"/>
        <v>0</v>
      </c>
      <c r="J3474" s="161">
        <f t="shared" si="1967"/>
        <v>0</v>
      </c>
      <c r="K3474" s="162">
        <f t="shared" si="1955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8">B3437</f>
        <v>0</v>
      </c>
      <c r="C3475" s="287">
        <f t="shared" si="1968"/>
        <v>0</v>
      </c>
      <c r="D3475" s="288">
        <f t="shared" si="1968"/>
        <v>0</v>
      </c>
      <c r="E3475" s="290">
        <f t="shared" si="1968"/>
        <v>0</v>
      </c>
      <c r="F3475" s="158"/>
      <c r="G3475" s="159"/>
      <c r="H3475" s="160">
        <f t="shared" ref="H3475:J3475" si="1969">H3437</f>
        <v>0</v>
      </c>
      <c r="I3475" s="161">
        <f t="shared" si="1969"/>
        <v>0</v>
      </c>
      <c r="J3475" s="161">
        <f t="shared" si="1969"/>
        <v>0</v>
      </c>
      <c r="K3475" s="162">
        <f t="shared" si="1955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70">B3438</f>
        <v>0</v>
      </c>
      <c r="C3476" s="287">
        <f t="shared" si="1970"/>
        <v>0</v>
      </c>
      <c r="D3476" s="288">
        <f t="shared" si="1970"/>
        <v>0</v>
      </c>
      <c r="E3476" s="289">
        <f t="shared" si="1970"/>
        <v>0</v>
      </c>
      <c r="F3476" s="158"/>
      <c r="G3476" s="159"/>
      <c r="H3476" s="160">
        <f t="shared" ref="H3476:J3476" si="1971">H3438</f>
        <v>0</v>
      </c>
      <c r="I3476" s="161">
        <f t="shared" si="1971"/>
        <v>0</v>
      </c>
      <c r="J3476" s="161">
        <f t="shared" si="1971"/>
        <v>0</v>
      </c>
      <c r="K3476" s="162">
        <f t="shared" si="1955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2">B3439</f>
        <v>0</v>
      </c>
      <c r="C3477" s="287">
        <f t="shared" si="1972"/>
        <v>0</v>
      </c>
      <c r="D3477" s="288">
        <f t="shared" si="1972"/>
        <v>0</v>
      </c>
      <c r="E3477" s="289">
        <f t="shared" si="1972"/>
        <v>0</v>
      </c>
      <c r="F3477" s="158"/>
      <c r="G3477" s="159"/>
      <c r="H3477" s="160">
        <f t="shared" ref="H3477:J3477" si="1973">H3439</f>
        <v>0</v>
      </c>
      <c r="I3477" s="161">
        <f t="shared" si="1973"/>
        <v>0</v>
      </c>
      <c r="J3477" s="161">
        <f t="shared" si="1973"/>
        <v>0</v>
      </c>
      <c r="K3477" s="162">
        <f t="shared" si="1955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4">B3440</f>
        <v>0</v>
      </c>
      <c r="C3478" s="287">
        <f t="shared" si="1974"/>
        <v>0</v>
      </c>
      <c r="D3478" s="288">
        <f t="shared" si="1974"/>
        <v>0</v>
      </c>
      <c r="E3478" s="289">
        <f t="shared" si="1974"/>
        <v>0</v>
      </c>
      <c r="F3478" s="158"/>
      <c r="G3478" s="159"/>
      <c r="H3478" s="160">
        <f t="shared" ref="H3478:J3478" si="1975">H3440</f>
        <v>0</v>
      </c>
      <c r="I3478" s="161">
        <f t="shared" si="1975"/>
        <v>0</v>
      </c>
      <c r="J3478" s="161">
        <f t="shared" si="1975"/>
        <v>0</v>
      </c>
      <c r="K3478" s="162">
        <f t="shared" si="1955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6">B3441</f>
        <v>0</v>
      </c>
      <c r="C3479" s="287">
        <f t="shared" si="1976"/>
        <v>0</v>
      </c>
      <c r="D3479" s="288">
        <f t="shared" si="1976"/>
        <v>0</v>
      </c>
      <c r="E3479" s="289">
        <f t="shared" si="1976"/>
        <v>0</v>
      </c>
      <c r="F3479" s="158"/>
      <c r="G3479" s="159"/>
      <c r="H3479" s="160">
        <f t="shared" ref="H3479:J3479" si="1977">H3441</f>
        <v>0</v>
      </c>
      <c r="I3479" s="161">
        <f t="shared" si="1977"/>
        <v>0</v>
      </c>
      <c r="J3479" s="161">
        <f t="shared" si="1977"/>
        <v>0</v>
      </c>
      <c r="K3479" s="162">
        <f t="shared" si="1955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8">B3442</f>
        <v>0</v>
      </c>
      <c r="C3480" s="287">
        <f t="shared" si="1978"/>
        <v>0</v>
      </c>
      <c r="D3480" s="288">
        <f t="shared" si="1978"/>
        <v>0</v>
      </c>
      <c r="E3480" s="289">
        <f t="shared" si="1978"/>
        <v>0</v>
      </c>
      <c r="F3480" s="158"/>
      <c r="G3480" s="159"/>
      <c r="H3480" s="160">
        <f t="shared" ref="H3480:J3480" si="1979">H3442</f>
        <v>0</v>
      </c>
      <c r="I3480" s="161">
        <f t="shared" si="1979"/>
        <v>0</v>
      </c>
      <c r="J3480" s="161">
        <f t="shared" si="1979"/>
        <v>0</v>
      </c>
      <c r="K3480" s="162">
        <f t="shared" si="1955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80">B3443</f>
        <v>0</v>
      </c>
      <c r="C3481" s="287">
        <f t="shared" si="1980"/>
        <v>0</v>
      </c>
      <c r="D3481" s="288">
        <f t="shared" si="1980"/>
        <v>0</v>
      </c>
      <c r="E3481" s="289">
        <f t="shared" si="1980"/>
        <v>0</v>
      </c>
      <c r="F3481" s="158"/>
      <c r="G3481" s="159"/>
      <c r="H3481" s="160">
        <f t="shared" ref="H3481:J3481" si="1981">H3443</f>
        <v>0</v>
      </c>
      <c r="I3481" s="161">
        <f t="shared" si="1981"/>
        <v>0</v>
      </c>
      <c r="J3481" s="161">
        <f t="shared" si="1981"/>
        <v>0</v>
      </c>
      <c r="K3481" s="162">
        <f t="shared" si="1955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2">B3444</f>
        <v>0</v>
      </c>
      <c r="C3482" s="287">
        <f t="shared" si="1982"/>
        <v>0</v>
      </c>
      <c r="D3482" s="288">
        <f t="shared" si="1982"/>
        <v>0</v>
      </c>
      <c r="E3482" s="289">
        <f t="shared" si="1982"/>
        <v>0</v>
      </c>
      <c r="F3482" s="158"/>
      <c r="G3482" s="159"/>
      <c r="H3482" s="160">
        <f t="shared" ref="H3482:J3482" si="1983">H3444</f>
        <v>0</v>
      </c>
      <c r="I3482" s="161">
        <f t="shared" si="1983"/>
        <v>0</v>
      </c>
      <c r="J3482" s="161">
        <f t="shared" si="1983"/>
        <v>0</v>
      </c>
      <c r="K3482" s="162">
        <f t="shared" si="1955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4">B3445</f>
        <v>0</v>
      </c>
      <c r="C3483" s="287">
        <f t="shared" si="1984"/>
        <v>0</v>
      </c>
      <c r="D3483" s="288">
        <f t="shared" si="1984"/>
        <v>0</v>
      </c>
      <c r="E3483" s="290">
        <f t="shared" si="1984"/>
        <v>0</v>
      </c>
      <c r="F3483" s="158"/>
      <c r="G3483" s="159"/>
      <c r="H3483" s="160">
        <f t="shared" ref="H3483:J3483" si="1985">H3445</f>
        <v>0</v>
      </c>
      <c r="I3483" s="161">
        <f t="shared" si="1985"/>
        <v>0</v>
      </c>
      <c r="J3483" s="161">
        <f t="shared" si="1985"/>
        <v>0</v>
      </c>
      <c r="K3483" s="162">
        <f t="shared" si="1955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84"/>
      <c r="K3485" s="33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27">
        <f>SUM(K3468:K3483)</f>
        <v>8488764</v>
      </c>
      <c r="K3486" s="328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29"/>
      <c r="K3487" s="329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30"/>
      <c r="K3489" s="33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31">
        <f>((J3486/1.11)+(K3488/1.11))*11%</f>
        <v>841228.86486486485</v>
      </c>
      <c r="K3490" s="332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30"/>
      <c r="K3491" s="33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8488764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3" t="str">
        <f>J3456</f>
        <v>LENA / CONDRO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23060031</v>
      </c>
      <c r="F3498" s="200"/>
      <c r="G3498" s="201" t="s">
        <v>2</v>
      </c>
      <c r="H3498" s="335" t="str">
        <f>H3460</f>
        <v>CV PELITA JAYA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3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40">
        <f>D3462</f>
        <v>45097</v>
      </c>
      <c r="E3500" s="341"/>
      <c r="F3500" s="339"/>
      <c r="G3500" s="208"/>
      <c r="H3500" s="342" t="str">
        <f>H3462</f>
        <v>(ANUGERAH SEJAHTERA)</v>
      </c>
      <c r="I3500" s="342"/>
      <c r="J3500" s="342"/>
      <c r="K3500" s="34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39"/>
      <c r="G3501" s="208"/>
      <c r="H3501" s="344" t="str">
        <f>H3463</f>
        <v>PURWOKERTO</v>
      </c>
      <c r="I3501" s="344"/>
      <c r="J3501" s="344"/>
      <c r="K3501" s="34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4593</v>
      </c>
      <c r="E3502" s="199"/>
      <c r="F3502" s="210"/>
      <c r="G3502" s="211"/>
      <c r="H3502" s="346"/>
      <c r="I3502" s="346"/>
      <c r="J3502" s="346"/>
      <c r="K3502" s="34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v>40</v>
      </c>
      <c r="C3506" s="292" t="s">
        <v>34</v>
      </c>
      <c r="D3506" s="293">
        <v>2</v>
      </c>
      <c r="E3506" s="294" t="s">
        <v>77</v>
      </c>
      <c r="F3506" s="235"/>
      <c r="G3506" s="236"/>
      <c r="H3506" s="237">
        <v>147600</v>
      </c>
      <c r="I3506" s="238">
        <v>0.13500000000000001</v>
      </c>
      <c r="J3506" s="238">
        <f t="shared" ref="J3506" si="1986">J3468</f>
        <v>0</v>
      </c>
      <c r="K3506" s="239">
        <f t="shared" ref="K3506:K3521" si="1987">(B3506*H3506-((B3506*H3506)*I3506))-((B3506*H3506-((B3506*H3506)*I3506))*J3506)</f>
        <v>5106960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8">B3469</f>
        <v>72</v>
      </c>
      <c r="C3507" s="292" t="str">
        <f t="shared" si="1988"/>
        <v>LSN</v>
      </c>
      <c r="D3507" s="293">
        <f t="shared" si="1988"/>
        <v>1</v>
      </c>
      <c r="E3507" s="295" t="str">
        <f t="shared" si="1988"/>
        <v>CORRECTION FLUID KENKO KE-01</v>
      </c>
      <c r="F3507" s="235"/>
      <c r="G3507" s="236"/>
      <c r="H3507" s="237">
        <f t="shared" ref="H3507:J3507" si="1989">H3469</f>
        <v>54300</v>
      </c>
      <c r="I3507" s="238">
        <f t="shared" si="1989"/>
        <v>0.13500000000000001</v>
      </c>
      <c r="J3507" s="238">
        <f t="shared" si="1989"/>
        <v>0</v>
      </c>
      <c r="K3507" s="239">
        <f t="shared" ref="K3507:K3520" si="1990">(B3507*H3507-((B3507*H3507)*I3507))-((B3507*H3507-((B3507*H3507)*I3507))*J3507)</f>
        <v>3381804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91">B3470</f>
        <v>0</v>
      </c>
      <c r="C3508" s="292">
        <f t="shared" si="1991"/>
        <v>0</v>
      </c>
      <c r="D3508" s="293">
        <f t="shared" si="1991"/>
        <v>0</v>
      </c>
      <c r="E3508" s="295">
        <f t="shared" si="1991"/>
        <v>0</v>
      </c>
      <c r="F3508" s="235"/>
      <c r="G3508" s="236"/>
      <c r="H3508" s="237">
        <f t="shared" ref="H3508:J3508" si="1992">H3470</f>
        <v>0</v>
      </c>
      <c r="I3508" s="238">
        <f t="shared" si="1992"/>
        <v>0</v>
      </c>
      <c r="J3508" s="238">
        <f t="shared" si="1992"/>
        <v>0</v>
      </c>
      <c r="K3508" s="239">
        <f t="shared" si="1990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3">B3471</f>
        <v>0</v>
      </c>
      <c r="C3509" s="292">
        <f t="shared" si="1993"/>
        <v>0</v>
      </c>
      <c r="D3509" s="293">
        <f t="shared" si="1993"/>
        <v>0</v>
      </c>
      <c r="E3509" s="295">
        <f t="shared" si="1993"/>
        <v>0</v>
      </c>
      <c r="F3509" s="235"/>
      <c r="G3509" s="236"/>
      <c r="H3509" s="237">
        <f t="shared" ref="H3509:J3509" si="1994">H3471</f>
        <v>0</v>
      </c>
      <c r="I3509" s="238">
        <f t="shared" si="1994"/>
        <v>0</v>
      </c>
      <c r="J3509" s="238">
        <f t="shared" si="1994"/>
        <v>0</v>
      </c>
      <c r="K3509" s="239">
        <f t="shared" si="1990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5">B3472</f>
        <v>0</v>
      </c>
      <c r="C3510" s="292">
        <f t="shared" si="1995"/>
        <v>0</v>
      </c>
      <c r="D3510" s="293">
        <f t="shared" si="1995"/>
        <v>0</v>
      </c>
      <c r="E3510" s="295">
        <f t="shared" si="1995"/>
        <v>0</v>
      </c>
      <c r="F3510" s="235"/>
      <c r="G3510" s="236"/>
      <c r="H3510" s="237">
        <f t="shared" ref="H3510:J3510" si="1996">H3472</f>
        <v>0</v>
      </c>
      <c r="I3510" s="238">
        <f t="shared" si="1996"/>
        <v>0</v>
      </c>
      <c r="J3510" s="238">
        <f t="shared" si="1996"/>
        <v>0</v>
      </c>
      <c r="K3510" s="239">
        <f t="shared" si="1990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7">B3473</f>
        <v>0</v>
      </c>
      <c r="C3511" s="292">
        <f t="shared" si="1997"/>
        <v>0</v>
      </c>
      <c r="D3511" s="293">
        <f t="shared" si="1997"/>
        <v>0</v>
      </c>
      <c r="E3511" s="295">
        <f t="shared" si="1997"/>
        <v>0</v>
      </c>
      <c r="F3511" s="235"/>
      <c r="G3511" s="236"/>
      <c r="H3511" s="237">
        <f t="shared" ref="H3511:J3511" si="1998">H3473</f>
        <v>0</v>
      </c>
      <c r="I3511" s="238">
        <f t="shared" si="1998"/>
        <v>0</v>
      </c>
      <c r="J3511" s="238">
        <f t="shared" si="1998"/>
        <v>0</v>
      </c>
      <c r="K3511" s="239">
        <f t="shared" si="1990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9">B3474</f>
        <v>0</v>
      </c>
      <c r="C3512" s="292">
        <f t="shared" si="1999"/>
        <v>0</v>
      </c>
      <c r="D3512" s="293">
        <f t="shared" si="1999"/>
        <v>0</v>
      </c>
      <c r="E3512" s="295">
        <f t="shared" si="1999"/>
        <v>0</v>
      </c>
      <c r="F3512" s="235"/>
      <c r="G3512" s="236"/>
      <c r="H3512" s="237">
        <f t="shared" ref="H3512:J3512" si="2000">H3474</f>
        <v>0</v>
      </c>
      <c r="I3512" s="238">
        <f t="shared" si="2000"/>
        <v>0</v>
      </c>
      <c r="J3512" s="238">
        <f t="shared" si="2000"/>
        <v>0</v>
      </c>
      <c r="K3512" s="239">
        <f t="shared" si="1990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2001">B3475</f>
        <v>0</v>
      </c>
      <c r="C3513" s="292">
        <f t="shared" si="2001"/>
        <v>0</v>
      </c>
      <c r="D3513" s="293">
        <f t="shared" si="2001"/>
        <v>0</v>
      </c>
      <c r="E3513" s="295">
        <f t="shared" si="2001"/>
        <v>0</v>
      </c>
      <c r="F3513" s="235"/>
      <c r="G3513" s="236"/>
      <c r="H3513" s="237">
        <f t="shared" ref="H3513:J3513" si="2002">H3475</f>
        <v>0</v>
      </c>
      <c r="I3513" s="238">
        <f t="shared" si="2002"/>
        <v>0</v>
      </c>
      <c r="J3513" s="238">
        <f t="shared" si="2002"/>
        <v>0</v>
      </c>
      <c r="K3513" s="239">
        <f t="shared" si="1990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3">B3476</f>
        <v>0</v>
      </c>
      <c r="C3514" s="292">
        <f t="shared" si="2003"/>
        <v>0</v>
      </c>
      <c r="D3514" s="293">
        <f t="shared" si="2003"/>
        <v>0</v>
      </c>
      <c r="E3514" s="295">
        <f t="shared" si="2003"/>
        <v>0</v>
      </c>
      <c r="F3514" s="235"/>
      <c r="G3514" s="236"/>
      <c r="H3514" s="237">
        <f t="shared" ref="H3514:J3514" si="2004">H3476</f>
        <v>0</v>
      </c>
      <c r="I3514" s="238">
        <f t="shared" si="2004"/>
        <v>0</v>
      </c>
      <c r="J3514" s="238">
        <f t="shared" si="2004"/>
        <v>0</v>
      </c>
      <c r="K3514" s="239">
        <f t="shared" si="1990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5">B3477</f>
        <v>0</v>
      </c>
      <c r="C3515" s="292">
        <f t="shared" si="2005"/>
        <v>0</v>
      </c>
      <c r="D3515" s="293">
        <f t="shared" si="2005"/>
        <v>0</v>
      </c>
      <c r="E3515" s="295">
        <f t="shared" si="2005"/>
        <v>0</v>
      </c>
      <c r="F3515" s="235"/>
      <c r="G3515" s="236"/>
      <c r="H3515" s="237">
        <f t="shared" ref="H3515:J3515" si="2006">H3477</f>
        <v>0</v>
      </c>
      <c r="I3515" s="238">
        <f t="shared" si="2006"/>
        <v>0</v>
      </c>
      <c r="J3515" s="238">
        <f t="shared" si="2006"/>
        <v>0</v>
      </c>
      <c r="K3515" s="239">
        <f t="shared" si="1990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7">B3478</f>
        <v>0</v>
      </c>
      <c r="C3516" s="292">
        <f t="shared" si="2007"/>
        <v>0</v>
      </c>
      <c r="D3516" s="293">
        <f t="shared" si="2007"/>
        <v>0</v>
      </c>
      <c r="E3516" s="295">
        <f t="shared" si="2007"/>
        <v>0</v>
      </c>
      <c r="F3516" s="235"/>
      <c r="G3516" s="236"/>
      <c r="H3516" s="237">
        <f t="shared" ref="H3516:J3516" si="2008">H3478</f>
        <v>0</v>
      </c>
      <c r="I3516" s="238">
        <f t="shared" si="2008"/>
        <v>0</v>
      </c>
      <c r="J3516" s="238">
        <f t="shared" si="2008"/>
        <v>0</v>
      </c>
      <c r="K3516" s="239">
        <f t="shared" si="1990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9">B3479</f>
        <v>0</v>
      </c>
      <c r="C3517" s="292">
        <f t="shared" si="2009"/>
        <v>0</v>
      </c>
      <c r="D3517" s="293">
        <f t="shared" si="2009"/>
        <v>0</v>
      </c>
      <c r="E3517" s="295">
        <f t="shared" si="2009"/>
        <v>0</v>
      </c>
      <c r="F3517" s="235"/>
      <c r="G3517" s="236"/>
      <c r="H3517" s="237">
        <f t="shared" ref="H3517:J3517" si="2010">H3479</f>
        <v>0</v>
      </c>
      <c r="I3517" s="238">
        <f t="shared" si="2010"/>
        <v>0</v>
      </c>
      <c r="J3517" s="238">
        <f t="shared" si="2010"/>
        <v>0</v>
      </c>
      <c r="K3517" s="239">
        <f t="shared" si="1990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11">B3480</f>
        <v>0</v>
      </c>
      <c r="C3518" s="292">
        <f t="shared" si="2011"/>
        <v>0</v>
      </c>
      <c r="D3518" s="293">
        <f t="shared" si="2011"/>
        <v>0</v>
      </c>
      <c r="E3518" s="295">
        <f t="shared" si="2011"/>
        <v>0</v>
      </c>
      <c r="F3518" s="235"/>
      <c r="G3518" s="236"/>
      <c r="H3518" s="237">
        <f t="shared" ref="H3518:J3518" si="2012">H3480</f>
        <v>0</v>
      </c>
      <c r="I3518" s="238">
        <f t="shared" si="2012"/>
        <v>0</v>
      </c>
      <c r="J3518" s="238">
        <f t="shared" si="2012"/>
        <v>0</v>
      </c>
      <c r="K3518" s="239">
        <f t="shared" si="1990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3">B3481</f>
        <v>0</v>
      </c>
      <c r="C3519" s="292">
        <f t="shared" si="2013"/>
        <v>0</v>
      </c>
      <c r="D3519" s="293">
        <f t="shared" si="2013"/>
        <v>0</v>
      </c>
      <c r="E3519" s="295">
        <f t="shared" si="2013"/>
        <v>0</v>
      </c>
      <c r="F3519" s="235"/>
      <c r="G3519" s="236"/>
      <c r="H3519" s="237">
        <f t="shared" ref="H3519:J3519" si="2014">H3481</f>
        <v>0</v>
      </c>
      <c r="I3519" s="238">
        <f t="shared" si="2014"/>
        <v>0</v>
      </c>
      <c r="J3519" s="238">
        <f t="shared" si="2014"/>
        <v>0</v>
      </c>
      <c r="K3519" s="239">
        <f t="shared" si="1990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5">B3482</f>
        <v>0</v>
      </c>
      <c r="C3520" s="292">
        <f t="shared" si="2015"/>
        <v>0</v>
      </c>
      <c r="D3520" s="293">
        <f t="shared" si="2015"/>
        <v>0</v>
      </c>
      <c r="E3520" s="295">
        <f t="shared" si="2015"/>
        <v>0</v>
      </c>
      <c r="F3520" s="235"/>
      <c r="G3520" s="236"/>
      <c r="H3520" s="237">
        <f t="shared" ref="H3520:J3520" si="2016">H3482</f>
        <v>0</v>
      </c>
      <c r="I3520" s="238">
        <f t="shared" si="2016"/>
        <v>0</v>
      </c>
      <c r="J3520" s="238">
        <f t="shared" si="2016"/>
        <v>0</v>
      </c>
      <c r="K3520" s="239">
        <f t="shared" si="1990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7">B3483</f>
        <v>0</v>
      </c>
      <c r="C3521" s="292">
        <f t="shared" si="2017"/>
        <v>0</v>
      </c>
      <c r="D3521" s="293">
        <f t="shared" si="2017"/>
        <v>0</v>
      </c>
      <c r="E3521" s="295">
        <f t="shared" si="2017"/>
        <v>0</v>
      </c>
      <c r="F3521" s="235"/>
      <c r="G3521" s="236"/>
      <c r="H3521" s="237">
        <f t="shared" ref="H3521:J3521" si="2018">H3483</f>
        <v>0</v>
      </c>
      <c r="I3521" s="238">
        <f t="shared" si="2018"/>
        <v>0</v>
      </c>
      <c r="J3521" s="238">
        <f t="shared" si="2018"/>
        <v>0</v>
      </c>
      <c r="K3521" s="239">
        <f t="shared" si="1987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48"/>
      <c r="K3523" s="32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49">
        <f>SUM(K3506:K3521)</f>
        <v>8488764</v>
      </c>
      <c r="K3524" s="350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51"/>
      <c r="K3525" s="351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4"/>
      <c r="K3527" s="32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52">
        <f>((J3524/1.11)+(K3526/1.11))*11%</f>
        <v>841228.86486486485</v>
      </c>
      <c r="K3528" s="353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4"/>
      <c r="K3529" s="32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8488764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5" t="str">
        <f>J3494</f>
        <v>LENA / CONDRO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23060032</v>
      </c>
      <c r="G3536" s="11" t="s">
        <v>2</v>
      </c>
      <c r="H3536" s="385" t="s">
        <v>213</v>
      </c>
      <c r="I3536" s="385"/>
      <c r="J3536" s="385"/>
      <c r="K3536" s="38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89" t="s">
        <v>3</v>
      </c>
      <c r="G3537" s="17"/>
      <c r="H3537" s="387"/>
      <c r="I3537" s="387"/>
      <c r="J3537" s="387"/>
      <c r="K3537" s="38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4">
        <v>45100</v>
      </c>
      <c r="E3538" s="355"/>
      <c r="F3538" s="389"/>
      <c r="G3538" s="18"/>
      <c r="H3538" s="356" t="s">
        <v>31</v>
      </c>
      <c r="I3538" s="356"/>
      <c r="J3538" s="356"/>
      <c r="K3538" s="35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89"/>
      <c r="G3539" s="18"/>
      <c r="H3539" s="358" t="s">
        <v>127</v>
      </c>
      <c r="I3539" s="358"/>
      <c r="J3539" s="358"/>
      <c r="K3539" s="35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212</v>
      </c>
      <c r="E3540" s="9"/>
      <c r="F3540" s="21"/>
      <c r="G3540" s="22"/>
      <c r="H3540" s="360"/>
      <c r="I3540" s="360"/>
      <c r="J3540" s="360"/>
      <c r="K3540" s="36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4</v>
      </c>
      <c r="C3544" s="46" t="s">
        <v>43</v>
      </c>
      <c r="D3544" s="93"/>
      <c r="E3544" s="63" t="s">
        <v>214</v>
      </c>
      <c r="F3544" s="48"/>
      <c r="G3544" s="49"/>
      <c r="H3544" s="50">
        <v>60000</v>
      </c>
      <c r="I3544" s="51">
        <v>0.1</v>
      </c>
      <c r="J3544" s="51"/>
      <c r="K3544" s="52">
        <f t="shared" ref="K3544:K3559" si="2019">(B3544*H3544-((B3544*H3544)*I3544))-((B3544*H3544-((B3544*H3544)*I3544))*J3544)</f>
        <v>216000</v>
      </c>
      <c r="L3544" s="36"/>
    </row>
    <row r="3545" spans="1:12" s="10" customFormat="1" ht="14.1" customHeight="1" x14ac:dyDescent="0.25">
      <c r="A3545" s="45">
        <v>2</v>
      </c>
      <c r="B3545" s="46">
        <v>12</v>
      </c>
      <c r="C3545" s="46" t="s">
        <v>43</v>
      </c>
      <c r="D3545" s="93"/>
      <c r="E3545" s="63" t="s">
        <v>215</v>
      </c>
      <c r="F3545" s="48"/>
      <c r="G3545" s="49"/>
      <c r="H3545" s="50">
        <v>39600</v>
      </c>
      <c r="I3545" s="313">
        <v>0.1</v>
      </c>
      <c r="J3545" s="51"/>
      <c r="K3545" s="52">
        <f t="shared" si="2019"/>
        <v>427680</v>
      </c>
      <c r="L3545" s="36"/>
    </row>
    <row r="3546" spans="1:12" s="10" customFormat="1" ht="14.1" customHeight="1" x14ac:dyDescent="0.25">
      <c r="A3546" s="45">
        <v>3</v>
      </c>
      <c r="B3546" s="46">
        <v>2</v>
      </c>
      <c r="C3546" s="46" t="s">
        <v>137</v>
      </c>
      <c r="D3546" s="93"/>
      <c r="E3546" s="63" t="s">
        <v>216</v>
      </c>
      <c r="F3546" s="48"/>
      <c r="G3546" s="49"/>
      <c r="H3546" s="50">
        <v>177000</v>
      </c>
      <c r="I3546" s="313">
        <v>0.1</v>
      </c>
      <c r="J3546" s="51"/>
      <c r="K3546" s="52">
        <f t="shared" si="2019"/>
        <v>318600</v>
      </c>
      <c r="L3546" s="36"/>
    </row>
    <row r="3547" spans="1:12" s="10" customFormat="1" ht="14.1" customHeight="1" x14ac:dyDescent="0.25">
      <c r="A3547" s="45">
        <v>4</v>
      </c>
      <c r="B3547" s="46">
        <v>50</v>
      </c>
      <c r="C3547" s="46" t="s">
        <v>137</v>
      </c>
      <c r="D3547" s="93">
        <v>1</v>
      </c>
      <c r="E3547" s="63" t="s">
        <v>218</v>
      </c>
      <c r="F3547" s="48"/>
      <c r="G3547" s="49"/>
      <c r="H3547" s="50">
        <v>31800</v>
      </c>
      <c r="I3547" s="313">
        <v>0.1</v>
      </c>
      <c r="J3547" s="51"/>
      <c r="K3547" s="52">
        <f t="shared" si="2019"/>
        <v>1431000</v>
      </c>
      <c r="L3547" s="36"/>
    </row>
    <row r="3548" spans="1:12" s="10" customFormat="1" ht="14.1" customHeight="1" x14ac:dyDescent="0.25">
      <c r="A3548" s="45">
        <v>5</v>
      </c>
      <c r="B3548" s="46">
        <v>25</v>
      </c>
      <c r="C3548" s="46" t="s">
        <v>137</v>
      </c>
      <c r="D3548" s="93"/>
      <c r="E3548" s="63" t="s">
        <v>217</v>
      </c>
      <c r="F3548" s="48"/>
      <c r="G3548" s="49"/>
      <c r="H3548" s="50">
        <v>28800</v>
      </c>
      <c r="I3548" s="313">
        <v>0.1</v>
      </c>
      <c r="J3548" s="51"/>
      <c r="K3548" s="52">
        <f t="shared" si="2019"/>
        <v>648000</v>
      </c>
      <c r="L3548" s="36"/>
    </row>
    <row r="3549" spans="1:12" s="10" customFormat="1" ht="14.1" customHeight="1" x14ac:dyDescent="0.25">
      <c r="A3549" s="45">
        <v>6</v>
      </c>
      <c r="B3549" s="46">
        <v>10</v>
      </c>
      <c r="C3549" s="46" t="s">
        <v>43</v>
      </c>
      <c r="D3549" s="93"/>
      <c r="E3549" s="63" t="s">
        <v>119</v>
      </c>
      <c r="F3549" s="48"/>
      <c r="G3549" s="49"/>
      <c r="H3549" s="50">
        <v>19800</v>
      </c>
      <c r="I3549" s="313">
        <v>0.1</v>
      </c>
      <c r="J3549" s="51"/>
      <c r="K3549" s="52">
        <f t="shared" si="2019"/>
        <v>178200</v>
      </c>
      <c r="L3549" s="36"/>
    </row>
    <row r="3550" spans="1:12" s="10" customFormat="1" ht="14.1" customHeight="1" x14ac:dyDescent="0.25">
      <c r="A3550" s="45">
        <v>7</v>
      </c>
      <c r="B3550" s="46">
        <v>500</v>
      </c>
      <c r="C3550" s="46" t="s">
        <v>158</v>
      </c>
      <c r="D3550" s="93">
        <v>1</v>
      </c>
      <c r="E3550" s="63" t="s">
        <v>142</v>
      </c>
      <c r="F3550" s="48"/>
      <c r="G3550" s="49"/>
      <c r="H3550" s="50">
        <v>1625</v>
      </c>
      <c r="I3550" s="313">
        <v>0.1</v>
      </c>
      <c r="J3550" s="51"/>
      <c r="K3550" s="52">
        <f t="shared" si="2019"/>
        <v>731250</v>
      </c>
      <c r="L3550" s="36"/>
    </row>
    <row r="3551" spans="1:12" s="10" customFormat="1" ht="14.1" customHeight="1" x14ac:dyDescent="0.25">
      <c r="A3551" s="45">
        <v>8</v>
      </c>
      <c r="B3551" s="46">
        <v>200</v>
      </c>
      <c r="C3551" s="46" t="s">
        <v>158</v>
      </c>
      <c r="D3551" s="93">
        <v>1</v>
      </c>
      <c r="E3551" s="315" t="s">
        <v>219</v>
      </c>
      <c r="F3551" s="48"/>
      <c r="G3551" s="49"/>
      <c r="H3551" s="50">
        <v>4400</v>
      </c>
      <c r="I3551" s="313">
        <v>0.1</v>
      </c>
      <c r="J3551" s="51"/>
      <c r="K3551" s="52">
        <f t="shared" si="2019"/>
        <v>792000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9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9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9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9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9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9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9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9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62"/>
      <c r="K3561" s="363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64">
        <f>SUM(K3544:K3559)</f>
        <v>4742730</v>
      </c>
      <c r="K3562" s="365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66"/>
      <c r="K3563" s="366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63"/>
      <c r="K3565" s="363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67">
        <f>((J3562/1.11)+(K3564/1.11))*11%</f>
        <v>470000.2702702703</v>
      </c>
      <c r="K3566" s="368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63"/>
      <c r="K3567" s="363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4742730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69" t="s">
        <v>220</v>
      </c>
      <c r="K3570" s="370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69"/>
      <c r="K3571" s="370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23060032</v>
      </c>
      <c r="F3574" s="123"/>
      <c r="G3574" s="124" t="s">
        <v>2</v>
      </c>
      <c r="H3574" s="371" t="str">
        <f>H3536</f>
        <v>CV DWI JAYA</v>
      </c>
      <c r="I3574" s="371"/>
      <c r="J3574" s="371"/>
      <c r="K3574" s="37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75" t="s">
        <v>3</v>
      </c>
      <c r="G3575" s="130"/>
      <c r="H3575" s="373"/>
      <c r="I3575" s="373"/>
      <c r="J3575" s="373"/>
      <c r="K3575" s="37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76">
        <f>D3538</f>
        <v>45100</v>
      </c>
      <c r="E3576" s="377"/>
      <c r="F3576" s="375"/>
      <c r="G3576" s="131"/>
      <c r="H3576" s="378" t="str">
        <f>H3538</f>
        <v/>
      </c>
      <c r="I3576" s="378"/>
      <c r="J3576" s="378"/>
      <c r="K3576" s="37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75"/>
      <c r="G3577" s="131"/>
      <c r="H3577" s="380" t="str">
        <f>H3539</f>
        <v>YOGYAKARTA</v>
      </c>
      <c r="I3577" s="380"/>
      <c r="J3577" s="380"/>
      <c r="K3577" s="381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4768</v>
      </c>
      <c r="E3578" s="122"/>
      <c r="F3578" s="133"/>
      <c r="G3578" s="134"/>
      <c r="H3578" s="382"/>
      <c r="I3578" s="382"/>
      <c r="J3578" s="382"/>
      <c r="K3578" s="383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20">B3544</f>
        <v>4</v>
      </c>
      <c r="C3582" s="287" t="str">
        <f t="shared" si="2020"/>
        <v>LS</v>
      </c>
      <c r="D3582" s="288">
        <f t="shared" si="2020"/>
        <v>0</v>
      </c>
      <c r="E3582" s="289" t="str">
        <f t="shared" si="2020"/>
        <v>CORRECTION TAPE KENKO CT-909</v>
      </c>
      <c r="F3582" s="158"/>
      <c r="G3582" s="159"/>
      <c r="H3582" s="160">
        <f t="shared" ref="H3582:J3582" si="2021">H3544</f>
        <v>60000</v>
      </c>
      <c r="I3582" s="161">
        <f t="shared" si="2021"/>
        <v>0.1</v>
      </c>
      <c r="J3582" s="161">
        <f t="shared" si="2021"/>
        <v>0</v>
      </c>
      <c r="K3582" s="162">
        <f t="shared" ref="K3582:K3597" si="2022">(B3582*H3582-((B3582*H3582)*I3582))-((B3582*H3582-((B3582*H3582)*I3582))*J3582)</f>
        <v>216000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3">B3545</f>
        <v>12</v>
      </c>
      <c r="C3583" s="287" t="str">
        <f t="shared" si="2023"/>
        <v>LS</v>
      </c>
      <c r="D3583" s="288">
        <f t="shared" si="2023"/>
        <v>0</v>
      </c>
      <c r="E3583" s="289" t="str">
        <f t="shared" si="2023"/>
        <v>GEL PEN KENKO K-1</v>
      </c>
      <c r="F3583" s="158"/>
      <c r="G3583" s="159"/>
      <c r="H3583" s="160">
        <f t="shared" ref="H3583:J3583" si="2024">H3545</f>
        <v>39600</v>
      </c>
      <c r="I3583" s="161">
        <f t="shared" si="2024"/>
        <v>0.1</v>
      </c>
      <c r="J3583" s="161">
        <f t="shared" si="2024"/>
        <v>0</v>
      </c>
      <c r="K3583" s="162">
        <f t="shared" si="2022"/>
        <v>427680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5">B3546</f>
        <v>2</v>
      </c>
      <c r="C3584" s="287" t="str">
        <f t="shared" si="2025"/>
        <v>GRS</v>
      </c>
      <c r="D3584" s="288">
        <f t="shared" si="2025"/>
        <v>0</v>
      </c>
      <c r="E3584" s="289" t="str">
        <f t="shared" si="2025"/>
        <v>BINDER CLIP JOYKO 260</v>
      </c>
      <c r="F3584" s="158"/>
      <c r="G3584" s="159"/>
      <c r="H3584" s="160">
        <f t="shared" ref="H3584:J3584" si="2026">H3546</f>
        <v>177000</v>
      </c>
      <c r="I3584" s="161">
        <f t="shared" si="2026"/>
        <v>0.1</v>
      </c>
      <c r="J3584" s="161">
        <f t="shared" si="2026"/>
        <v>0</v>
      </c>
      <c r="K3584" s="162">
        <f t="shared" si="2022"/>
        <v>318600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7">B3547</f>
        <v>50</v>
      </c>
      <c r="C3585" s="287" t="str">
        <f t="shared" si="2027"/>
        <v>GRS</v>
      </c>
      <c r="D3585" s="288">
        <f t="shared" si="2027"/>
        <v>1</v>
      </c>
      <c r="E3585" s="289" t="str">
        <f t="shared" si="2027"/>
        <v>BINDER CLIP KENKO NO. 107</v>
      </c>
      <c r="F3585" s="158"/>
      <c r="G3585" s="159"/>
      <c r="H3585" s="160">
        <f t="shared" ref="H3585:J3585" si="2028">H3547</f>
        <v>31800</v>
      </c>
      <c r="I3585" s="161">
        <f t="shared" si="2028"/>
        <v>0.1</v>
      </c>
      <c r="J3585" s="161">
        <f t="shared" si="2028"/>
        <v>0</v>
      </c>
      <c r="K3585" s="162">
        <f t="shared" si="2022"/>
        <v>1431000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9">B3548</f>
        <v>25</v>
      </c>
      <c r="C3586" s="287" t="str">
        <f t="shared" si="2029"/>
        <v>GRS</v>
      </c>
      <c r="D3586" s="288">
        <f t="shared" si="2029"/>
        <v>0</v>
      </c>
      <c r="E3586" s="289" t="str">
        <f t="shared" si="2029"/>
        <v>BINDER CLIP KENKO NO. 105</v>
      </c>
      <c r="F3586" s="158"/>
      <c r="G3586" s="159"/>
      <c r="H3586" s="160">
        <f t="shared" ref="H3586:J3586" si="2030">H3548</f>
        <v>28800</v>
      </c>
      <c r="I3586" s="161">
        <f t="shared" si="2030"/>
        <v>0.1</v>
      </c>
      <c r="J3586" s="161">
        <f t="shared" si="2030"/>
        <v>0</v>
      </c>
      <c r="K3586" s="162">
        <f t="shared" si="2022"/>
        <v>648000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31">B3549</f>
        <v>10</v>
      </c>
      <c r="C3587" s="287" t="str">
        <f t="shared" si="2031"/>
        <v>LS</v>
      </c>
      <c r="D3587" s="288">
        <f t="shared" si="2031"/>
        <v>0</v>
      </c>
      <c r="E3587" s="289" t="str">
        <f t="shared" si="2031"/>
        <v>LEM CAIR 35 ML KENKO LG-35</v>
      </c>
      <c r="F3587" s="158"/>
      <c r="G3587" s="159"/>
      <c r="H3587" s="160">
        <f t="shared" ref="H3587:J3587" si="2032">H3549</f>
        <v>19800</v>
      </c>
      <c r="I3587" s="161">
        <f t="shared" si="2032"/>
        <v>0.1</v>
      </c>
      <c r="J3587" s="161">
        <f t="shared" si="2032"/>
        <v>0</v>
      </c>
      <c r="K3587" s="162">
        <f t="shared" si="2022"/>
        <v>178200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3">B3550</f>
        <v>500</v>
      </c>
      <c r="C3588" s="287" t="str">
        <f t="shared" si="2033"/>
        <v>PC</v>
      </c>
      <c r="D3588" s="288">
        <f t="shared" si="2033"/>
        <v>1</v>
      </c>
      <c r="E3588" s="289" t="str">
        <f t="shared" si="2033"/>
        <v>PAPER TRIGONAL CLIP JOYKO NO. 3</v>
      </c>
      <c r="F3588" s="158"/>
      <c r="G3588" s="159"/>
      <c r="H3588" s="160">
        <f t="shared" ref="H3588:J3588" si="2034">H3550</f>
        <v>1625</v>
      </c>
      <c r="I3588" s="161">
        <f t="shared" si="2034"/>
        <v>0.1</v>
      </c>
      <c r="J3588" s="161">
        <f t="shared" si="2034"/>
        <v>0</v>
      </c>
      <c r="K3588" s="162">
        <f t="shared" si="2022"/>
        <v>731250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5">B3551</f>
        <v>200</v>
      </c>
      <c r="C3589" s="287" t="str">
        <f t="shared" si="2035"/>
        <v>PC</v>
      </c>
      <c r="D3589" s="288">
        <f t="shared" si="2035"/>
        <v>1</v>
      </c>
      <c r="E3589" s="290" t="str">
        <f t="shared" si="2035"/>
        <v>PAPER JUMBO CLIP JOYKO NO. 5</v>
      </c>
      <c r="F3589" s="158"/>
      <c r="G3589" s="159"/>
      <c r="H3589" s="160">
        <f t="shared" ref="H3589:J3589" si="2036">H3551</f>
        <v>4400</v>
      </c>
      <c r="I3589" s="161">
        <f t="shared" si="2036"/>
        <v>0.1</v>
      </c>
      <c r="J3589" s="161">
        <f t="shared" si="2036"/>
        <v>0</v>
      </c>
      <c r="K3589" s="162">
        <f t="shared" si="2022"/>
        <v>792000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7">B3552</f>
        <v>0</v>
      </c>
      <c r="C3590" s="287">
        <f t="shared" si="2037"/>
        <v>0</v>
      </c>
      <c r="D3590" s="288">
        <f t="shared" si="2037"/>
        <v>0</v>
      </c>
      <c r="E3590" s="289">
        <f t="shared" si="2037"/>
        <v>0</v>
      </c>
      <c r="F3590" s="158"/>
      <c r="G3590" s="159"/>
      <c r="H3590" s="160">
        <f t="shared" ref="H3590:J3590" si="2038">H3552</f>
        <v>0</v>
      </c>
      <c r="I3590" s="161">
        <f t="shared" si="2038"/>
        <v>0</v>
      </c>
      <c r="J3590" s="161">
        <f t="shared" si="2038"/>
        <v>0</v>
      </c>
      <c r="K3590" s="162">
        <f t="shared" si="2022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9">B3553</f>
        <v>0</v>
      </c>
      <c r="C3591" s="287">
        <f t="shared" si="2039"/>
        <v>0</v>
      </c>
      <c r="D3591" s="288">
        <f t="shared" si="2039"/>
        <v>0</v>
      </c>
      <c r="E3591" s="289">
        <f t="shared" si="2039"/>
        <v>0</v>
      </c>
      <c r="F3591" s="158"/>
      <c r="G3591" s="159"/>
      <c r="H3591" s="160">
        <f t="shared" ref="H3591:J3591" si="2040">H3553</f>
        <v>0</v>
      </c>
      <c r="I3591" s="161">
        <f t="shared" si="2040"/>
        <v>0</v>
      </c>
      <c r="J3591" s="161">
        <f t="shared" si="2040"/>
        <v>0</v>
      </c>
      <c r="K3591" s="162">
        <f t="shared" si="2022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41">B3554</f>
        <v>0</v>
      </c>
      <c r="C3592" s="287">
        <f t="shared" si="2041"/>
        <v>0</v>
      </c>
      <c r="D3592" s="288">
        <f t="shared" si="2041"/>
        <v>0</v>
      </c>
      <c r="E3592" s="289">
        <f t="shared" si="2041"/>
        <v>0</v>
      </c>
      <c r="F3592" s="158"/>
      <c r="G3592" s="159"/>
      <c r="H3592" s="160">
        <f t="shared" ref="H3592:J3592" si="2042">H3554</f>
        <v>0</v>
      </c>
      <c r="I3592" s="161">
        <f t="shared" si="2042"/>
        <v>0</v>
      </c>
      <c r="J3592" s="161">
        <f t="shared" si="2042"/>
        <v>0</v>
      </c>
      <c r="K3592" s="162">
        <f t="shared" si="2022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3">B3555</f>
        <v>0</v>
      </c>
      <c r="C3593" s="287">
        <f t="shared" si="2043"/>
        <v>0</v>
      </c>
      <c r="D3593" s="288">
        <f t="shared" si="2043"/>
        <v>0</v>
      </c>
      <c r="E3593" s="289">
        <f t="shared" si="2043"/>
        <v>0</v>
      </c>
      <c r="F3593" s="158"/>
      <c r="G3593" s="159"/>
      <c r="H3593" s="160">
        <f t="shared" ref="H3593:J3593" si="2044">H3555</f>
        <v>0</v>
      </c>
      <c r="I3593" s="161">
        <f t="shared" si="2044"/>
        <v>0</v>
      </c>
      <c r="J3593" s="161">
        <f t="shared" si="2044"/>
        <v>0</v>
      </c>
      <c r="K3593" s="162">
        <f t="shared" si="2022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5">B3556</f>
        <v>0</v>
      </c>
      <c r="C3594" s="287">
        <f t="shared" si="2045"/>
        <v>0</v>
      </c>
      <c r="D3594" s="288">
        <f t="shared" si="2045"/>
        <v>0</v>
      </c>
      <c r="E3594" s="289">
        <f t="shared" si="2045"/>
        <v>0</v>
      </c>
      <c r="F3594" s="158"/>
      <c r="G3594" s="159"/>
      <c r="H3594" s="160">
        <f t="shared" ref="H3594:J3594" si="2046">H3556</f>
        <v>0</v>
      </c>
      <c r="I3594" s="161">
        <f t="shared" si="2046"/>
        <v>0</v>
      </c>
      <c r="J3594" s="161">
        <f t="shared" si="2046"/>
        <v>0</v>
      </c>
      <c r="K3594" s="162">
        <f t="shared" si="2022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7">B3557</f>
        <v>0</v>
      </c>
      <c r="C3595" s="287">
        <f t="shared" si="2047"/>
        <v>0</v>
      </c>
      <c r="D3595" s="288">
        <f t="shared" si="2047"/>
        <v>0</v>
      </c>
      <c r="E3595" s="289">
        <f t="shared" si="2047"/>
        <v>0</v>
      </c>
      <c r="F3595" s="158"/>
      <c r="G3595" s="159"/>
      <c r="H3595" s="160">
        <f t="shared" ref="H3595:J3595" si="2048">H3557</f>
        <v>0</v>
      </c>
      <c r="I3595" s="161">
        <f t="shared" si="2048"/>
        <v>0</v>
      </c>
      <c r="J3595" s="161">
        <f t="shared" si="2048"/>
        <v>0</v>
      </c>
      <c r="K3595" s="162">
        <f t="shared" si="2022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9">B3558</f>
        <v>0</v>
      </c>
      <c r="C3596" s="287">
        <f t="shared" si="2049"/>
        <v>0</v>
      </c>
      <c r="D3596" s="288">
        <f t="shared" si="2049"/>
        <v>0</v>
      </c>
      <c r="E3596" s="289">
        <f t="shared" si="2049"/>
        <v>0</v>
      </c>
      <c r="F3596" s="158"/>
      <c r="G3596" s="159"/>
      <c r="H3596" s="160">
        <f t="shared" ref="H3596:J3596" si="2050">H3558</f>
        <v>0</v>
      </c>
      <c r="I3596" s="161">
        <f t="shared" si="2050"/>
        <v>0</v>
      </c>
      <c r="J3596" s="161">
        <f t="shared" si="2050"/>
        <v>0</v>
      </c>
      <c r="K3596" s="162">
        <f t="shared" si="2022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51">B3559</f>
        <v>0</v>
      </c>
      <c r="C3597" s="287">
        <f t="shared" si="2051"/>
        <v>0</v>
      </c>
      <c r="D3597" s="288">
        <f t="shared" si="2051"/>
        <v>0</v>
      </c>
      <c r="E3597" s="290">
        <f t="shared" si="2051"/>
        <v>0</v>
      </c>
      <c r="F3597" s="158"/>
      <c r="G3597" s="159"/>
      <c r="H3597" s="160">
        <f t="shared" ref="H3597:J3597" si="2052">H3559</f>
        <v>0</v>
      </c>
      <c r="I3597" s="161">
        <f t="shared" si="2052"/>
        <v>0</v>
      </c>
      <c r="J3597" s="161">
        <f t="shared" si="2052"/>
        <v>0</v>
      </c>
      <c r="K3597" s="162">
        <f t="shared" si="2022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84"/>
      <c r="K3599" s="33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27">
        <f>SUM(K3582:K3597)</f>
        <v>4742730</v>
      </c>
      <c r="K3600" s="328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29"/>
      <c r="K3601" s="329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30"/>
      <c r="K3603" s="33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31">
        <f>((J3600/1.11)+(K3602/1.11))*11%</f>
        <v>470000.2702702703</v>
      </c>
      <c r="K3604" s="332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30"/>
      <c r="K3605" s="33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4742730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3" t="str">
        <f>J3570</f>
        <v>NOVI / YO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23060032</v>
      </c>
      <c r="F3612" s="200"/>
      <c r="G3612" s="201" t="s">
        <v>2</v>
      </c>
      <c r="H3612" s="335" t="str">
        <f>H3574</f>
        <v>CV DWI JAYA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3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40">
        <f>D3576</f>
        <v>45100</v>
      </c>
      <c r="E3614" s="341"/>
      <c r="F3614" s="339"/>
      <c r="G3614" s="208"/>
      <c r="H3614" s="342" t="str">
        <f>H3576</f>
        <v/>
      </c>
      <c r="I3614" s="342"/>
      <c r="J3614" s="342"/>
      <c r="K3614" s="34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39"/>
      <c r="G3615" s="208"/>
      <c r="H3615" s="344" t="str">
        <f>H3577</f>
        <v>YOGYAKARTA</v>
      </c>
      <c r="I3615" s="344"/>
      <c r="J3615" s="344"/>
      <c r="K3615" s="34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4768</v>
      </c>
      <c r="E3616" s="199"/>
      <c r="F3616" s="210"/>
      <c r="G3616" s="211"/>
      <c r="H3616" s="346"/>
      <c r="I3616" s="346"/>
      <c r="J3616" s="346"/>
      <c r="K3616" s="34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3">B3582</f>
        <v>4</v>
      </c>
      <c r="C3620" s="292" t="str">
        <f t="shared" si="2053"/>
        <v>LS</v>
      </c>
      <c r="D3620" s="293">
        <f t="shared" si="2053"/>
        <v>0</v>
      </c>
      <c r="E3620" s="294" t="str">
        <f t="shared" si="2053"/>
        <v>CORRECTION TAPE KENKO CT-909</v>
      </c>
      <c r="F3620" s="235"/>
      <c r="G3620" s="236"/>
      <c r="H3620" s="237">
        <f t="shared" ref="H3620:J3620" si="2054">H3582</f>
        <v>60000</v>
      </c>
      <c r="I3620" s="238">
        <f t="shared" si="2054"/>
        <v>0.1</v>
      </c>
      <c r="J3620" s="238">
        <f t="shared" si="2054"/>
        <v>0</v>
      </c>
      <c r="K3620" s="239">
        <f t="shared" ref="K3620:K3635" si="2055">(B3620*H3620-((B3620*H3620)*I3620))-((B3620*H3620-((B3620*H3620)*I3620))*J3620)</f>
        <v>216000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6">B3583</f>
        <v>12</v>
      </c>
      <c r="C3621" s="292" t="str">
        <f t="shared" si="2056"/>
        <v>LS</v>
      </c>
      <c r="D3621" s="293">
        <f t="shared" si="2056"/>
        <v>0</v>
      </c>
      <c r="E3621" s="294" t="str">
        <f t="shared" si="2056"/>
        <v>GEL PEN KENKO K-1</v>
      </c>
      <c r="F3621" s="235"/>
      <c r="G3621" s="236"/>
      <c r="H3621" s="237">
        <f t="shared" ref="H3621:J3621" si="2057">H3583</f>
        <v>39600</v>
      </c>
      <c r="I3621" s="238">
        <f t="shared" si="2057"/>
        <v>0.1</v>
      </c>
      <c r="J3621" s="238">
        <f t="shared" si="2057"/>
        <v>0</v>
      </c>
      <c r="K3621" s="239">
        <f t="shared" si="2055"/>
        <v>427680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8">B3584</f>
        <v>2</v>
      </c>
      <c r="C3622" s="292" t="str">
        <f t="shared" si="2058"/>
        <v>GRS</v>
      </c>
      <c r="D3622" s="293">
        <f t="shared" si="2058"/>
        <v>0</v>
      </c>
      <c r="E3622" s="294" t="str">
        <f t="shared" si="2058"/>
        <v>BINDER CLIP JOYKO 260</v>
      </c>
      <c r="F3622" s="235"/>
      <c r="G3622" s="236"/>
      <c r="H3622" s="237">
        <f t="shared" ref="H3622:J3622" si="2059">H3584</f>
        <v>177000</v>
      </c>
      <c r="I3622" s="238">
        <f t="shared" si="2059"/>
        <v>0.1</v>
      </c>
      <c r="J3622" s="238">
        <f t="shared" si="2059"/>
        <v>0</v>
      </c>
      <c r="K3622" s="239">
        <f t="shared" si="2055"/>
        <v>318600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60">B3585</f>
        <v>50</v>
      </c>
      <c r="C3623" s="292" t="str">
        <f t="shared" si="2060"/>
        <v>GRS</v>
      </c>
      <c r="D3623" s="293">
        <f t="shared" si="2060"/>
        <v>1</v>
      </c>
      <c r="E3623" s="294" t="str">
        <f t="shared" si="2060"/>
        <v>BINDER CLIP KENKO NO. 107</v>
      </c>
      <c r="F3623" s="235"/>
      <c r="G3623" s="236"/>
      <c r="H3623" s="237">
        <f t="shared" ref="H3623:J3623" si="2061">H3585</f>
        <v>31800</v>
      </c>
      <c r="I3623" s="238">
        <f t="shared" si="2061"/>
        <v>0.1</v>
      </c>
      <c r="J3623" s="238">
        <f t="shared" si="2061"/>
        <v>0</v>
      </c>
      <c r="K3623" s="239">
        <f t="shared" si="2055"/>
        <v>1431000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2">B3586</f>
        <v>25</v>
      </c>
      <c r="C3624" s="292" t="str">
        <f t="shared" si="2062"/>
        <v>GRS</v>
      </c>
      <c r="D3624" s="293">
        <f t="shared" si="2062"/>
        <v>0</v>
      </c>
      <c r="E3624" s="294" t="str">
        <f t="shared" si="2062"/>
        <v>BINDER CLIP KENKO NO. 105</v>
      </c>
      <c r="F3624" s="235"/>
      <c r="G3624" s="236"/>
      <c r="H3624" s="237">
        <f t="shared" ref="H3624:J3624" si="2063">H3586</f>
        <v>28800</v>
      </c>
      <c r="I3624" s="238">
        <f t="shared" si="2063"/>
        <v>0.1</v>
      </c>
      <c r="J3624" s="238">
        <f t="shared" si="2063"/>
        <v>0</v>
      </c>
      <c r="K3624" s="239">
        <f t="shared" si="2055"/>
        <v>648000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4">B3587</f>
        <v>10</v>
      </c>
      <c r="C3625" s="292" t="str">
        <f t="shared" si="2064"/>
        <v>LS</v>
      </c>
      <c r="D3625" s="293">
        <f t="shared" si="2064"/>
        <v>0</v>
      </c>
      <c r="E3625" s="294" t="str">
        <f t="shared" si="2064"/>
        <v>LEM CAIR 35 ML KENKO LG-35</v>
      </c>
      <c r="F3625" s="235"/>
      <c r="G3625" s="236"/>
      <c r="H3625" s="237">
        <f t="shared" ref="H3625:J3625" si="2065">H3587</f>
        <v>19800</v>
      </c>
      <c r="I3625" s="238">
        <f t="shared" si="2065"/>
        <v>0.1</v>
      </c>
      <c r="J3625" s="238">
        <f t="shared" si="2065"/>
        <v>0</v>
      </c>
      <c r="K3625" s="239">
        <f t="shared" si="2055"/>
        <v>178200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6">B3588</f>
        <v>500</v>
      </c>
      <c r="C3626" s="292" t="str">
        <f t="shared" si="2066"/>
        <v>PC</v>
      </c>
      <c r="D3626" s="293">
        <f t="shared" si="2066"/>
        <v>1</v>
      </c>
      <c r="E3626" s="294" t="str">
        <f t="shared" si="2066"/>
        <v>PAPER TRIGONAL CLIP JOYKO NO. 3</v>
      </c>
      <c r="F3626" s="235"/>
      <c r="G3626" s="236"/>
      <c r="H3626" s="237">
        <f t="shared" ref="H3626:J3626" si="2067">H3588</f>
        <v>1625</v>
      </c>
      <c r="I3626" s="238">
        <f t="shared" si="2067"/>
        <v>0.1</v>
      </c>
      <c r="J3626" s="238">
        <f t="shared" si="2067"/>
        <v>0</v>
      </c>
      <c r="K3626" s="239">
        <f t="shared" si="2055"/>
        <v>731250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8">B3589</f>
        <v>200</v>
      </c>
      <c r="C3627" s="292" t="str">
        <f t="shared" si="2068"/>
        <v>PC</v>
      </c>
      <c r="D3627" s="293">
        <f t="shared" si="2068"/>
        <v>1</v>
      </c>
      <c r="E3627" s="295" t="str">
        <f t="shared" si="2068"/>
        <v>PAPER JUMBO CLIP JOYKO NO. 5</v>
      </c>
      <c r="F3627" s="235"/>
      <c r="G3627" s="236"/>
      <c r="H3627" s="237">
        <f t="shared" ref="H3627:J3627" si="2069">H3589</f>
        <v>4400</v>
      </c>
      <c r="I3627" s="238">
        <f t="shared" si="2069"/>
        <v>0.1</v>
      </c>
      <c r="J3627" s="238">
        <f t="shared" si="2069"/>
        <v>0</v>
      </c>
      <c r="K3627" s="239">
        <f t="shared" si="2055"/>
        <v>792000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70">B3590</f>
        <v>0</v>
      </c>
      <c r="C3628" s="292">
        <f t="shared" si="2070"/>
        <v>0</v>
      </c>
      <c r="D3628" s="293">
        <f t="shared" si="2070"/>
        <v>0</v>
      </c>
      <c r="E3628" s="294">
        <f t="shared" si="2070"/>
        <v>0</v>
      </c>
      <c r="F3628" s="235"/>
      <c r="G3628" s="236"/>
      <c r="H3628" s="237">
        <f t="shared" ref="H3628:J3628" si="2071">H3590</f>
        <v>0</v>
      </c>
      <c r="I3628" s="238">
        <f t="shared" si="2071"/>
        <v>0</v>
      </c>
      <c r="J3628" s="238">
        <f t="shared" si="2071"/>
        <v>0</v>
      </c>
      <c r="K3628" s="239">
        <f t="shared" si="2055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2">B3591</f>
        <v>0</v>
      </c>
      <c r="C3629" s="292">
        <f t="shared" si="2072"/>
        <v>0</v>
      </c>
      <c r="D3629" s="293">
        <f t="shared" si="2072"/>
        <v>0</v>
      </c>
      <c r="E3629" s="294">
        <f t="shared" si="2072"/>
        <v>0</v>
      </c>
      <c r="F3629" s="235"/>
      <c r="G3629" s="236"/>
      <c r="H3629" s="237">
        <f t="shared" ref="H3629:J3629" si="2073">H3591</f>
        <v>0</v>
      </c>
      <c r="I3629" s="238">
        <f t="shared" si="2073"/>
        <v>0</v>
      </c>
      <c r="J3629" s="238">
        <f t="shared" si="2073"/>
        <v>0</v>
      </c>
      <c r="K3629" s="239">
        <f t="shared" si="2055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4">B3592</f>
        <v>0</v>
      </c>
      <c r="C3630" s="292">
        <f t="shared" si="2074"/>
        <v>0</v>
      </c>
      <c r="D3630" s="293">
        <f t="shared" si="2074"/>
        <v>0</v>
      </c>
      <c r="E3630" s="294">
        <f t="shared" si="2074"/>
        <v>0</v>
      </c>
      <c r="F3630" s="235"/>
      <c r="G3630" s="236"/>
      <c r="H3630" s="237">
        <f t="shared" ref="H3630:J3630" si="2075">H3592</f>
        <v>0</v>
      </c>
      <c r="I3630" s="238">
        <f t="shared" si="2075"/>
        <v>0</v>
      </c>
      <c r="J3630" s="238">
        <f t="shared" si="2075"/>
        <v>0</v>
      </c>
      <c r="K3630" s="239">
        <f t="shared" si="2055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6">B3593</f>
        <v>0</v>
      </c>
      <c r="C3631" s="292">
        <f t="shared" si="2076"/>
        <v>0</v>
      </c>
      <c r="D3631" s="293">
        <f t="shared" si="2076"/>
        <v>0</v>
      </c>
      <c r="E3631" s="294">
        <f t="shared" si="2076"/>
        <v>0</v>
      </c>
      <c r="F3631" s="235"/>
      <c r="G3631" s="236"/>
      <c r="H3631" s="237">
        <f t="shared" ref="H3631:J3631" si="2077">H3593</f>
        <v>0</v>
      </c>
      <c r="I3631" s="238">
        <f t="shared" si="2077"/>
        <v>0</v>
      </c>
      <c r="J3631" s="238">
        <f t="shared" si="2077"/>
        <v>0</v>
      </c>
      <c r="K3631" s="239">
        <f t="shared" si="2055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8">B3594</f>
        <v>0</v>
      </c>
      <c r="C3632" s="292">
        <f t="shared" si="2078"/>
        <v>0</v>
      </c>
      <c r="D3632" s="293">
        <f t="shared" si="2078"/>
        <v>0</v>
      </c>
      <c r="E3632" s="294">
        <f t="shared" si="2078"/>
        <v>0</v>
      </c>
      <c r="F3632" s="235"/>
      <c r="G3632" s="236"/>
      <c r="H3632" s="237">
        <f t="shared" ref="H3632:J3632" si="2079">H3594</f>
        <v>0</v>
      </c>
      <c r="I3632" s="238">
        <f t="shared" si="2079"/>
        <v>0</v>
      </c>
      <c r="J3632" s="238">
        <f t="shared" si="2079"/>
        <v>0</v>
      </c>
      <c r="K3632" s="239">
        <f t="shared" si="2055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80">B3595</f>
        <v>0</v>
      </c>
      <c r="C3633" s="292">
        <f t="shared" si="2080"/>
        <v>0</v>
      </c>
      <c r="D3633" s="293">
        <f t="shared" si="2080"/>
        <v>0</v>
      </c>
      <c r="E3633" s="294">
        <f t="shared" si="2080"/>
        <v>0</v>
      </c>
      <c r="F3633" s="235"/>
      <c r="G3633" s="236"/>
      <c r="H3633" s="237">
        <f t="shared" ref="H3633:J3633" si="2081">H3595</f>
        <v>0</v>
      </c>
      <c r="I3633" s="238">
        <f t="shared" si="2081"/>
        <v>0</v>
      </c>
      <c r="J3633" s="238">
        <f t="shared" si="2081"/>
        <v>0</v>
      </c>
      <c r="K3633" s="239">
        <f t="shared" si="2055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2">B3596</f>
        <v>0</v>
      </c>
      <c r="C3634" s="292">
        <f t="shared" si="2082"/>
        <v>0</v>
      </c>
      <c r="D3634" s="293">
        <f t="shared" si="2082"/>
        <v>0</v>
      </c>
      <c r="E3634" s="294">
        <f t="shared" si="2082"/>
        <v>0</v>
      </c>
      <c r="F3634" s="235"/>
      <c r="G3634" s="236"/>
      <c r="H3634" s="237">
        <f t="shared" ref="H3634:J3634" si="2083">H3596</f>
        <v>0</v>
      </c>
      <c r="I3634" s="238">
        <f t="shared" si="2083"/>
        <v>0</v>
      </c>
      <c r="J3634" s="238">
        <f t="shared" si="2083"/>
        <v>0</v>
      </c>
      <c r="K3634" s="239">
        <f t="shared" si="2055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4">B3597</f>
        <v>0</v>
      </c>
      <c r="C3635" s="292">
        <f t="shared" si="2084"/>
        <v>0</v>
      </c>
      <c r="D3635" s="293">
        <f t="shared" si="2084"/>
        <v>0</v>
      </c>
      <c r="E3635" s="295">
        <f t="shared" si="2084"/>
        <v>0</v>
      </c>
      <c r="F3635" s="235"/>
      <c r="G3635" s="236"/>
      <c r="H3635" s="237">
        <f t="shared" ref="H3635:J3635" si="2085">H3597</f>
        <v>0</v>
      </c>
      <c r="I3635" s="238">
        <f t="shared" si="2085"/>
        <v>0</v>
      </c>
      <c r="J3635" s="238">
        <f t="shared" si="2085"/>
        <v>0</v>
      </c>
      <c r="K3635" s="239">
        <f t="shared" si="2055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48"/>
      <c r="K3637" s="32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49">
        <f>SUM(K3620:K3635)</f>
        <v>4742730</v>
      </c>
      <c r="K3638" s="350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51"/>
      <c r="K3639" s="351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4"/>
      <c r="K3641" s="32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52">
        <f>((J3638/1.11)+(K3640/1.11))*11%</f>
        <v>470000.2702702703</v>
      </c>
      <c r="K3642" s="353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4"/>
      <c r="K3643" s="32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4742730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5" t="str">
        <f>J3608</f>
        <v>NOVI / YO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23060033</v>
      </c>
      <c r="G3650" s="11" t="s">
        <v>2</v>
      </c>
      <c r="H3650" s="385" t="s">
        <v>86</v>
      </c>
      <c r="I3650" s="385"/>
      <c r="J3650" s="385"/>
      <c r="K3650" s="38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89" t="s">
        <v>3</v>
      </c>
      <c r="G3651" s="17"/>
      <c r="H3651" s="387"/>
      <c r="I3651" s="387"/>
      <c r="J3651" s="387"/>
      <c r="K3651" s="38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4">
        <v>45100</v>
      </c>
      <c r="E3652" s="355"/>
      <c r="F3652" s="389"/>
      <c r="G3652" s="18"/>
      <c r="H3652" s="356" t="s">
        <v>87</v>
      </c>
      <c r="I3652" s="356"/>
      <c r="J3652" s="356"/>
      <c r="K3652" s="35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89"/>
      <c r="G3653" s="18"/>
      <c r="H3653" s="358" t="s">
        <v>88</v>
      </c>
      <c r="I3653" s="358"/>
      <c r="J3653" s="358"/>
      <c r="K3653" s="35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221</v>
      </c>
      <c r="E3654" s="9"/>
      <c r="F3654" s="21"/>
      <c r="G3654" s="22"/>
      <c r="H3654" s="360"/>
      <c r="I3654" s="360"/>
      <c r="J3654" s="360"/>
      <c r="K3654" s="36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576</v>
      </c>
      <c r="C3658" s="46" t="s">
        <v>158</v>
      </c>
      <c r="D3658" s="93">
        <v>4</v>
      </c>
      <c r="E3658" s="63" t="s">
        <v>222</v>
      </c>
      <c r="F3658" s="48"/>
      <c r="G3658" s="49"/>
      <c r="H3658" s="50">
        <v>14500</v>
      </c>
      <c r="I3658" s="51">
        <v>0.14000000000000001</v>
      </c>
      <c r="J3658" s="51"/>
      <c r="K3658" s="52">
        <f t="shared" ref="K3658:K3673" si="2086">(B3658*H3658-((B3658*H3658)*I3658))-((B3658*H3658-((B3658*H3658)*I3658))*J3658)</f>
        <v>7182720</v>
      </c>
      <c r="L3658" s="36"/>
    </row>
    <row r="3659" spans="1:12" s="10" customFormat="1" ht="14.1" customHeight="1" x14ac:dyDescent="0.25">
      <c r="A3659" s="45">
        <v>2</v>
      </c>
      <c r="B3659" s="46">
        <v>72</v>
      </c>
      <c r="C3659" s="46" t="s">
        <v>158</v>
      </c>
      <c r="D3659" s="93">
        <v>1</v>
      </c>
      <c r="E3659" s="63" t="s">
        <v>223</v>
      </c>
      <c r="F3659" s="48"/>
      <c r="G3659" s="49"/>
      <c r="H3659" s="50">
        <v>27000</v>
      </c>
      <c r="I3659" s="51">
        <v>0.14000000000000001</v>
      </c>
      <c r="J3659" s="51"/>
      <c r="K3659" s="52">
        <f t="shared" si="2086"/>
        <v>1671840</v>
      </c>
      <c r="L3659" s="36"/>
    </row>
    <row r="3660" spans="1:12" s="10" customFormat="1" ht="14.1" customHeight="1" x14ac:dyDescent="0.25">
      <c r="A3660" s="45">
        <v>3</v>
      </c>
      <c r="B3660" s="46">
        <v>48</v>
      </c>
      <c r="C3660" s="46" t="s">
        <v>158</v>
      </c>
      <c r="D3660" s="93">
        <v>1</v>
      </c>
      <c r="E3660" s="63" t="s">
        <v>224</v>
      </c>
      <c r="F3660" s="48"/>
      <c r="G3660" s="49"/>
      <c r="H3660" s="50">
        <v>34000</v>
      </c>
      <c r="I3660" s="51">
        <v>0.14000000000000001</v>
      </c>
      <c r="J3660" s="51"/>
      <c r="K3660" s="52">
        <f t="shared" si="2086"/>
        <v>1403520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6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6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6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6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6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6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6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6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6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6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6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6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6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62"/>
      <c r="K3675" s="363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64">
        <f>SUM(K3658:K3673)</f>
        <v>10258080</v>
      </c>
      <c r="K3676" s="365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66"/>
      <c r="K3677" s="366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63"/>
      <c r="K3679" s="363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67">
        <f>((J3676/1.11)+(K3678/1.11))*11%</f>
        <v>1016566.4864864864</v>
      </c>
      <c r="K3680" s="368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63"/>
      <c r="K3681" s="363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10258080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69" t="s">
        <v>172</v>
      </c>
      <c r="K3684" s="370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69"/>
      <c r="K3685" s="370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23060033</v>
      </c>
      <c r="F3688" s="123"/>
      <c r="G3688" s="124" t="s">
        <v>2</v>
      </c>
      <c r="H3688" s="371" t="str">
        <f>H3650</f>
        <v>HARNOYO</v>
      </c>
      <c r="I3688" s="371"/>
      <c r="J3688" s="371"/>
      <c r="K3688" s="37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75" t="s">
        <v>3</v>
      </c>
      <c r="G3689" s="130"/>
      <c r="H3689" s="373"/>
      <c r="I3689" s="373"/>
      <c r="J3689" s="373"/>
      <c r="K3689" s="37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76">
        <f>D3652</f>
        <v>45100</v>
      </c>
      <c r="E3690" s="377"/>
      <c r="F3690" s="375"/>
      <c r="G3690" s="131"/>
      <c r="H3690" s="378" t="str">
        <f>H3652</f>
        <v>(BENDAN)</v>
      </c>
      <c r="I3690" s="378"/>
      <c r="J3690" s="378"/>
      <c r="K3690" s="37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75"/>
      <c r="G3691" s="131"/>
      <c r="H3691" s="380" t="str">
        <f>H3653</f>
        <v>PEKALONGAN</v>
      </c>
      <c r="I3691" s="380"/>
      <c r="J3691" s="380"/>
      <c r="K3691" s="381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4674</v>
      </c>
      <c r="E3692" s="122"/>
      <c r="F3692" s="133"/>
      <c r="G3692" s="134"/>
      <c r="H3692" s="382"/>
      <c r="I3692" s="382"/>
      <c r="J3692" s="382"/>
      <c r="K3692" s="383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7">B3658</f>
        <v>576</v>
      </c>
      <c r="C3696" s="287" t="str">
        <f t="shared" si="2087"/>
        <v>PC</v>
      </c>
      <c r="D3696" s="288">
        <f t="shared" si="2087"/>
        <v>4</v>
      </c>
      <c r="E3696" s="289" t="str">
        <f t="shared" si="2087"/>
        <v>CRAYON / OIL PASTEL TITI TI-P-12S</v>
      </c>
      <c r="F3696" s="158"/>
      <c r="G3696" s="159"/>
      <c r="H3696" s="160">
        <f t="shared" ref="H3696:J3696" si="2088">H3658</f>
        <v>14500</v>
      </c>
      <c r="I3696" s="161">
        <f t="shared" si="2088"/>
        <v>0.14000000000000001</v>
      </c>
      <c r="J3696" s="161">
        <f t="shared" si="2088"/>
        <v>0</v>
      </c>
      <c r="K3696" s="162">
        <f t="shared" ref="K3696:K3711" si="2089">(B3696*H3696-((B3696*H3696)*I3696))-((B3696*H3696-((B3696*H3696)*I3696))*J3696)</f>
        <v>7182720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90">B3659</f>
        <v>72</v>
      </c>
      <c r="C3697" s="287" t="str">
        <f t="shared" si="2090"/>
        <v>PC</v>
      </c>
      <c r="D3697" s="288">
        <f t="shared" si="2090"/>
        <v>1</v>
      </c>
      <c r="E3697" s="289" t="str">
        <f t="shared" si="2090"/>
        <v>CRAYON / OIL PASTEL TITI TI-P-18S</v>
      </c>
      <c r="F3697" s="158"/>
      <c r="G3697" s="159"/>
      <c r="H3697" s="160">
        <f t="shared" ref="H3697:J3697" si="2091">H3659</f>
        <v>27000</v>
      </c>
      <c r="I3697" s="161">
        <f t="shared" si="2091"/>
        <v>0.14000000000000001</v>
      </c>
      <c r="J3697" s="161">
        <f t="shared" si="2091"/>
        <v>0</v>
      </c>
      <c r="K3697" s="162">
        <f t="shared" si="2089"/>
        <v>1671840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2">B3660</f>
        <v>48</v>
      </c>
      <c r="C3698" s="287" t="str">
        <f t="shared" si="2092"/>
        <v>PC</v>
      </c>
      <c r="D3698" s="288">
        <f t="shared" si="2092"/>
        <v>1</v>
      </c>
      <c r="E3698" s="289" t="str">
        <f t="shared" si="2092"/>
        <v>CRAYON / OIL PASTEL TITI TI-P-24S</v>
      </c>
      <c r="F3698" s="158"/>
      <c r="G3698" s="159"/>
      <c r="H3698" s="160">
        <f t="shared" ref="H3698:J3698" si="2093">H3660</f>
        <v>34000</v>
      </c>
      <c r="I3698" s="161">
        <f t="shared" si="2093"/>
        <v>0.14000000000000001</v>
      </c>
      <c r="J3698" s="161">
        <f t="shared" si="2093"/>
        <v>0</v>
      </c>
      <c r="K3698" s="162">
        <f t="shared" si="2089"/>
        <v>1403520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4">B3661</f>
        <v>0</v>
      </c>
      <c r="C3699" s="287">
        <f t="shared" si="2094"/>
        <v>0</v>
      </c>
      <c r="D3699" s="288">
        <f t="shared" si="2094"/>
        <v>0</v>
      </c>
      <c r="E3699" s="289">
        <f t="shared" si="2094"/>
        <v>0</v>
      </c>
      <c r="F3699" s="158"/>
      <c r="G3699" s="159"/>
      <c r="H3699" s="160">
        <f t="shared" ref="H3699:J3699" si="2095">H3661</f>
        <v>0</v>
      </c>
      <c r="I3699" s="161">
        <f t="shared" si="2095"/>
        <v>0</v>
      </c>
      <c r="J3699" s="161">
        <f t="shared" si="2095"/>
        <v>0</v>
      </c>
      <c r="K3699" s="162">
        <f t="shared" si="2089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6">B3662</f>
        <v>0</v>
      </c>
      <c r="C3700" s="287">
        <f t="shared" si="2096"/>
        <v>0</v>
      </c>
      <c r="D3700" s="288">
        <f t="shared" si="2096"/>
        <v>0</v>
      </c>
      <c r="E3700" s="289">
        <f t="shared" si="2096"/>
        <v>0</v>
      </c>
      <c r="F3700" s="158"/>
      <c r="G3700" s="159"/>
      <c r="H3700" s="160">
        <f t="shared" ref="H3700:J3700" si="2097">H3662</f>
        <v>0</v>
      </c>
      <c r="I3700" s="161">
        <f t="shared" si="2097"/>
        <v>0</v>
      </c>
      <c r="J3700" s="161">
        <f t="shared" si="2097"/>
        <v>0</v>
      </c>
      <c r="K3700" s="162">
        <f t="shared" si="2089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8">B3663</f>
        <v>0</v>
      </c>
      <c r="C3701" s="287">
        <f t="shared" si="2098"/>
        <v>0</v>
      </c>
      <c r="D3701" s="288">
        <f t="shared" si="2098"/>
        <v>0</v>
      </c>
      <c r="E3701" s="289">
        <f t="shared" si="2098"/>
        <v>0</v>
      </c>
      <c r="F3701" s="158"/>
      <c r="G3701" s="159"/>
      <c r="H3701" s="160">
        <f t="shared" ref="H3701:J3701" si="2099">H3663</f>
        <v>0</v>
      </c>
      <c r="I3701" s="161">
        <f t="shared" si="2099"/>
        <v>0</v>
      </c>
      <c r="J3701" s="161">
        <f t="shared" si="2099"/>
        <v>0</v>
      </c>
      <c r="K3701" s="162">
        <f t="shared" si="2089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100">B3664</f>
        <v>0</v>
      </c>
      <c r="C3702" s="287">
        <f t="shared" si="2100"/>
        <v>0</v>
      </c>
      <c r="D3702" s="288">
        <f t="shared" si="2100"/>
        <v>0</v>
      </c>
      <c r="E3702" s="289">
        <f t="shared" si="2100"/>
        <v>0</v>
      </c>
      <c r="F3702" s="158"/>
      <c r="G3702" s="159"/>
      <c r="H3702" s="160">
        <f t="shared" ref="H3702:J3702" si="2101">H3664</f>
        <v>0</v>
      </c>
      <c r="I3702" s="161">
        <f t="shared" si="2101"/>
        <v>0</v>
      </c>
      <c r="J3702" s="161">
        <f t="shared" si="2101"/>
        <v>0</v>
      </c>
      <c r="K3702" s="162">
        <f t="shared" si="2089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2">B3665</f>
        <v>0</v>
      </c>
      <c r="C3703" s="287">
        <f t="shared" si="2102"/>
        <v>0</v>
      </c>
      <c r="D3703" s="288">
        <f t="shared" si="2102"/>
        <v>0</v>
      </c>
      <c r="E3703" s="290">
        <f t="shared" si="2102"/>
        <v>0</v>
      </c>
      <c r="F3703" s="158"/>
      <c r="G3703" s="159"/>
      <c r="H3703" s="160">
        <f t="shared" ref="H3703:J3703" si="2103">H3665</f>
        <v>0</v>
      </c>
      <c r="I3703" s="161">
        <f t="shared" si="2103"/>
        <v>0</v>
      </c>
      <c r="J3703" s="161">
        <f t="shared" si="2103"/>
        <v>0</v>
      </c>
      <c r="K3703" s="162">
        <f t="shared" si="2089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4">B3666</f>
        <v>0</v>
      </c>
      <c r="C3704" s="287">
        <f t="shared" si="2104"/>
        <v>0</v>
      </c>
      <c r="D3704" s="288">
        <f t="shared" si="2104"/>
        <v>0</v>
      </c>
      <c r="E3704" s="289">
        <f t="shared" si="2104"/>
        <v>0</v>
      </c>
      <c r="F3704" s="158"/>
      <c r="G3704" s="159"/>
      <c r="H3704" s="160">
        <f t="shared" ref="H3704:J3704" si="2105">H3666</f>
        <v>0</v>
      </c>
      <c r="I3704" s="161">
        <f t="shared" si="2105"/>
        <v>0</v>
      </c>
      <c r="J3704" s="161">
        <f t="shared" si="2105"/>
        <v>0</v>
      </c>
      <c r="K3704" s="162">
        <f t="shared" si="2089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6">B3667</f>
        <v>0</v>
      </c>
      <c r="C3705" s="287">
        <f t="shared" si="2106"/>
        <v>0</v>
      </c>
      <c r="D3705" s="288">
        <f t="shared" si="2106"/>
        <v>0</v>
      </c>
      <c r="E3705" s="289">
        <f t="shared" si="2106"/>
        <v>0</v>
      </c>
      <c r="F3705" s="158"/>
      <c r="G3705" s="159"/>
      <c r="H3705" s="160">
        <f t="shared" ref="H3705:J3705" si="2107">H3667</f>
        <v>0</v>
      </c>
      <c r="I3705" s="161">
        <f t="shared" si="2107"/>
        <v>0</v>
      </c>
      <c r="J3705" s="161">
        <f t="shared" si="2107"/>
        <v>0</v>
      </c>
      <c r="K3705" s="162">
        <f t="shared" si="2089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8">B3668</f>
        <v>0</v>
      </c>
      <c r="C3706" s="287">
        <f t="shared" si="2108"/>
        <v>0</v>
      </c>
      <c r="D3706" s="288">
        <f t="shared" si="2108"/>
        <v>0</v>
      </c>
      <c r="E3706" s="289">
        <f t="shared" si="2108"/>
        <v>0</v>
      </c>
      <c r="F3706" s="158"/>
      <c r="G3706" s="159"/>
      <c r="H3706" s="160">
        <f t="shared" ref="H3706:J3706" si="2109">H3668</f>
        <v>0</v>
      </c>
      <c r="I3706" s="161">
        <f t="shared" si="2109"/>
        <v>0</v>
      </c>
      <c r="J3706" s="161">
        <f t="shared" si="2109"/>
        <v>0</v>
      </c>
      <c r="K3706" s="162">
        <f t="shared" si="2089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10">B3669</f>
        <v>0</v>
      </c>
      <c r="C3707" s="287">
        <f t="shared" si="2110"/>
        <v>0</v>
      </c>
      <c r="D3707" s="288">
        <f t="shared" si="2110"/>
        <v>0</v>
      </c>
      <c r="E3707" s="289">
        <f t="shared" si="2110"/>
        <v>0</v>
      </c>
      <c r="F3707" s="158"/>
      <c r="G3707" s="159"/>
      <c r="H3707" s="160">
        <f t="shared" ref="H3707:J3707" si="2111">H3669</f>
        <v>0</v>
      </c>
      <c r="I3707" s="161">
        <f t="shared" si="2111"/>
        <v>0</v>
      </c>
      <c r="J3707" s="161">
        <f t="shared" si="2111"/>
        <v>0</v>
      </c>
      <c r="K3707" s="162">
        <f t="shared" si="2089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2">B3670</f>
        <v>0</v>
      </c>
      <c r="C3708" s="287">
        <f t="shared" si="2112"/>
        <v>0</v>
      </c>
      <c r="D3708" s="288">
        <f t="shared" si="2112"/>
        <v>0</v>
      </c>
      <c r="E3708" s="289">
        <f t="shared" si="2112"/>
        <v>0</v>
      </c>
      <c r="F3708" s="158"/>
      <c r="G3708" s="159"/>
      <c r="H3708" s="160">
        <f t="shared" ref="H3708:J3708" si="2113">H3670</f>
        <v>0</v>
      </c>
      <c r="I3708" s="161">
        <f t="shared" si="2113"/>
        <v>0</v>
      </c>
      <c r="J3708" s="161">
        <f t="shared" si="2113"/>
        <v>0</v>
      </c>
      <c r="K3708" s="162">
        <f t="shared" si="2089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4">B3671</f>
        <v>0</v>
      </c>
      <c r="C3709" s="287">
        <f t="shared" si="2114"/>
        <v>0</v>
      </c>
      <c r="D3709" s="288">
        <f t="shared" si="2114"/>
        <v>0</v>
      </c>
      <c r="E3709" s="289">
        <f t="shared" si="2114"/>
        <v>0</v>
      </c>
      <c r="F3709" s="158"/>
      <c r="G3709" s="159"/>
      <c r="H3709" s="160">
        <f t="shared" ref="H3709:J3709" si="2115">H3671</f>
        <v>0</v>
      </c>
      <c r="I3709" s="161">
        <f t="shared" si="2115"/>
        <v>0</v>
      </c>
      <c r="J3709" s="161">
        <f t="shared" si="2115"/>
        <v>0</v>
      </c>
      <c r="K3709" s="162">
        <f t="shared" si="2089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6">B3672</f>
        <v>0</v>
      </c>
      <c r="C3710" s="287">
        <f t="shared" si="2116"/>
        <v>0</v>
      </c>
      <c r="D3710" s="288">
        <f t="shared" si="2116"/>
        <v>0</v>
      </c>
      <c r="E3710" s="289">
        <f t="shared" si="2116"/>
        <v>0</v>
      </c>
      <c r="F3710" s="158"/>
      <c r="G3710" s="159"/>
      <c r="H3710" s="160">
        <f t="shared" ref="H3710:J3710" si="2117">H3672</f>
        <v>0</v>
      </c>
      <c r="I3710" s="161">
        <f t="shared" si="2117"/>
        <v>0</v>
      </c>
      <c r="J3710" s="161">
        <f t="shared" si="2117"/>
        <v>0</v>
      </c>
      <c r="K3710" s="162">
        <f t="shared" si="2089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8">B3673</f>
        <v>0</v>
      </c>
      <c r="C3711" s="287">
        <f t="shared" si="2118"/>
        <v>0</v>
      </c>
      <c r="D3711" s="288">
        <f t="shared" si="2118"/>
        <v>0</v>
      </c>
      <c r="E3711" s="290">
        <f t="shared" si="2118"/>
        <v>0</v>
      </c>
      <c r="F3711" s="158"/>
      <c r="G3711" s="159"/>
      <c r="H3711" s="160">
        <f t="shared" ref="H3711:J3711" si="2119">H3673</f>
        <v>0</v>
      </c>
      <c r="I3711" s="161">
        <f t="shared" si="2119"/>
        <v>0</v>
      </c>
      <c r="J3711" s="161">
        <f t="shared" si="2119"/>
        <v>0</v>
      </c>
      <c r="K3711" s="162">
        <f t="shared" si="2089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84"/>
      <c r="K3713" s="33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27">
        <f>SUM(K3696:K3711)</f>
        <v>10258080</v>
      </c>
      <c r="K3714" s="328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29"/>
      <c r="K3715" s="329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30"/>
      <c r="K3717" s="33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31">
        <f>((J3714/1.11)+(K3716/1.11))*11%</f>
        <v>1016566.4864864864</v>
      </c>
      <c r="K3718" s="332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30"/>
      <c r="K3719" s="33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10258080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3" t="str">
        <f>J3684</f>
        <v>LENA / YO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23060033</v>
      </c>
      <c r="F3726" s="200"/>
      <c r="G3726" s="201" t="s">
        <v>2</v>
      </c>
      <c r="H3726" s="335" t="str">
        <f>H3688</f>
        <v>HARNOYO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3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40">
        <f>D3690</f>
        <v>45100</v>
      </c>
      <c r="E3728" s="341"/>
      <c r="F3728" s="339"/>
      <c r="G3728" s="208"/>
      <c r="H3728" s="342" t="str">
        <f>H3690</f>
        <v>(BENDAN)</v>
      </c>
      <c r="I3728" s="342"/>
      <c r="J3728" s="342"/>
      <c r="K3728" s="34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39"/>
      <c r="G3729" s="208"/>
      <c r="H3729" s="344" t="str">
        <f>H3691</f>
        <v>PEKALONGAN</v>
      </c>
      <c r="I3729" s="344"/>
      <c r="J3729" s="344"/>
      <c r="K3729" s="34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4674</v>
      </c>
      <c r="E3730" s="199"/>
      <c r="F3730" s="210"/>
      <c r="G3730" s="211"/>
      <c r="H3730" s="346"/>
      <c r="I3730" s="346"/>
      <c r="J3730" s="346"/>
      <c r="K3730" s="34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20">B3696</f>
        <v>576</v>
      </c>
      <c r="C3734" s="292" t="str">
        <f t="shared" si="2120"/>
        <v>PC</v>
      </c>
      <c r="D3734" s="293">
        <f t="shared" si="2120"/>
        <v>4</v>
      </c>
      <c r="E3734" s="294" t="str">
        <f t="shared" si="2120"/>
        <v>CRAYON / OIL PASTEL TITI TI-P-12S</v>
      </c>
      <c r="F3734" s="235"/>
      <c r="G3734" s="236"/>
      <c r="H3734" s="237">
        <f t="shared" ref="H3734:J3734" si="2121">H3696</f>
        <v>14500</v>
      </c>
      <c r="I3734" s="238">
        <f t="shared" si="2121"/>
        <v>0.14000000000000001</v>
      </c>
      <c r="J3734" s="238">
        <f t="shared" si="2121"/>
        <v>0</v>
      </c>
      <c r="K3734" s="239">
        <f t="shared" ref="K3734:K3749" si="2122">(B3734*H3734-((B3734*H3734)*I3734))-((B3734*H3734-((B3734*H3734)*I3734))*J3734)</f>
        <v>7182720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3">B3697</f>
        <v>72</v>
      </c>
      <c r="C3735" s="292" t="str">
        <f t="shared" si="2123"/>
        <v>PC</v>
      </c>
      <c r="D3735" s="293">
        <f t="shared" si="2123"/>
        <v>1</v>
      </c>
      <c r="E3735" s="294" t="str">
        <f t="shared" si="2123"/>
        <v>CRAYON / OIL PASTEL TITI TI-P-18S</v>
      </c>
      <c r="F3735" s="235"/>
      <c r="G3735" s="236"/>
      <c r="H3735" s="237">
        <f t="shared" ref="H3735:J3735" si="2124">H3697</f>
        <v>27000</v>
      </c>
      <c r="I3735" s="238">
        <f t="shared" si="2124"/>
        <v>0.14000000000000001</v>
      </c>
      <c r="J3735" s="238">
        <f t="shared" si="2124"/>
        <v>0</v>
      </c>
      <c r="K3735" s="239">
        <f t="shared" si="2122"/>
        <v>1671840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5">B3698</f>
        <v>48</v>
      </c>
      <c r="C3736" s="292" t="str">
        <f t="shared" si="2125"/>
        <v>PC</v>
      </c>
      <c r="D3736" s="293">
        <f t="shared" si="2125"/>
        <v>1</v>
      </c>
      <c r="E3736" s="294" t="str">
        <f t="shared" si="2125"/>
        <v>CRAYON / OIL PASTEL TITI TI-P-24S</v>
      </c>
      <c r="F3736" s="235"/>
      <c r="G3736" s="236"/>
      <c r="H3736" s="237">
        <f t="shared" ref="H3736:J3736" si="2126">H3698</f>
        <v>34000</v>
      </c>
      <c r="I3736" s="238">
        <f t="shared" si="2126"/>
        <v>0.14000000000000001</v>
      </c>
      <c r="J3736" s="238">
        <f t="shared" si="2126"/>
        <v>0</v>
      </c>
      <c r="K3736" s="239">
        <f t="shared" si="2122"/>
        <v>1403520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7">B3699</f>
        <v>0</v>
      </c>
      <c r="C3737" s="292">
        <f t="shared" si="2127"/>
        <v>0</v>
      </c>
      <c r="D3737" s="293">
        <f t="shared" si="2127"/>
        <v>0</v>
      </c>
      <c r="E3737" s="294">
        <f t="shared" si="2127"/>
        <v>0</v>
      </c>
      <c r="F3737" s="235"/>
      <c r="G3737" s="236"/>
      <c r="H3737" s="237">
        <f t="shared" ref="H3737:J3737" si="2128">H3699</f>
        <v>0</v>
      </c>
      <c r="I3737" s="238">
        <f t="shared" si="2128"/>
        <v>0</v>
      </c>
      <c r="J3737" s="238">
        <f t="shared" si="2128"/>
        <v>0</v>
      </c>
      <c r="K3737" s="239">
        <f t="shared" si="2122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9">B3700</f>
        <v>0</v>
      </c>
      <c r="C3738" s="292">
        <f t="shared" si="2129"/>
        <v>0</v>
      </c>
      <c r="D3738" s="293">
        <f t="shared" si="2129"/>
        <v>0</v>
      </c>
      <c r="E3738" s="294">
        <f t="shared" si="2129"/>
        <v>0</v>
      </c>
      <c r="F3738" s="235"/>
      <c r="G3738" s="236"/>
      <c r="H3738" s="237">
        <f t="shared" ref="H3738:J3738" si="2130">H3700</f>
        <v>0</v>
      </c>
      <c r="I3738" s="238">
        <f t="shared" si="2130"/>
        <v>0</v>
      </c>
      <c r="J3738" s="238">
        <f t="shared" si="2130"/>
        <v>0</v>
      </c>
      <c r="K3738" s="239">
        <f t="shared" si="2122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31">B3701</f>
        <v>0</v>
      </c>
      <c r="C3739" s="292">
        <f t="shared" si="2131"/>
        <v>0</v>
      </c>
      <c r="D3739" s="293">
        <f t="shared" si="2131"/>
        <v>0</v>
      </c>
      <c r="E3739" s="294">
        <f t="shared" si="2131"/>
        <v>0</v>
      </c>
      <c r="F3739" s="235"/>
      <c r="G3739" s="236"/>
      <c r="H3739" s="237">
        <f t="shared" ref="H3739:J3739" si="2132">H3701</f>
        <v>0</v>
      </c>
      <c r="I3739" s="238">
        <f t="shared" si="2132"/>
        <v>0</v>
      </c>
      <c r="J3739" s="238">
        <f t="shared" si="2132"/>
        <v>0</v>
      </c>
      <c r="K3739" s="239">
        <f t="shared" si="2122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3">B3702</f>
        <v>0</v>
      </c>
      <c r="C3740" s="292">
        <f t="shared" si="2133"/>
        <v>0</v>
      </c>
      <c r="D3740" s="293">
        <f t="shared" si="2133"/>
        <v>0</v>
      </c>
      <c r="E3740" s="294">
        <f t="shared" si="2133"/>
        <v>0</v>
      </c>
      <c r="F3740" s="235"/>
      <c r="G3740" s="236"/>
      <c r="H3740" s="237">
        <f t="shared" ref="H3740:J3740" si="2134">H3702</f>
        <v>0</v>
      </c>
      <c r="I3740" s="238">
        <f t="shared" si="2134"/>
        <v>0</v>
      </c>
      <c r="J3740" s="238">
        <f t="shared" si="2134"/>
        <v>0</v>
      </c>
      <c r="K3740" s="239">
        <f t="shared" si="2122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5">B3703</f>
        <v>0</v>
      </c>
      <c r="C3741" s="292">
        <f t="shared" si="2135"/>
        <v>0</v>
      </c>
      <c r="D3741" s="293">
        <f t="shared" si="2135"/>
        <v>0</v>
      </c>
      <c r="E3741" s="295">
        <f t="shared" si="2135"/>
        <v>0</v>
      </c>
      <c r="F3741" s="235"/>
      <c r="G3741" s="236"/>
      <c r="H3741" s="237">
        <f t="shared" ref="H3741:J3741" si="2136">H3703</f>
        <v>0</v>
      </c>
      <c r="I3741" s="238">
        <f t="shared" si="2136"/>
        <v>0</v>
      </c>
      <c r="J3741" s="238">
        <f t="shared" si="2136"/>
        <v>0</v>
      </c>
      <c r="K3741" s="239">
        <f t="shared" si="2122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7">B3704</f>
        <v>0</v>
      </c>
      <c r="C3742" s="292">
        <f t="shared" si="2137"/>
        <v>0</v>
      </c>
      <c r="D3742" s="293">
        <f t="shared" si="2137"/>
        <v>0</v>
      </c>
      <c r="E3742" s="294">
        <f t="shared" si="2137"/>
        <v>0</v>
      </c>
      <c r="F3742" s="235"/>
      <c r="G3742" s="236"/>
      <c r="H3742" s="237">
        <f t="shared" ref="H3742:J3742" si="2138">H3704</f>
        <v>0</v>
      </c>
      <c r="I3742" s="238">
        <f t="shared" si="2138"/>
        <v>0</v>
      </c>
      <c r="J3742" s="238">
        <f t="shared" si="2138"/>
        <v>0</v>
      </c>
      <c r="K3742" s="239">
        <f t="shared" si="2122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9">B3705</f>
        <v>0</v>
      </c>
      <c r="C3743" s="292">
        <f t="shared" si="2139"/>
        <v>0</v>
      </c>
      <c r="D3743" s="293">
        <f t="shared" si="2139"/>
        <v>0</v>
      </c>
      <c r="E3743" s="294">
        <f t="shared" si="2139"/>
        <v>0</v>
      </c>
      <c r="F3743" s="235"/>
      <c r="G3743" s="236"/>
      <c r="H3743" s="237">
        <f t="shared" ref="H3743:J3743" si="2140">H3705</f>
        <v>0</v>
      </c>
      <c r="I3743" s="238">
        <f t="shared" si="2140"/>
        <v>0</v>
      </c>
      <c r="J3743" s="238">
        <f t="shared" si="2140"/>
        <v>0</v>
      </c>
      <c r="K3743" s="239">
        <f t="shared" si="2122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41">B3706</f>
        <v>0</v>
      </c>
      <c r="C3744" s="292">
        <f t="shared" si="2141"/>
        <v>0</v>
      </c>
      <c r="D3744" s="293">
        <f t="shared" si="2141"/>
        <v>0</v>
      </c>
      <c r="E3744" s="294">
        <f t="shared" si="2141"/>
        <v>0</v>
      </c>
      <c r="F3744" s="235"/>
      <c r="G3744" s="236"/>
      <c r="H3744" s="237">
        <f t="shared" ref="H3744:J3744" si="2142">H3706</f>
        <v>0</v>
      </c>
      <c r="I3744" s="238">
        <f t="shared" si="2142"/>
        <v>0</v>
      </c>
      <c r="J3744" s="238">
        <f t="shared" si="2142"/>
        <v>0</v>
      </c>
      <c r="K3744" s="239">
        <f t="shared" si="2122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3">B3707</f>
        <v>0</v>
      </c>
      <c r="C3745" s="292">
        <f t="shared" si="2143"/>
        <v>0</v>
      </c>
      <c r="D3745" s="293">
        <f t="shared" si="2143"/>
        <v>0</v>
      </c>
      <c r="E3745" s="294">
        <f t="shared" si="2143"/>
        <v>0</v>
      </c>
      <c r="F3745" s="235"/>
      <c r="G3745" s="236"/>
      <c r="H3745" s="237">
        <f t="shared" ref="H3745:J3745" si="2144">H3707</f>
        <v>0</v>
      </c>
      <c r="I3745" s="238">
        <f t="shared" si="2144"/>
        <v>0</v>
      </c>
      <c r="J3745" s="238">
        <f t="shared" si="2144"/>
        <v>0</v>
      </c>
      <c r="K3745" s="239">
        <f t="shared" si="2122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5">B3708</f>
        <v>0</v>
      </c>
      <c r="C3746" s="292">
        <f t="shared" si="2145"/>
        <v>0</v>
      </c>
      <c r="D3746" s="293">
        <f t="shared" si="2145"/>
        <v>0</v>
      </c>
      <c r="E3746" s="294">
        <f t="shared" si="2145"/>
        <v>0</v>
      </c>
      <c r="F3746" s="235"/>
      <c r="G3746" s="236"/>
      <c r="H3746" s="237">
        <f t="shared" ref="H3746:J3746" si="2146">H3708</f>
        <v>0</v>
      </c>
      <c r="I3746" s="238">
        <f t="shared" si="2146"/>
        <v>0</v>
      </c>
      <c r="J3746" s="238">
        <f t="shared" si="2146"/>
        <v>0</v>
      </c>
      <c r="K3746" s="239">
        <f t="shared" si="2122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7">B3709</f>
        <v>0</v>
      </c>
      <c r="C3747" s="292">
        <f t="shared" si="2147"/>
        <v>0</v>
      </c>
      <c r="D3747" s="293">
        <f t="shared" si="2147"/>
        <v>0</v>
      </c>
      <c r="E3747" s="294">
        <f t="shared" si="2147"/>
        <v>0</v>
      </c>
      <c r="F3747" s="235"/>
      <c r="G3747" s="236"/>
      <c r="H3747" s="237">
        <f t="shared" ref="H3747:J3747" si="2148">H3709</f>
        <v>0</v>
      </c>
      <c r="I3747" s="238">
        <f t="shared" si="2148"/>
        <v>0</v>
      </c>
      <c r="J3747" s="238">
        <f t="shared" si="2148"/>
        <v>0</v>
      </c>
      <c r="K3747" s="239">
        <f t="shared" si="2122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9">B3710</f>
        <v>0</v>
      </c>
      <c r="C3748" s="292">
        <f t="shared" si="2149"/>
        <v>0</v>
      </c>
      <c r="D3748" s="293">
        <f t="shared" si="2149"/>
        <v>0</v>
      </c>
      <c r="E3748" s="294">
        <f t="shared" si="2149"/>
        <v>0</v>
      </c>
      <c r="F3748" s="235"/>
      <c r="G3748" s="236"/>
      <c r="H3748" s="237">
        <f t="shared" ref="H3748:J3748" si="2150">H3710</f>
        <v>0</v>
      </c>
      <c r="I3748" s="238">
        <f t="shared" si="2150"/>
        <v>0</v>
      </c>
      <c r="J3748" s="238">
        <f t="shared" si="2150"/>
        <v>0</v>
      </c>
      <c r="K3748" s="239">
        <f t="shared" si="2122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51">B3711</f>
        <v>0</v>
      </c>
      <c r="C3749" s="292">
        <f t="shared" si="2151"/>
        <v>0</v>
      </c>
      <c r="D3749" s="293">
        <f t="shared" si="2151"/>
        <v>0</v>
      </c>
      <c r="E3749" s="295">
        <f t="shared" si="2151"/>
        <v>0</v>
      </c>
      <c r="F3749" s="235"/>
      <c r="G3749" s="236"/>
      <c r="H3749" s="237">
        <f t="shared" ref="H3749:J3749" si="2152">H3711</f>
        <v>0</v>
      </c>
      <c r="I3749" s="238">
        <f t="shared" si="2152"/>
        <v>0</v>
      </c>
      <c r="J3749" s="238">
        <f t="shared" si="2152"/>
        <v>0</v>
      </c>
      <c r="K3749" s="239">
        <f t="shared" si="2122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48"/>
      <c r="K3751" s="32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49">
        <f>SUM(K3734:K3749)</f>
        <v>10258080</v>
      </c>
      <c r="K3752" s="350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51"/>
      <c r="K3753" s="351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4"/>
      <c r="K3755" s="32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52">
        <f>((J3752/1.11)+(K3754/1.11))*11%</f>
        <v>1016566.4864864864</v>
      </c>
      <c r="K3756" s="353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4"/>
      <c r="K3757" s="32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10258080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5" t="str">
        <f>J3722</f>
        <v>LENA / YO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23060034</v>
      </c>
      <c r="G3764" s="11" t="s">
        <v>2</v>
      </c>
      <c r="H3764" s="385" t="s">
        <v>228</v>
      </c>
      <c r="I3764" s="385"/>
      <c r="J3764" s="385"/>
      <c r="K3764" s="38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89" t="s">
        <v>3</v>
      </c>
      <c r="G3765" s="17"/>
      <c r="H3765" s="387"/>
      <c r="I3765" s="387"/>
      <c r="J3765" s="387"/>
      <c r="K3765" s="38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4">
        <v>45101</v>
      </c>
      <c r="E3766" s="355"/>
      <c r="F3766" s="389"/>
      <c r="G3766" s="18"/>
      <c r="H3766" s="356" t="s">
        <v>225</v>
      </c>
      <c r="I3766" s="356"/>
      <c r="J3766" s="356"/>
      <c r="K3766" s="35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89"/>
      <c r="G3767" s="18"/>
      <c r="H3767" s="358" t="s">
        <v>127</v>
      </c>
      <c r="I3767" s="358"/>
      <c r="J3767" s="358"/>
      <c r="K3767" s="35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226</v>
      </c>
      <c r="E3768" s="9"/>
      <c r="F3768" s="21"/>
      <c r="G3768" s="22"/>
      <c r="H3768" s="360"/>
      <c r="I3768" s="360"/>
      <c r="J3768" s="360"/>
      <c r="K3768" s="36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1</v>
      </c>
      <c r="C3772" s="46" t="s">
        <v>34</v>
      </c>
      <c r="D3772" s="93" t="s">
        <v>31</v>
      </c>
      <c r="E3772" s="110" t="s">
        <v>227</v>
      </c>
      <c r="F3772" s="48"/>
      <c r="G3772" s="49"/>
      <c r="H3772" s="50">
        <v>216000</v>
      </c>
      <c r="I3772" s="51"/>
      <c r="J3772" s="51"/>
      <c r="K3772" s="52">
        <f t="shared" ref="K3772:K3787" si="2153">(B3772*H3772-((B3772*H3772)*I3772))-((B3772*H3772-((B3772*H3772)*I3772))*J3772)</f>
        <v>216000</v>
      </c>
      <c r="L3772" s="36"/>
    </row>
    <row r="3773" spans="1:12" s="10" customFormat="1" ht="14.1" customHeight="1" x14ac:dyDescent="0.25">
      <c r="A3773" s="45">
        <v>2</v>
      </c>
      <c r="B3773" s="46">
        <v>1</v>
      </c>
      <c r="C3773" s="46" t="s">
        <v>34</v>
      </c>
      <c r="D3773" s="93" t="s">
        <v>31</v>
      </c>
      <c r="E3773" s="110" t="s">
        <v>133</v>
      </c>
      <c r="F3773" s="48"/>
      <c r="G3773" s="49"/>
      <c r="H3773" s="50">
        <v>230000</v>
      </c>
      <c r="I3773" s="51"/>
      <c r="J3773" s="51"/>
      <c r="K3773" s="52">
        <f t="shared" si="2153"/>
        <v>230000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3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3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3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3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3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3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3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3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3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3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3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3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3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3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62"/>
      <c r="K3789" s="363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64">
        <f>SUM(K3772:K3787)</f>
        <v>446000</v>
      </c>
      <c r="K3790" s="365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66"/>
      <c r="K3791" s="366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63"/>
      <c r="K3793" s="363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67">
        <f>((J3790/1.11)+(K3792/1.11))*11%</f>
        <v>44198.198198198195</v>
      </c>
      <c r="K3794" s="368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63"/>
      <c r="K3795" s="363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446000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69" t="s">
        <v>36</v>
      </c>
      <c r="K3798" s="370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69"/>
      <c r="K3799" s="370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23060034</v>
      </c>
      <c r="F3802" s="123"/>
      <c r="G3802" s="124" t="s">
        <v>2</v>
      </c>
      <c r="H3802" s="371" t="str">
        <f>H3764</f>
        <v>MUHAMMAD AGUS MUNADI</v>
      </c>
      <c r="I3802" s="371"/>
      <c r="J3802" s="371"/>
      <c r="K3802" s="37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75" t="s">
        <v>3</v>
      </c>
      <c r="G3803" s="130"/>
      <c r="H3803" s="373"/>
      <c r="I3803" s="373"/>
      <c r="J3803" s="373"/>
      <c r="K3803" s="37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76">
        <f>D3766</f>
        <v>45101</v>
      </c>
      <c r="E3804" s="377"/>
      <c r="F3804" s="375"/>
      <c r="G3804" s="131"/>
      <c r="H3804" s="378" t="str">
        <f>H3766</f>
        <v>( SINAR BHAKTI )</v>
      </c>
      <c r="I3804" s="378"/>
      <c r="J3804" s="378"/>
      <c r="K3804" s="37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75"/>
      <c r="G3805" s="131"/>
      <c r="H3805" s="380" t="str">
        <f>H3767</f>
        <v>YOGYAKARTA</v>
      </c>
      <c r="I3805" s="380"/>
      <c r="J3805" s="380"/>
      <c r="K3805" s="381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G 4774</v>
      </c>
      <c r="E3806" s="122"/>
      <c r="F3806" s="133"/>
      <c r="G3806" s="134"/>
      <c r="H3806" s="382"/>
      <c r="I3806" s="382"/>
      <c r="J3806" s="382"/>
      <c r="K3806" s="383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4">B3772</f>
        <v>1</v>
      </c>
      <c r="C3810" s="287" t="str">
        <f t="shared" si="2154"/>
        <v>LSN</v>
      </c>
      <c r="D3810" s="288" t="str">
        <f t="shared" si="2154"/>
        <v/>
      </c>
      <c r="E3810" s="289" t="str">
        <f t="shared" si="2154"/>
        <v>PENCIL CASE / TEMPAT PENSIL MAGNET B-35145</v>
      </c>
      <c r="F3810" s="158"/>
      <c r="G3810" s="159"/>
      <c r="H3810" s="160">
        <f t="shared" ref="H3810:J3810" si="2155">H3772</f>
        <v>216000</v>
      </c>
      <c r="I3810" s="161">
        <f t="shared" si="2155"/>
        <v>0</v>
      </c>
      <c r="J3810" s="161">
        <f t="shared" si="2155"/>
        <v>0</v>
      </c>
      <c r="K3810" s="162">
        <f t="shared" ref="K3810:K3825" si="2156">(B3810*H3810-((B3810*H3810)*I3810))-((B3810*H3810-((B3810*H3810)*I3810))*J3810)</f>
        <v>216000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7">B3773</f>
        <v>1</v>
      </c>
      <c r="C3811" s="287" t="str">
        <f t="shared" si="2157"/>
        <v>LSN</v>
      </c>
      <c r="D3811" s="288" t="str">
        <f t="shared" si="2157"/>
        <v/>
      </c>
      <c r="E3811" s="289" t="str">
        <f t="shared" si="2157"/>
        <v>PENCIL CASE / TEMPAT PENSIL MAGNET OGGY O-022</v>
      </c>
      <c r="F3811" s="158"/>
      <c r="G3811" s="159"/>
      <c r="H3811" s="160">
        <f t="shared" ref="H3811:J3811" si="2158">H3773</f>
        <v>230000</v>
      </c>
      <c r="I3811" s="161">
        <f t="shared" si="2158"/>
        <v>0</v>
      </c>
      <c r="J3811" s="161">
        <f t="shared" si="2158"/>
        <v>0</v>
      </c>
      <c r="K3811" s="162">
        <f t="shared" si="2156"/>
        <v>230000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9">B3774</f>
        <v>0</v>
      </c>
      <c r="C3812" s="287">
        <f t="shared" si="2159"/>
        <v>0</v>
      </c>
      <c r="D3812" s="288">
        <f t="shared" si="2159"/>
        <v>0</v>
      </c>
      <c r="E3812" s="289">
        <f t="shared" si="2159"/>
        <v>0</v>
      </c>
      <c r="F3812" s="158"/>
      <c r="G3812" s="159"/>
      <c r="H3812" s="160">
        <f t="shared" ref="H3812:J3812" si="2160">H3774</f>
        <v>0</v>
      </c>
      <c r="I3812" s="161">
        <f t="shared" si="2160"/>
        <v>0</v>
      </c>
      <c r="J3812" s="161">
        <f t="shared" si="2160"/>
        <v>0</v>
      </c>
      <c r="K3812" s="162">
        <f t="shared" si="2156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61">B3775</f>
        <v>0</v>
      </c>
      <c r="C3813" s="287">
        <f t="shared" si="2161"/>
        <v>0</v>
      </c>
      <c r="D3813" s="288">
        <f t="shared" si="2161"/>
        <v>0</v>
      </c>
      <c r="E3813" s="289">
        <f t="shared" si="2161"/>
        <v>0</v>
      </c>
      <c r="F3813" s="158"/>
      <c r="G3813" s="159"/>
      <c r="H3813" s="160">
        <f t="shared" ref="H3813:J3813" si="2162">H3775</f>
        <v>0</v>
      </c>
      <c r="I3813" s="161">
        <f t="shared" si="2162"/>
        <v>0</v>
      </c>
      <c r="J3813" s="161">
        <f t="shared" si="2162"/>
        <v>0</v>
      </c>
      <c r="K3813" s="162">
        <f t="shared" si="2156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3">B3776</f>
        <v>0</v>
      </c>
      <c r="C3814" s="287">
        <f t="shared" si="2163"/>
        <v>0</v>
      </c>
      <c r="D3814" s="288">
        <f t="shared" si="2163"/>
        <v>0</v>
      </c>
      <c r="E3814" s="289">
        <f t="shared" si="2163"/>
        <v>0</v>
      </c>
      <c r="F3814" s="158"/>
      <c r="G3814" s="159"/>
      <c r="H3814" s="160">
        <f t="shared" ref="H3814:J3814" si="2164">H3776</f>
        <v>0</v>
      </c>
      <c r="I3814" s="161">
        <f t="shared" si="2164"/>
        <v>0</v>
      </c>
      <c r="J3814" s="161">
        <f t="shared" si="2164"/>
        <v>0</v>
      </c>
      <c r="K3814" s="162">
        <f t="shared" si="2156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5">B3777</f>
        <v>0</v>
      </c>
      <c r="C3815" s="287">
        <f t="shared" si="2165"/>
        <v>0</v>
      </c>
      <c r="D3815" s="288">
        <f t="shared" si="2165"/>
        <v>0</v>
      </c>
      <c r="E3815" s="289">
        <f t="shared" si="2165"/>
        <v>0</v>
      </c>
      <c r="F3815" s="158"/>
      <c r="G3815" s="159"/>
      <c r="H3815" s="160">
        <f t="shared" ref="H3815:J3815" si="2166">H3777</f>
        <v>0</v>
      </c>
      <c r="I3815" s="161">
        <f t="shared" si="2166"/>
        <v>0</v>
      </c>
      <c r="J3815" s="161">
        <f t="shared" si="2166"/>
        <v>0</v>
      </c>
      <c r="K3815" s="162">
        <f t="shared" si="2156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7">B3778</f>
        <v>0</v>
      </c>
      <c r="C3816" s="287">
        <f t="shared" si="2167"/>
        <v>0</v>
      </c>
      <c r="D3816" s="288">
        <f t="shared" si="2167"/>
        <v>0</v>
      </c>
      <c r="E3816" s="289">
        <f t="shared" si="2167"/>
        <v>0</v>
      </c>
      <c r="F3816" s="158"/>
      <c r="G3816" s="159"/>
      <c r="H3816" s="160">
        <f t="shared" ref="H3816:J3816" si="2168">H3778</f>
        <v>0</v>
      </c>
      <c r="I3816" s="161">
        <f t="shared" si="2168"/>
        <v>0</v>
      </c>
      <c r="J3816" s="161">
        <f t="shared" si="2168"/>
        <v>0</v>
      </c>
      <c r="K3816" s="162">
        <f t="shared" si="2156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9">B3779</f>
        <v>0</v>
      </c>
      <c r="C3817" s="287">
        <f t="shared" si="2169"/>
        <v>0</v>
      </c>
      <c r="D3817" s="288">
        <f t="shared" si="2169"/>
        <v>0</v>
      </c>
      <c r="E3817" s="290">
        <f t="shared" si="2169"/>
        <v>0</v>
      </c>
      <c r="F3817" s="158"/>
      <c r="G3817" s="159"/>
      <c r="H3817" s="160">
        <f t="shared" ref="H3817:J3817" si="2170">H3779</f>
        <v>0</v>
      </c>
      <c r="I3817" s="161">
        <f t="shared" si="2170"/>
        <v>0</v>
      </c>
      <c r="J3817" s="161">
        <f t="shared" si="2170"/>
        <v>0</v>
      </c>
      <c r="K3817" s="162">
        <f t="shared" si="2156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71">B3780</f>
        <v>0</v>
      </c>
      <c r="C3818" s="287">
        <f t="shared" si="2171"/>
        <v>0</v>
      </c>
      <c r="D3818" s="288">
        <f t="shared" si="2171"/>
        <v>0</v>
      </c>
      <c r="E3818" s="289">
        <f t="shared" si="2171"/>
        <v>0</v>
      </c>
      <c r="F3818" s="158"/>
      <c r="G3818" s="159"/>
      <c r="H3818" s="160">
        <f t="shared" ref="H3818:J3818" si="2172">H3780</f>
        <v>0</v>
      </c>
      <c r="I3818" s="161">
        <f t="shared" si="2172"/>
        <v>0</v>
      </c>
      <c r="J3818" s="161">
        <f t="shared" si="2172"/>
        <v>0</v>
      </c>
      <c r="K3818" s="162">
        <f t="shared" si="2156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3">B3781</f>
        <v>0</v>
      </c>
      <c r="C3819" s="287">
        <f t="shared" si="2173"/>
        <v>0</v>
      </c>
      <c r="D3819" s="288">
        <f t="shared" si="2173"/>
        <v>0</v>
      </c>
      <c r="E3819" s="289">
        <f t="shared" si="2173"/>
        <v>0</v>
      </c>
      <c r="F3819" s="158"/>
      <c r="G3819" s="159"/>
      <c r="H3819" s="160">
        <f t="shared" ref="H3819:J3819" si="2174">H3781</f>
        <v>0</v>
      </c>
      <c r="I3819" s="161">
        <f t="shared" si="2174"/>
        <v>0</v>
      </c>
      <c r="J3819" s="161">
        <f t="shared" si="2174"/>
        <v>0</v>
      </c>
      <c r="K3819" s="162">
        <f t="shared" si="2156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5">B3782</f>
        <v>0</v>
      </c>
      <c r="C3820" s="287">
        <f t="shared" si="2175"/>
        <v>0</v>
      </c>
      <c r="D3820" s="288">
        <f t="shared" si="2175"/>
        <v>0</v>
      </c>
      <c r="E3820" s="289">
        <f t="shared" si="2175"/>
        <v>0</v>
      </c>
      <c r="F3820" s="158"/>
      <c r="G3820" s="159"/>
      <c r="H3820" s="160">
        <f t="shared" ref="H3820:J3820" si="2176">H3782</f>
        <v>0</v>
      </c>
      <c r="I3820" s="161">
        <f t="shared" si="2176"/>
        <v>0</v>
      </c>
      <c r="J3820" s="161">
        <f t="shared" si="2176"/>
        <v>0</v>
      </c>
      <c r="K3820" s="162">
        <f t="shared" si="2156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7">B3783</f>
        <v>0</v>
      </c>
      <c r="C3821" s="287">
        <f t="shared" si="2177"/>
        <v>0</v>
      </c>
      <c r="D3821" s="288">
        <f t="shared" si="2177"/>
        <v>0</v>
      </c>
      <c r="E3821" s="289">
        <f t="shared" si="2177"/>
        <v>0</v>
      </c>
      <c r="F3821" s="158"/>
      <c r="G3821" s="159"/>
      <c r="H3821" s="160">
        <f t="shared" ref="H3821:J3821" si="2178">H3783</f>
        <v>0</v>
      </c>
      <c r="I3821" s="161">
        <f t="shared" si="2178"/>
        <v>0</v>
      </c>
      <c r="J3821" s="161">
        <f t="shared" si="2178"/>
        <v>0</v>
      </c>
      <c r="K3821" s="162">
        <f t="shared" si="2156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9">B3784</f>
        <v>0</v>
      </c>
      <c r="C3822" s="287">
        <f t="shared" si="2179"/>
        <v>0</v>
      </c>
      <c r="D3822" s="288">
        <f t="shared" si="2179"/>
        <v>0</v>
      </c>
      <c r="E3822" s="289">
        <f t="shared" si="2179"/>
        <v>0</v>
      </c>
      <c r="F3822" s="158"/>
      <c r="G3822" s="159"/>
      <c r="H3822" s="160">
        <f t="shared" ref="H3822:J3822" si="2180">H3784</f>
        <v>0</v>
      </c>
      <c r="I3822" s="161">
        <f t="shared" si="2180"/>
        <v>0</v>
      </c>
      <c r="J3822" s="161">
        <f t="shared" si="2180"/>
        <v>0</v>
      </c>
      <c r="K3822" s="162">
        <f t="shared" si="2156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81">B3785</f>
        <v>0</v>
      </c>
      <c r="C3823" s="287">
        <f t="shared" si="2181"/>
        <v>0</v>
      </c>
      <c r="D3823" s="288">
        <f t="shared" si="2181"/>
        <v>0</v>
      </c>
      <c r="E3823" s="289">
        <f t="shared" si="2181"/>
        <v>0</v>
      </c>
      <c r="F3823" s="158"/>
      <c r="G3823" s="159"/>
      <c r="H3823" s="160">
        <f t="shared" ref="H3823:J3823" si="2182">H3785</f>
        <v>0</v>
      </c>
      <c r="I3823" s="161">
        <f t="shared" si="2182"/>
        <v>0</v>
      </c>
      <c r="J3823" s="161">
        <f t="shared" si="2182"/>
        <v>0</v>
      </c>
      <c r="K3823" s="162">
        <f t="shared" si="2156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3">B3786</f>
        <v>0</v>
      </c>
      <c r="C3824" s="287">
        <f t="shared" si="2183"/>
        <v>0</v>
      </c>
      <c r="D3824" s="288">
        <f t="shared" si="2183"/>
        <v>0</v>
      </c>
      <c r="E3824" s="289">
        <f t="shared" si="2183"/>
        <v>0</v>
      </c>
      <c r="F3824" s="158"/>
      <c r="G3824" s="159"/>
      <c r="H3824" s="160">
        <f t="shared" ref="H3824:J3824" si="2184">H3786</f>
        <v>0</v>
      </c>
      <c r="I3824" s="161">
        <f t="shared" si="2184"/>
        <v>0</v>
      </c>
      <c r="J3824" s="161">
        <f t="shared" si="2184"/>
        <v>0</v>
      </c>
      <c r="K3824" s="162">
        <f t="shared" si="2156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5">B3787</f>
        <v>0</v>
      </c>
      <c r="C3825" s="287">
        <f t="shared" si="2185"/>
        <v>0</v>
      </c>
      <c r="D3825" s="288">
        <f t="shared" si="2185"/>
        <v>0</v>
      </c>
      <c r="E3825" s="290">
        <f t="shared" si="2185"/>
        <v>0</v>
      </c>
      <c r="F3825" s="158"/>
      <c r="G3825" s="159"/>
      <c r="H3825" s="160">
        <f t="shared" ref="H3825:J3825" si="2186">H3787</f>
        <v>0</v>
      </c>
      <c r="I3825" s="161">
        <f t="shared" si="2186"/>
        <v>0</v>
      </c>
      <c r="J3825" s="161">
        <f t="shared" si="2186"/>
        <v>0</v>
      </c>
      <c r="K3825" s="162">
        <f t="shared" si="2156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84"/>
      <c r="K3827" s="33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27">
        <f>SUM(K3810:K3825)</f>
        <v>446000</v>
      </c>
      <c r="K3828" s="328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29"/>
      <c r="K3829" s="329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30"/>
      <c r="K3831" s="33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31">
        <f>((J3828/1.11)+(K3830/1.11))*11%</f>
        <v>44198.198198198195</v>
      </c>
      <c r="K3832" s="332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30"/>
      <c r="K3833" s="33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446000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3" t="str">
        <f>J3798</f>
        <v>NOVI / CONDRO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23060034</v>
      </c>
      <c r="F3840" s="200"/>
      <c r="G3840" s="201" t="s">
        <v>2</v>
      </c>
      <c r="H3840" s="335" t="str">
        <f>H3802</f>
        <v>MUHAMMAD AGUS MUNADI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3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40">
        <f>D3804</f>
        <v>45101</v>
      </c>
      <c r="E3842" s="341"/>
      <c r="F3842" s="339"/>
      <c r="G3842" s="208"/>
      <c r="H3842" s="342" t="str">
        <f>H3804</f>
        <v>( SINAR BHAKTI )</v>
      </c>
      <c r="I3842" s="342"/>
      <c r="J3842" s="342"/>
      <c r="K3842" s="34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39"/>
      <c r="G3843" s="208"/>
      <c r="H3843" s="344" t="str">
        <f>H3805</f>
        <v>YOGYAKARTA</v>
      </c>
      <c r="I3843" s="344"/>
      <c r="J3843" s="344"/>
      <c r="K3843" s="34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G 4774</v>
      </c>
      <c r="E3844" s="199"/>
      <c r="F3844" s="210"/>
      <c r="G3844" s="211"/>
      <c r="H3844" s="346"/>
      <c r="I3844" s="346"/>
      <c r="J3844" s="346"/>
      <c r="K3844" s="34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7">B3810</f>
        <v>1</v>
      </c>
      <c r="C3848" s="292" t="str">
        <f t="shared" si="2187"/>
        <v>LSN</v>
      </c>
      <c r="D3848" s="293" t="str">
        <f t="shared" si="2187"/>
        <v/>
      </c>
      <c r="E3848" s="294" t="str">
        <f t="shared" si="2187"/>
        <v>PENCIL CASE / TEMPAT PENSIL MAGNET B-35145</v>
      </c>
      <c r="F3848" s="235"/>
      <c r="G3848" s="236"/>
      <c r="H3848" s="237">
        <f t="shared" ref="H3848:J3848" si="2188">H3810</f>
        <v>216000</v>
      </c>
      <c r="I3848" s="238">
        <f t="shared" si="2188"/>
        <v>0</v>
      </c>
      <c r="J3848" s="238">
        <f t="shared" si="2188"/>
        <v>0</v>
      </c>
      <c r="K3848" s="239">
        <f t="shared" ref="K3848:K3863" si="2189">(B3848*H3848-((B3848*H3848)*I3848))-((B3848*H3848-((B3848*H3848)*I3848))*J3848)</f>
        <v>216000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90">B3811</f>
        <v>1</v>
      </c>
      <c r="C3849" s="292" t="str">
        <f t="shared" si="2190"/>
        <v>LSN</v>
      </c>
      <c r="D3849" s="293" t="str">
        <f t="shared" si="2190"/>
        <v/>
      </c>
      <c r="E3849" s="294" t="str">
        <f t="shared" si="2190"/>
        <v>PENCIL CASE / TEMPAT PENSIL MAGNET OGGY O-022</v>
      </c>
      <c r="F3849" s="235"/>
      <c r="G3849" s="236"/>
      <c r="H3849" s="237">
        <f t="shared" ref="H3849:J3849" si="2191">H3811</f>
        <v>230000</v>
      </c>
      <c r="I3849" s="238">
        <f t="shared" si="2191"/>
        <v>0</v>
      </c>
      <c r="J3849" s="238">
        <f t="shared" si="2191"/>
        <v>0</v>
      </c>
      <c r="K3849" s="239">
        <f t="shared" si="2189"/>
        <v>230000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2">B3812</f>
        <v>0</v>
      </c>
      <c r="C3850" s="292">
        <f t="shared" si="2192"/>
        <v>0</v>
      </c>
      <c r="D3850" s="293">
        <f t="shared" si="2192"/>
        <v>0</v>
      </c>
      <c r="E3850" s="294">
        <f t="shared" si="2192"/>
        <v>0</v>
      </c>
      <c r="F3850" s="235"/>
      <c r="G3850" s="236"/>
      <c r="H3850" s="237">
        <f t="shared" ref="H3850:J3850" si="2193">H3812</f>
        <v>0</v>
      </c>
      <c r="I3850" s="238">
        <f t="shared" si="2193"/>
        <v>0</v>
      </c>
      <c r="J3850" s="238">
        <f t="shared" si="2193"/>
        <v>0</v>
      </c>
      <c r="K3850" s="239">
        <f t="shared" si="2189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4">B3813</f>
        <v>0</v>
      </c>
      <c r="C3851" s="292">
        <f t="shared" si="2194"/>
        <v>0</v>
      </c>
      <c r="D3851" s="293">
        <f t="shared" si="2194"/>
        <v>0</v>
      </c>
      <c r="E3851" s="294">
        <f t="shared" si="2194"/>
        <v>0</v>
      </c>
      <c r="F3851" s="235"/>
      <c r="G3851" s="236"/>
      <c r="H3851" s="237">
        <f t="shared" ref="H3851:J3851" si="2195">H3813</f>
        <v>0</v>
      </c>
      <c r="I3851" s="238">
        <f t="shared" si="2195"/>
        <v>0</v>
      </c>
      <c r="J3851" s="238">
        <f t="shared" si="2195"/>
        <v>0</v>
      </c>
      <c r="K3851" s="239">
        <f t="shared" si="2189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6">B3814</f>
        <v>0</v>
      </c>
      <c r="C3852" s="292">
        <f t="shared" si="2196"/>
        <v>0</v>
      </c>
      <c r="D3852" s="293">
        <f t="shared" si="2196"/>
        <v>0</v>
      </c>
      <c r="E3852" s="294">
        <f t="shared" si="2196"/>
        <v>0</v>
      </c>
      <c r="F3852" s="235"/>
      <c r="G3852" s="236"/>
      <c r="H3852" s="237">
        <f t="shared" ref="H3852:J3852" si="2197">H3814</f>
        <v>0</v>
      </c>
      <c r="I3852" s="238">
        <f t="shared" si="2197"/>
        <v>0</v>
      </c>
      <c r="J3852" s="238">
        <f t="shared" si="2197"/>
        <v>0</v>
      </c>
      <c r="K3852" s="239">
        <f t="shared" si="2189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8">B3815</f>
        <v>0</v>
      </c>
      <c r="C3853" s="292">
        <f t="shared" si="2198"/>
        <v>0</v>
      </c>
      <c r="D3853" s="293">
        <f t="shared" si="2198"/>
        <v>0</v>
      </c>
      <c r="E3853" s="294">
        <f t="shared" si="2198"/>
        <v>0</v>
      </c>
      <c r="F3853" s="235"/>
      <c r="G3853" s="236"/>
      <c r="H3853" s="237">
        <f t="shared" ref="H3853:J3853" si="2199">H3815</f>
        <v>0</v>
      </c>
      <c r="I3853" s="238">
        <f t="shared" si="2199"/>
        <v>0</v>
      </c>
      <c r="J3853" s="238">
        <f t="shared" si="2199"/>
        <v>0</v>
      </c>
      <c r="K3853" s="239">
        <f t="shared" si="2189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200">B3816</f>
        <v>0</v>
      </c>
      <c r="C3854" s="292">
        <f t="shared" si="2200"/>
        <v>0</v>
      </c>
      <c r="D3854" s="293">
        <f t="shared" si="2200"/>
        <v>0</v>
      </c>
      <c r="E3854" s="294">
        <f t="shared" si="2200"/>
        <v>0</v>
      </c>
      <c r="F3854" s="235"/>
      <c r="G3854" s="236"/>
      <c r="H3854" s="237">
        <f t="shared" ref="H3854:J3854" si="2201">H3816</f>
        <v>0</v>
      </c>
      <c r="I3854" s="238">
        <f t="shared" si="2201"/>
        <v>0</v>
      </c>
      <c r="J3854" s="238">
        <f t="shared" si="2201"/>
        <v>0</v>
      </c>
      <c r="K3854" s="239">
        <f t="shared" si="2189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2">B3817</f>
        <v>0</v>
      </c>
      <c r="C3855" s="292">
        <f t="shared" si="2202"/>
        <v>0</v>
      </c>
      <c r="D3855" s="293">
        <f t="shared" si="2202"/>
        <v>0</v>
      </c>
      <c r="E3855" s="295">
        <f t="shared" si="2202"/>
        <v>0</v>
      </c>
      <c r="F3855" s="235"/>
      <c r="G3855" s="236"/>
      <c r="H3855" s="237">
        <f t="shared" ref="H3855:J3855" si="2203">H3817</f>
        <v>0</v>
      </c>
      <c r="I3855" s="238">
        <f t="shared" si="2203"/>
        <v>0</v>
      </c>
      <c r="J3855" s="238">
        <f t="shared" si="2203"/>
        <v>0</v>
      </c>
      <c r="K3855" s="239">
        <f t="shared" si="2189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4">B3818</f>
        <v>0</v>
      </c>
      <c r="C3856" s="292">
        <f t="shared" si="2204"/>
        <v>0</v>
      </c>
      <c r="D3856" s="293">
        <f t="shared" si="2204"/>
        <v>0</v>
      </c>
      <c r="E3856" s="294">
        <f t="shared" si="2204"/>
        <v>0</v>
      </c>
      <c r="F3856" s="235"/>
      <c r="G3856" s="236"/>
      <c r="H3856" s="237">
        <f t="shared" ref="H3856:J3856" si="2205">H3818</f>
        <v>0</v>
      </c>
      <c r="I3856" s="238">
        <f t="shared" si="2205"/>
        <v>0</v>
      </c>
      <c r="J3856" s="238">
        <f t="shared" si="2205"/>
        <v>0</v>
      </c>
      <c r="K3856" s="239">
        <f t="shared" si="2189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6">B3819</f>
        <v>0</v>
      </c>
      <c r="C3857" s="292">
        <f t="shared" si="2206"/>
        <v>0</v>
      </c>
      <c r="D3857" s="293">
        <f t="shared" si="2206"/>
        <v>0</v>
      </c>
      <c r="E3857" s="294">
        <f t="shared" si="2206"/>
        <v>0</v>
      </c>
      <c r="F3857" s="235"/>
      <c r="G3857" s="236"/>
      <c r="H3857" s="237">
        <f t="shared" ref="H3857:J3857" si="2207">H3819</f>
        <v>0</v>
      </c>
      <c r="I3857" s="238">
        <f t="shared" si="2207"/>
        <v>0</v>
      </c>
      <c r="J3857" s="238">
        <f t="shared" si="2207"/>
        <v>0</v>
      </c>
      <c r="K3857" s="239">
        <f t="shared" si="2189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8">B3820</f>
        <v>0</v>
      </c>
      <c r="C3858" s="292">
        <f t="shared" si="2208"/>
        <v>0</v>
      </c>
      <c r="D3858" s="293">
        <f t="shared" si="2208"/>
        <v>0</v>
      </c>
      <c r="E3858" s="294">
        <f t="shared" si="2208"/>
        <v>0</v>
      </c>
      <c r="F3858" s="235"/>
      <c r="G3858" s="236"/>
      <c r="H3858" s="237">
        <f t="shared" ref="H3858:J3858" si="2209">H3820</f>
        <v>0</v>
      </c>
      <c r="I3858" s="238">
        <f t="shared" si="2209"/>
        <v>0</v>
      </c>
      <c r="J3858" s="238">
        <f t="shared" si="2209"/>
        <v>0</v>
      </c>
      <c r="K3858" s="239">
        <f t="shared" si="2189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10">B3821</f>
        <v>0</v>
      </c>
      <c r="C3859" s="292">
        <f t="shared" si="2210"/>
        <v>0</v>
      </c>
      <c r="D3859" s="293">
        <f t="shared" si="2210"/>
        <v>0</v>
      </c>
      <c r="E3859" s="294">
        <f t="shared" si="2210"/>
        <v>0</v>
      </c>
      <c r="F3859" s="235"/>
      <c r="G3859" s="236"/>
      <c r="H3859" s="237">
        <f t="shared" ref="H3859:J3859" si="2211">H3821</f>
        <v>0</v>
      </c>
      <c r="I3859" s="238">
        <f t="shared" si="2211"/>
        <v>0</v>
      </c>
      <c r="J3859" s="238">
        <f t="shared" si="2211"/>
        <v>0</v>
      </c>
      <c r="K3859" s="239">
        <f t="shared" si="2189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2">B3822</f>
        <v>0</v>
      </c>
      <c r="C3860" s="292">
        <f t="shared" si="2212"/>
        <v>0</v>
      </c>
      <c r="D3860" s="293">
        <f t="shared" si="2212"/>
        <v>0</v>
      </c>
      <c r="E3860" s="294">
        <f t="shared" si="2212"/>
        <v>0</v>
      </c>
      <c r="F3860" s="235"/>
      <c r="G3860" s="236"/>
      <c r="H3860" s="237">
        <f t="shared" ref="H3860:J3860" si="2213">H3822</f>
        <v>0</v>
      </c>
      <c r="I3860" s="238">
        <f t="shared" si="2213"/>
        <v>0</v>
      </c>
      <c r="J3860" s="238">
        <f t="shared" si="2213"/>
        <v>0</v>
      </c>
      <c r="K3860" s="239">
        <f t="shared" si="2189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4">B3823</f>
        <v>0</v>
      </c>
      <c r="C3861" s="292">
        <f t="shared" si="2214"/>
        <v>0</v>
      </c>
      <c r="D3861" s="293">
        <f t="shared" si="2214"/>
        <v>0</v>
      </c>
      <c r="E3861" s="294">
        <f t="shared" si="2214"/>
        <v>0</v>
      </c>
      <c r="F3861" s="235"/>
      <c r="G3861" s="236"/>
      <c r="H3861" s="237">
        <f t="shared" ref="H3861:J3861" si="2215">H3823</f>
        <v>0</v>
      </c>
      <c r="I3861" s="238">
        <f t="shared" si="2215"/>
        <v>0</v>
      </c>
      <c r="J3861" s="238">
        <f t="shared" si="2215"/>
        <v>0</v>
      </c>
      <c r="K3861" s="239">
        <f t="shared" si="2189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6">B3824</f>
        <v>0</v>
      </c>
      <c r="C3862" s="292">
        <f t="shared" si="2216"/>
        <v>0</v>
      </c>
      <c r="D3862" s="293">
        <f t="shared" si="2216"/>
        <v>0</v>
      </c>
      <c r="E3862" s="294">
        <f t="shared" si="2216"/>
        <v>0</v>
      </c>
      <c r="F3862" s="235"/>
      <c r="G3862" s="236"/>
      <c r="H3862" s="237">
        <f t="shared" ref="H3862:J3862" si="2217">H3824</f>
        <v>0</v>
      </c>
      <c r="I3862" s="238">
        <f t="shared" si="2217"/>
        <v>0</v>
      </c>
      <c r="J3862" s="238">
        <f t="shared" si="2217"/>
        <v>0</v>
      </c>
      <c r="K3862" s="239">
        <f t="shared" si="2189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8">B3825</f>
        <v>0</v>
      </c>
      <c r="C3863" s="292">
        <f t="shared" si="2218"/>
        <v>0</v>
      </c>
      <c r="D3863" s="293">
        <f t="shared" si="2218"/>
        <v>0</v>
      </c>
      <c r="E3863" s="295">
        <f t="shared" si="2218"/>
        <v>0</v>
      </c>
      <c r="F3863" s="235"/>
      <c r="G3863" s="236"/>
      <c r="H3863" s="237">
        <f t="shared" ref="H3863:J3863" si="2219">H3825</f>
        <v>0</v>
      </c>
      <c r="I3863" s="238">
        <f t="shared" si="2219"/>
        <v>0</v>
      </c>
      <c r="J3863" s="238">
        <f t="shared" si="2219"/>
        <v>0</v>
      </c>
      <c r="K3863" s="239">
        <f t="shared" si="2189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48"/>
      <c r="K3865" s="32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49">
        <f>SUM(K3848:K3863)</f>
        <v>446000</v>
      </c>
      <c r="K3866" s="350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51"/>
      <c r="K3867" s="351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4"/>
      <c r="K3869" s="32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52">
        <f>((J3866/1.11)+(K3868/1.11))*11%</f>
        <v>44198.198198198195</v>
      </c>
      <c r="K3870" s="353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4"/>
      <c r="K3871" s="32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446000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5" t="str">
        <f>J3836</f>
        <v>NOVI / CONDRO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23060035</v>
      </c>
      <c r="G3878" s="11" t="s">
        <v>2</v>
      </c>
      <c r="H3878" s="385" t="s">
        <v>139</v>
      </c>
      <c r="I3878" s="385"/>
      <c r="J3878" s="385"/>
      <c r="K3878" s="38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89" t="s">
        <v>3</v>
      </c>
      <c r="G3879" s="17"/>
      <c r="H3879" s="387"/>
      <c r="I3879" s="387"/>
      <c r="J3879" s="387"/>
      <c r="K3879" s="38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4">
        <v>45103</v>
      </c>
      <c r="E3880" s="355"/>
      <c r="F3880" s="389"/>
      <c r="G3880" s="18"/>
      <c r="H3880" s="356" t="s">
        <v>229</v>
      </c>
      <c r="I3880" s="356"/>
      <c r="J3880" s="356"/>
      <c r="K3880" s="357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89"/>
      <c r="G3881" s="18"/>
      <c r="H3881" s="358" t="s">
        <v>121</v>
      </c>
      <c r="I3881" s="358"/>
      <c r="J3881" s="358"/>
      <c r="K3881" s="359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230</v>
      </c>
      <c r="E3882" s="9"/>
      <c r="F3882" s="21"/>
      <c r="G3882" s="22"/>
      <c r="H3882" s="360"/>
      <c r="I3882" s="360"/>
      <c r="J3882" s="360"/>
      <c r="K3882" s="361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288</v>
      </c>
      <c r="C3886" s="46" t="s">
        <v>56</v>
      </c>
      <c r="D3886" s="93">
        <v>2</v>
      </c>
      <c r="E3886" s="110" t="s">
        <v>115</v>
      </c>
      <c r="F3886" s="48"/>
      <c r="G3886" s="49"/>
      <c r="H3886" s="50">
        <v>18600</v>
      </c>
      <c r="I3886" s="51">
        <v>0.125</v>
      </c>
      <c r="J3886" s="51"/>
      <c r="K3886" s="52">
        <f t="shared" ref="K3886:K3901" si="2220">(B3886*H3886-((B3886*H3886)*I3886))-((B3886*H3886-((B3886*H3886)*I3886))*J3886)</f>
        <v>4687200</v>
      </c>
      <c r="L3886" s="36"/>
    </row>
    <row r="3887" spans="1:12" s="10" customFormat="1" ht="14.1" customHeight="1" x14ac:dyDescent="0.25">
      <c r="A3887" s="45">
        <v>2</v>
      </c>
      <c r="B3887" s="46">
        <v>288</v>
      </c>
      <c r="C3887" s="46" t="s">
        <v>56</v>
      </c>
      <c r="D3887" s="93">
        <v>2</v>
      </c>
      <c r="E3887" s="110" t="s">
        <v>194</v>
      </c>
      <c r="F3887" s="48"/>
      <c r="G3887" s="49"/>
      <c r="H3887" s="50">
        <v>37200</v>
      </c>
      <c r="I3887" s="51">
        <v>0.125</v>
      </c>
      <c r="J3887" s="51"/>
      <c r="K3887" s="52">
        <f t="shared" si="2220"/>
        <v>9374400</v>
      </c>
      <c r="L3887" s="36"/>
    </row>
    <row r="3888" spans="1:12" s="10" customFormat="1" ht="14.1" customHeight="1" x14ac:dyDescent="0.25">
      <c r="A3888" s="45">
        <v>3</v>
      </c>
      <c r="B3888" s="46">
        <v>720</v>
      </c>
      <c r="C3888" s="46" t="s">
        <v>56</v>
      </c>
      <c r="D3888" s="93">
        <v>5</v>
      </c>
      <c r="E3888" s="110" t="s">
        <v>231</v>
      </c>
      <c r="F3888" s="48"/>
      <c r="G3888" s="49"/>
      <c r="H3888" s="50">
        <v>11900</v>
      </c>
      <c r="I3888" s="51">
        <v>0.125</v>
      </c>
      <c r="J3888" s="51"/>
      <c r="K3888" s="52">
        <f t="shared" si="2220"/>
        <v>7497000</v>
      </c>
      <c r="L3888" s="36"/>
    </row>
    <row r="3889" spans="1:12" s="10" customFormat="1" ht="14.1" customHeight="1" x14ac:dyDescent="0.25">
      <c r="A3889" s="45">
        <v>4</v>
      </c>
      <c r="B3889" s="46">
        <v>720</v>
      </c>
      <c r="C3889" s="46" t="s">
        <v>56</v>
      </c>
      <c r="D3889" s="93">
        <v>5</v>
      </c>
      <c r="E3889" s="110" t="s">
        <v>232</v>
      </c>
      <c r="F3889" s="48"/>
      <c r="G3889" s="49"/>
      <c r="H3889" s="50">
        <v>9000</v>
      </c>
      <c r="I3889" s="51">
        <v>0.125</v>
      </c>
      <c r="J3889" s="51"/>
      <c r="K3889" s="52">
        <f t="shared" si="2220"/>
        <v>5670000</v>
      </c>
      <c r="L3889" s="36"/>
    </row>
    <row r="3890" spans="1:12" s="10" customFormat="1" ht="14.1" customHeight="1" x14ac:dyDescent="0.25">
      <c r="A3890" s="45">
        <v>5</v>
      </c>
      <c r="B3890" s="46">
        <v>24</v>
      </c>
      <c r="C3890" s="46" t="s">
        <v>34</v>
      </c>
      <c r="D3890" s="93">
        <v>1</v>
      </c>
      <c r="E3890" s="110" t="s">
        <v>233</v>
      </c>
      <c r="F3890" s="48"/>
      <c r="G3890" s="49"/>
      <c r="H3890" s="50">
        <v>162000</v>
      </c>
      <c r="I3890" s="51">
        <v>0.125</v>
      </c>
      <c r="J3890" s="51"/>
      <c r="K3890" s="52">
        <f t="shared" si="2220"/>
        <v>3402000</v>
      </c>
      <c r="L3890" s="36"/>
    </row>
    <row r="3891" spans="1:12" s="10" customFormat="1" ht="14.1" customHeight="1" x14ac:dyDescent="0.25">
      <c r="A3891" s="45">
        <v>6</v>
      </c>
      <c r="B3891" s="46">
        <v>5</v>
      </c>
      <c r="C3891" s="46" t="s">
        <v>137</v>
      </c>
      <c r="D3891" s="93">
        <v>1</v>
      </c>
      <c r="E3891" s="110" t="s">
        <v>216</v>
      </c>
      <c r="F3891" s="48"/>
      <c r="G3891" s="49"/>
      <c r="H3891" s="50">
        <v>177000</v>
      </c>
      <c r="I3891" s="51">
        <v>0.125</v>
      </c>
      <c r="J3891" s="51"/>
      <c r="K3891" s="52">
        <f t="shared" si="2220"/>
        <v>774375</v>
      </c>
      <c r="L3891" s="36"/>
    </row>
    <row r="3892" spans="1:12" s="10" customFormat="1" ht="14.1" customHeight="1" x14ac:dyDescent="0.25">
      <c r="A3892" s="45">
        <v>7</v>
      </c>
      <c r="B3892" s="46">
        <v>576</v>
      </c>
      <c r="C3892" s="46" t="s">
        <v>56</v>
      </c>
      <c r="D3892" s="93">
        <v>1</v>
      </c>
      <c r="E3892" s="110" t="s">
        <v>234</v>
      </c>
      <c r="F3892" s="48"/>
      <c r="G3892" s="49"/>
      <c r="H3892" s="50">
        <v>1550</v>
      </c>
      <c r="I3892" s="51">
        <v>0.125</v>
      </c>
      <c r="J3892" s="51"/>
      <c r="K3892" s="52">
        <f t="shared" si="2220"/>
        <v>781200</v>
      </c>
      <c r="L3892" s="36"/>
    </row>
    <row r="3893" spans="1:12" s="10" customFormat="1" ht="14.1" customHeight="1" x14ac:dyDescent="0.25">
      <c r="A3893" s="45">
        <v>8</v>
      </c>
      <c r="B3893" s="46">
        <v>288</v>
      </c>
      <c r="C3893" s="46" t="s">
        <v>56</v>
      </c>
      <c r="D3893" s="93">
        <v>1</v>
      </c>
      <c r="E3893" s="110" t="s">
        <v>235</v>
      </c>
      <c r="F3893" s="48"/>
      <c r="G3893" s="49"/>
      <c r="H3893" s="50">
        <v>2150</v>
      </c>
      <c r="I3893" s="51">
        <v>0.125</v>
      </c>
      <c r="J3893" s="51"/>
      <c r="K3893" s="52">
        <f t="shared" si="2220"/>
        <v>541800</v>
      </c>
      <c r="L3893" s="36"/>
    </row>
    <row r="3894" spans="1:12" s="10" customFormat="1" ht="14.1" customHeight="1" x14ac:dyDescent="0.25">
      <c r="A3894" s="45">
        <v>9</v>
      </c>
      <c r="B3894" s="46">
        <v>576</v>
      </c>
      <c r="C3894" s="46" t="s">
        <v>56</v>
      </c>
      <c r="D3894" s="93">
        <v>1</v>
      </c>
      <c r="E3894" s="110" t="s">
        <v>236</v>
      </c>
      <c r="F3894" s="48"/>
      <c r="G3894" s="49"/>
      <c r="H3894" s="50">
        <v>1650</v>
      </c>
      <c r="I3894" s="51">
        <v>0.125</v>
      </c>
      <c r="J3894" s="51"/>
      <c r="K3894" s="52">
        <f t="shared" si="2220"/>
        <v>831600</v>
      </c>
      <c r="L3894" s="36"/>
    </row>
    <row r="3895" spans="1:12" s="10" customFormat="1" ht="14.1" customHeight="1" x14ac:dyDescent="0.25">
      <c r="A3895" s="45">
        <v>10</v>
      </c>
      <c r="B3895" s="46">
        <v>288</v>
      </c>
      <c r="C3895" s="46" t="s">
        <v>56</v>
      </c>
      <c r="D3895" s="93">
        <v>1</v>
      </c>
      <c r="E3895" s="110" t="s">
        <v>237</v>
      </c>
      <c r="F3895" s="48"/>
      <c r="G3895" s="49"/>
      <c r="H3895" s="50">
        <v>2500</v>
      </c>
      <c r="I3895" s="51">
        <v>0.125</v>
      </c>
      <c r="J3895" s="51"/>
      <c r="K3895" s="52">
        <f t="shared" si="2220"/>
        <v>630000</v>
      </c>
      <c r="L3895" s="36"/>
    </row>
    <row r="3896" spans="1:12" s="10" customFormat="1" ht="14.1" customHeight="1" x14ac:dyDescent="0.25">
      <c r="A3896" s="45">
        <v>11</v>
      </c>
      <c r="B3896" s="46">
        <v>240</v>
      </c>
      <c r="C3896" s="46" t="s">
        <v>56</v>
      </c>
      <c r="D3896" s="93">
        <v>1</v>
      </c>
      <c r="E3896" s="110" t="s">
        <v>238</v>
      </c>
      <c r="F3896" s="48"/>
      <c r="G3896" s="49"/>
      <c r="H3896" s="50">
        <v>9750</v>
      </c>
      <c r="I3896" s="51">
        <v>0.125</v>
      </c>
      <c r="J3896" s="51"/>
      <c r="K3896" s="52">
        <f t="shared" si="2220"/>
        <v>2047500</v>
      </c>
      <c r="L3896" s="36"/>
    </row>
    <row r="3897" spans="1:12" s="10" customFormat="1" ht="14.1" customHeight="1" x14ac:dyDescent="0.25">
      <c r="A3897" s="45">
        <v>12</v>
      </c>
      <c r="B3897" s="46">
        <v>72</v>
      </c>
      <c r="C3897" s="46" t="s">
        <v>34</v>
      </c>
      <c r="D3897" s="93">
        <v>1</v>
      </c>
      <c r="E3897" s="110" t="s">
        <v>239</v>
      </c>
      <c r="F3897" s="48"/>
      <c r="G3897" s="49"/>
      <c r="H3897" s="50">
        <v>39600</v>
      </c>
      <c r="I3897" s="51">
        <v>0.125</v>
      </c>
      <c r="J3897" s="51"/>
      <c r="K3897" s="52">
        <f t="shared" si="2220"/>
        <v>2494800</v>
      </c>
      <c r="L3897" s="36"/>
    </row>
    <row r="3898" spans="1:12" s="10" customFormat="1" ht="14.1" customHeight="1" x14ac:dyDescent="0.25">
      <c r="A3898" s="45">
        <v>13</v>
      </c>
      <c r="B3898" s="46">
        <v>120</v>
      </c>
      <c r="C3898" s="46" t="s">
        <v>56</v>
      </c>
      <c r="D3898" s="93">
        <v>1</v>
      </c>
      <c r="E3898" s="110" t="s">
        <v>192</v>
      </c>
      <c r="F3898" s="48"/>
      <c r="G3898" s="49"/>
      <c r="H3898" s="50">
        <v>12950</v>
      </c>
      <c r="I3898" s="51">
        <v>0.125</v>
      </c>
      <c r="J3898" s="51"/>
      <c r="K3898" s="52">
        <f t="shared" si="2220"/>
        <v>1359750</v>
      </c>
      <c r="L3898" s="36"/>
    </row>
    <row r="3899" spans="1:12" s="10" customFormat="1" ht="14.1" customHeight="1" x14ac:dyDescent="0.25">
      <c r="A3899" s="45">
        <v>14</v>
      </c>
      <c r="B3899" s="46">
        <v>144</v>
      </c>
      <c r="C3899" s="46" t="s">
        <v>56</v>
      </c>
      <c r="D3899" s="93">
        <v>1</v>
      </c>
      <c r="E3899" s="111" t="s">
        <v>240</v>
      </c>
      <c r="F3899" s="48"/>
      <c r="G3899" s="49"/>
      <c r="H3899" s="50">
        <v>8400</v>
      </c>
      <c r="I3899" s="51">
        <v>0.125</v>
      </c>
      <c r="J3899" s="51"/>
      <c r="K3899" s="52">
        <f t="shared" si="2220"/>
        <v>1058400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20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20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62"/>
      <c r="K3903" s="363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64">
        <f>SUM(K3886:K3901)</f>
        <v>41150025</v>
      </c>
      <c r="K3904" s="365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66"/>
      <c r="K3905" s="366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63"/>
      <c r="K3907" s="363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67">
        <f>((J3904/1.11)+(K3906/1.11))*11%</f>
        <v>4077930.405405405</v>
      </c>
      <c r="K3908" s="368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63"/>
      <c r="K3909" s="363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41150025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69" t="s">
        <v>36</v>
      </c>
      <c r="K3912" s="370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69"/>
      <c r="K3913" s="370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23060035</v>
      </c>
      <c r="F3916" s="123"/>
      <c r="G3916" s="124" t="s">
        <v>2</v>
      </c>
      <c r="H3916" s="371" t="str">
        <f>H3878</f>
        <v>GUNAWAN HARTONO KUSUMA</v>
      </c>
      <c r="I3916" s="371"/>
      <c r="J3916" s="371"/>
      <c r="K3916" s="37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75" t="s">
        <v>3</v>
      </c>
      <c r="G3917" s="130"/>
      <c r="H3917" s="373"/>
      <c r="I3917" s="373"/>
      <c r="J3917" s="373"/>
      <c r="K3917" s="37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76">
        <f>D3880</f>
        <v>45103</v>
      </c>
      <c r="E3918" s="377"/>
      <c r="F3918" s="375"/>
      <c r="G3918" s="131"/>
      <c r="H3918" s="378" t="str">
        <f>H3880</f>
        <v>( NIKI SAE )</v>
      </c>
      <c r="I3918" s="378"/>
      <c r="J3918" s="378"/>
      <c r="K3918" s="37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75"/>
      <c r="G3919" s="131"/>
      <c r="H3919" s="380" t="str">
        <f>H3881</f>
        <v>TULUNG AGUNG</v>
      </c>
      <c r="I3919" s="380"/>
      <c r="J3919" s="380"/>
      <c r="K3919" s="381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G 4685</v>
      </c>
      <c r="E3920" s="122"/>
      <c r="F3920" s="133"/>
      <c r="G3920" s="134"/>
      <c r="H3920" s="382"/>
      <c r="I3920" s="382"/>
      <c r="J3920" s="382"/>
      <c r="K3920" s="383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21">B3886</f>
        <v>288</v>
      </c>
      <c r="C3924" s="287" t="str">
        <f t="shared" si="2221"/>
        <v>PCS</v>
      </c>
      <c r="D3924" s="288">
        <f t="shared" si="2221"/>
        <v>2</v>
      </c>
      <c r="E3924" s="289" t="str">
        <f t="shared" si="2221"/>
        <v>CRAYON / OIL PASTEL PUTAR JOYKO TWCR-12MINI (PENDEK)</v>
      </c>
      <c r="F3924" s="158"/>
      <c r="G3924" s="159"/>
      <c r="H3924" s="160">
        <f t="shared" ref="H3924:J3924" si="2222">H3886</f>
        <v>18600</v>
      </c>
      <c r="I3924" s="161">
        <f t="shared" si="2222"/>
        <v>0.125</v>
      </c>
      <c r="J3924" s="161">
        <f t="shared" si="2222"/>
        <v>0</v>
      </c>
      <c r="K3924" s="162">
        <f t="shared" ref="K3924:K3939" si="2223">(B3924*H3924-((B3924*H3924)*I3924))-((B3924*H3924-((B3924*H3924)*I3924))*J3924)</f>
        <v>4687200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4">B3887</f>
        <v>288</v>
      </c>
      <c r="C3925" s="287" t="str">
        <f t="shared" si="2224"/>
        <v>PCS</v>
      </c>
      <c r="D3925" s="288">
        <f t="shared" si="2224"/>
        <v>2</v>
      </c>
      <c r="E3925" s="289" t="str">
        <f t="shared" si="2224"/>
        <v>CRAYON / OIL PASTEL PUTAR JOYKO TWCR-24MINI (PENDEK)</v>
      </c>
      <c r="F3925" s="158"/>
      <c r="G3925" s="159"/>
      <c r="H3925" s="160">
        <f t="shared" ref="H3925:J3925" si="2225">H3887</f>
        <v>37200</v>
      </c>
      <c r="I3925" s="161">
        <f t="shared" si="2225"/>
        <v>0.125</v>
      </c>
      <c r="J3925" s="161">
        <f t="shared" si="2225"/>
        <v>0</v>
      </c>
      <c r="K3925" s="162">
        <f t="shared" si="2223"/>
        <v>9374400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6">B3888</f>
        <v>720</v>
      </c>
      <c r="C3926" s="287" t="str">
        <f t="shared" si="2226"/>
        <v>PCS</v>
      </c>
      <c r="D3926" s="288">
        <f t="shared" si="2226"/>
        <v>5</v>
      </c>
      <c r="E3926" s="289" t="str">
        <f t="shared" si="2226"/>
        <v>CRAYON / OIL PASTEL JOYKO OP-12S PP CASE SEA WORLD</v>
      </c>
      <c r="F3926" s="158"/>
      <c r="G3926" s="159"/>
      <c r="H3926" s="160">
        <f t="shared" ref="H3926:J3926" si="2227">H3888</f>
        <v>11900</v>
      </c>
      <c r="I3926" s="161">
        <f t="shared" si="2227"/>
        <v>0.125</v>
      </c>
      <c r="J3926" s="161">
        <f t="shared" si="2227"/>
        <v>0</v>
      </c>
      <c r="K3926" s="162">
        <f t="shared" si="2223"/>
        <v>7497000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8">B3889</f>
        <v>720</v>
      </c>
      <c r="C3927" s="287" t="str">
        <f t="shared" si="2228"/>
        <v>PCS</v>
      </c>
      <c r="D3927" s="288">
        <f t="shared" si="2228"/>
        <v>5</v>
      </c>
      <c r="E3927" s="289" t="str">
        <f t="shared" si="2228"/>
        <v>CRAYON / OIL PASTEL JOYKO OP-12CR ROUND (MINI)</v>
      </c>
      <c r="F3927" s="158"/>
      <c r="G3927" s="159"/>
      <c r="H3927" s="160">
        <f t="shared" ref="H3927:J3927" si="2229">H3889</f>
        <v>9000</v>
      </c>
      <c r="I3927" s="161">
        <f t="shared" si="2229"/>
        <v>0.125</v>
      </c>
      <c r="J3927" s="161">
        <f t="shared" si="2229"/>
        <v>0</v>
      </c>
      <c r="K3927" s="162">
        <f t="shared" si="2223"/>
        <v>5670000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30">B3890</f>
        <v>24</v>
      </c>
      <c r="C3928" s="287" t="str">
        <f t="shared" si="2230"/>
        <v>LSN</v>
      </c>
      <c r="D3928" s="288">
        <f t="shared" si="2230"/>
        <v>1</v>
      </c>
      <c r="E3928" s="289" t="str">
        <f t="shared" si="2230"/>
        <v>CUTTER 18 MM JOYKO L-500 + ISI (BESAR)</v>
      </c>
      <c r="F3928" s="158"/>
      <c r="G3928" s="159"/>
      <c r="H3928" s="160">
        <f t="shared" ref="H3928:J3928" si="2231">H3890</f>
        <v>162000</v>
      </c>
      <c r="I3928" s="161">
        <f t="shared" si="2231"/>
        <v>0.125</v>
      </c>
      <c r="J3928" s="161">
        <f t="shared" si="2231"/>
        <v>0</v>
      </c>
      <c r="K3928" s="162">
        <f t="shared" si="2223"/>
        <v>3402000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2">B3891</f>
        <v>5</v>
      </c>
      <c r="C3929" s="287" t="str">
        <f t="shared" si="2232"/>
        <v>GRS</v>
      </c>
      <c r="D3929" s="288">
        <f t="shared" si="2232"/>
        <v>1</v>
      </c>
      <c r="E3929" s="289" t="str">
        <f t="shared" si="2232"/>
        <v>BINDER CLIP JOYKO 260</v>
      </c>
      <c r="F3929" s="158"/>
      <c r="G3929" s="159"/>
      <c r="H3929" s="160">
        <f t="shared" ref="H3929:J3929" si="2233">H3891</f>
        <v>177000</v>
      </c>
      <c r="I3929" s="161">
        <f t="shared" si="2233"/>
        <v>0.125</v>
      </c>
      <c r="J3929" s="161">
        <f t="shared" si="2233"/>
        <v>0</v>
      </c>
      <c r="K3929" s="162">
        <f t="shared" si="2223"/>
        <v>774375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4">B3892</f>
        <v>576</v>
      </c>
      <c r="C3930" s="287" t="str">
        <f t="shared" si="2234"/>
        <v>PCS</v>
      </c>
      <c r="D3930" s="288">
        <f t="shared" si="2234"/>
        <v>1</v>
      </c>
      <c r="E3930" s="289" t="str">
        <f t="shared" si="2234"/>
        <v>LEM LIQUID (CAIR) JOYKO GL-R35 (35 ML)</v>
      </c>
      <c r="F3930" s="158"/>
      <c r="G3930" s="159"/>
      <c r="H3930" s="160">
        <f t="shared" ref="H3930:J3930" si="2235">H3892</f>
        <v>1550</v>
      </c>
      <c r="I3930" s="161">
        <f t="shared" si="2235"/>
        <v>0.125</v>
      </c>
      <c r="J3930" s="161">
        <f t="shared" si="2235"/>
        <v>0</v>
      </c>
      <c r="K3930" s="162">
        <f t="shared" si="2223"/>
        <v>781200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6">B3893</f>
        <v>288</v>
      </c>
      <c r="C3931" s="287" t="str">
        <f t="shared" si="2236"/>
        <v>PCS</v>
      </c>
      <c r="D3931" s="288">
        <f t="shared" si="2236"/>
        <v>1</v>
      </c>
      <c r="E3931" s="290" t="str">
        <f t="shared" si="2236"/>
        <v>LEM LIQUID (CAIR) JOYKO GL-R50 (50 ML)</v>
      </c>
      <c r="F3931" s="158"/>
      <c r="G3931" s="159"/>
      <c r="H3931" s="160">
        <f t="shared" ref="H3931:J3931" si="2237">H3893</f>
        <v>2150</v>
      </c>
      <c r="I3931" s="161">
        <f t="shared" si="2237"/>
        <v>0.125</v>
      </c>
      <c r="J3931" s="161">
        <f t="shared" si="2237"/>
        <v>0</v>
      </c>
      <c r="K3931" s="162">
        <f t="shared" si="2223"/>
        <v>541800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8">B3894</f>
        <v>576</v>
      </c>
      <c r="C3932" s="287" t="str">
        <f t="shared" si="2238"/>
        <v>PCS</v>
      </c>
      <c r="D3932" s="288">
        <f t="shared" si="2238"/>
        <v>1</v>
      </c>
      <c r="E3932" s="289" t="str">
        <f t="shared" si="2238"/>
        <v>LEM JOYKO GL-30</v>
      </c>
      <c r="F3932" s="158"/>
      <c r="G3932" s="159"/>
      <c r="H3932" s="160">
        <f t="shared" ref="H3932:J3932" si="2239">H3894</f>
        <v>1650</v>
      </c>
      <c r="I3932" s="161">
        <f t="shared" si="2239"/>
        <v>0.125</v>
      </c>
      <c r="J3932" s="161">
        <f t="shared" si="2239"/>
        <v>0</v>
      </c>
      <c r="K3932" s="162">
        <f t="shared" si="2223"/>
        <v>831600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40">B3895</f>
        <v>288</v>
      </c>
      <c r="C3933" s="287" t="str">
        <f t="shared" si="2240"/>
        <v>PCS</v>
      </c>
      <c r="D3933" s="288">
        <f t="shared" si="2240"/>
        <v>1</v>
      </c>
      <c r="E3933" s="289" t="str">
        <f t="shared" si="2240"/>
        <v>LEM JOYKO GL-50</v>
      </c>
      <c r="F3933" s="158"/>
      <c r="G3933" s="159"/>
      <c r="H3933" s="160">
        <f t="shared" ref="H3933:J3933" si="2241">H3895</f>
        <v>2500</v>
      </c>
      <c r="I3933" s="161">
        <f t="shared" si="2241"/>
        <v>0.125</v>
      </c>
      <c r="J3933" s="161">
        <f t="shared" si="2241"/>
        <v>0</v>
      </c>
      <c r="K3933" s="162">
        <f t="shared" si="2223"/>
        <v>630000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2">B3896</f>
        <v>240</v>
      </c>
      <c r="C3934" s="287" t="str">
        <f t="shared" si="2242"/>
        <v>PCS</v>
      </c>
      <c r="D3934" s="288">
        <f t="shared" si="2242"/>
        <v>1</v>
      </c>
      <c r="E3934" s="289" t="str">
        <f t="shared" si="2242"/>
        <v>STAPLER JOYKO HD-10D</v>
      </c>
      <c r="F3934" s="158"/>
      <c r="G3934" s="159"/>
      <c r="H3934" s="160">
        <f t="shared" ref="H3934:J3934" si="2243">H3896</f>
        <v>9750</v>
      </c>
      <c r="I3934" s="161">
        <f t="shared" si="2243"/>
        <v>0.125</v>
      </c>
      <c r="J3934" s="161">
        <f t="shared" si="2243"/>
        <v>0</v>
      </c>
      <c r="K3934" s="162">
        <f t="shared" si="2223"/>
        <v>2047500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4">B3897</f>
        <v>72</v>
      </c>
      <c r="C3935" s="287" t="str">
        <f t="shared" si="2244"/>
        <v>LSN</v>
      </c>
      <c r="D3935" s="288">
        <f t="shared" si="2244"/>
        <v>1</v>
      </c>
      <c r="E3935" s="289" t="str">
        <f t="shared" si="2244"/>
        <v>ISI PENSIL 2B 2.0 MM JOYKO PL-17</v>
      </c>
      <c r="F3935" s="158"/>
      <c r="G3935" s="159"/>
      <c r="H3935" s="160">
        <f t="shared" ref="H3935:J3935" si="2245">H3897</f>
        <v>39600</v>
      </c>
      <c r="I3935" s="161">
        <f t="shared" si="2245"/>
        <v>0.125</v>
      </c>
      <c r="J3935" s="161">
        <f t="shared" si="2245"/>
        <v>0</v>
      </c>
      <c r="K3935" s="162">
        <f t="shared" si="2223"/>
        <v>2494800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6">B3898</f>
        <v>120</v>
      </c>
      <c r="C3936" s="287" t="str">
        <f t="shared" si="2246"/>
        <v>PCS</v>
      </c>
      <c r="D3936" s="288">
        <f t="shared" si="2246"/>
        <v>1</v>
      </c>
      <c r="E3936" s="289" t="str">
        <f t="shared" si="2246"/>
        <v>PUNCH JOYKO 30XL</v>
      </c>
      <c r="F3936" s="158"/>
      <c r="G3936" s="159"/>
      <c r="H3936" s="160">
        <f t="shared" ref="H3936:J3936" si="2247">H3898</f>
        <v>12950</v>
      </c>
      <c r="I3936" s="161">
        <f t="shared" si="2247"/>
        <v>0.125</v>
      </c>
      <c r="J3936" s="161">
        <f t="shared" si="2247"/>
        <v>0</v>
      </c>
      <c r="K3936" s="162">
        <f t="shared" si="2223"/>
        <v>1359750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8">B3899</f>
        <v>144</v>
      </c>
      <c r="C3937" s="287" t="str">
        <f t="shared" si="2248"/>
        <v>PCS</v>
      </c>
      <c r="D3937" s="288">
        <f t="shared" si="2248"/>
        <v>1</v>
      </c>
      <c r="E3937" s="289" t="str">
        <f t="shared" si="2248"/>
        <v>PENSIL WARNA JOYKO CP-103 (12W)</v>
      </c>
      <c r="F3937" s="158"/>
      <c r="G3937" s="159"/>
      <c r="H3937" s="160">
        <f t="shared" ref="H3937:J3937" si="2249">H3899</f>
        <v>8400</v>
      </c>
      <c r="I3937" s="161">
        <f t="shared" si="2249"/>
        <v>0.125</v>
      </c>
      <c r="J3937" s="161">
        <f t="shared" si="2249"/>
        <v>0</v>
      </c>
      <c r="K3937" s="162">
        <f t="shared" si="2223"/>
        <v>1058400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50">B3900</f>
        <v>0</v>
      </c>
      <c r="C3938" s="287">
        <f t="shared" si="2250"/>
        <v>0</v>
      </c>
      <c r="D3938" s="288">
        <f t="shared" si="2250"/>
        <v>0</v>
      </c>
      <c r="E3938" s="289">
        <f t="shared" si="2250"/>
        <v>0</v>
      </c>
      <c r="F3938" s="158"/>
      <c r="G3938" s="159"/>
      <c r="H3938" s="160">
        <f t="shared" ref="H3938:J3938" si="2251">H3900</f>
        <v>0</v>
      </c>
      <c r="I3938" s="161">
        <f t="shared" si="2251"/>
        <v>0</v>
      </c>
      <c r="J3938" s="161">
        <f t="shared" si="2251"/>
        <v>0</v>
      </c>
      <c r="K3938" s="162">
        <f t="shared" si="2223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2">B3901</f>
        <v>0</v>
      </c>
      <c r="C3939" s="287">
        <f t="shared" si="2252"/>
        <v>0</v>
      </c>
      <c r="D3939" s="288">
        <f t="shared" si="2252"/>
        <v>0</v>
      </c>
      <c r="E3939" s="290">
        <f t="shared" si="2252"/>
        <v>0</v>
      </c>
      <c r="F3939" s="158"/>
      <c r="G3939" s="159"/>
      <c r="H3939" s="160">
        <f t="shared" ref="H3939:J3939" si="2253">H3901</f>
        <v>0</v>
      </c>
      <c r="I3939" s="161">
        <f t="shared" si="2253"/>
        <v>0</v>
      </c>
      <c r="J3939" s="161">
        <f t="shared" si="2253"/>
        <v>0</v>
      </c>
      <c r="K3939" s="162">
        <f t="shared" si="2223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84"/>
      <c r="K3941" s="33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27">
        <f>SUM(K3924:K3939)</f>
        <v>41150025</v>
      </c>
      <c r="K3942" s="328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29"/>
      <c r="K3943" s="329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30"/>
      <c r="K3945" s="33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31">
        <f>((J3942/1.11)+(K3944/1.11))*11%</f>
        <v>4077930.405405405</v>
      </c>
      <c r="K3946" s="332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30"/>
      <c r="K3947" s="33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41150025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3" t="str">
        <f>J3912</f>
        <v>NOVI / CONDRO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23060035</v>
      </c>
      <c r="F3954" s="200"/>
      <c r="G3954" s="201" t="s">
        <v>2</v>
      </c>
      <c r="H3954" s="335" t="str">
        <f>H3916</f>
        <v>GUNAWAN HARTONO KUSUMA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3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40">
        <f>D3918</f>
        <v>45103</v>
      </c>
      <c r="E3956" s="341"/>
      <c r="F3956" s="339"/>
      <c r="G3956" s="208"/>
      <c r="H3956" s="342" t="str">
        <f>H3918</f>
        <v>( NIKI SAE )</v>
      </c>
      <c r="I3956" s="342"/>
      <c r="J3956" s="342"/>
      <c r="K3956" s="34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39"/>
      <c r="G3957" s="208"/>
      <c r="H3957" s="344" t="str">
        <f>H3919</f>
        <v>TULUNG AGUNG</v>
      </c>
      <c r="I3957" s="344"/>
      <c r="J3957" s="344"/>
      <c r="K3957" s="34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G 4685</v>
      </c>
      <c r="E3958" s="199"/>
      <c r="F3958" s="210"/>
      <c r="G3958" s="211"/>
      <c r="H3958" s="346"/>
      <c r="I3958" s="346"/>
      <c r="J3958" s="346"/>
      <c r="K3958" s="34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4">B3924</f>
        <v>288</v>
      </c>
      <c r="C3962" s="292" t="str">
        <f t="shared" si="2254"/>
        <v>PCS</v>
      </c>
      <c r="D3962" s="293">
        <f t="shared" si="2254"/>
        <v>2</v>
      </c>
      <c r="E3962" s="294" t="str">
        <f t="shared" si="2254"/>
        <v>CRAYON / OIL PASTEL PUTAR JOYKO TWCR-12MINI (PENDEK)</v>
      </c>
      <c r="F3962" s="235"/>
      <c r="G3962" s="236"/>
      <c r="H3962" s="237">
        <f t="shared" ref="H3962:J3962" si="2255">H3924</f>
        <v>18600</v>
      </c>
      <c r="I3962" s="238">
        <f t="shared" si="2255"/>
        <v>0.125</v>
      </c>
      <c r="J3962" s="238">
        <f t="shared" si="2255"/>
        <v>0</v>
      </c>
      <c r="K3962" s="239">
        <f t="shared" ref="K3962:K3977" si="2256">(B3962*H3962-((B3962*H3962)*I3962))-((B3962*H3962-((B3962*H3962)*I3962))*J3962)</f>
        <v>4687200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7">B3925</f>
        <v>288</v>
      </c>
      <c r="C3963" s="292" t="str">
        <f t="shared" si="2257"/>
        <v>PCS</v>
      </c>
      <c r="D3963" s="293">
        <f t="shared" si="2257"/>
        <v>2</v>
      </c>
      <c r="E3963" s="294" t="str">
        <f t="shared" si="2257"/>
        <v>CRAYON / OIL PASTEL PUTAR JOYKO TWCR-24MINI (PENDEK)</v>
      </c>
      <c r="F3963" s="235"/>
      <c r="G3963" s="236"/>
      <c r="H3963" s="237">
        <f t="shared" ref="H3963:J3963" si="2258">H3925</f>
        <v>37200</v>
      </c>
      <c r="I3963" s="238">
        <f t="shared" si="2258"/>
        <v>0.125</v>
      </c>
      <c r="J3963" s="238">
        <f t="shared" si="2258"/>
        <v>0</v>
      </c>
      <c r="K3963" s="239">
        <f t="shared" si="2256"/>
        <v>9374400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9">B3926</f>
        <v>720</v>
      </c>
      <c r="C3964" s="292" t="str">
        <f t="shared" si="2259"/>
        <v>PCS</v>
      </c>
      <c r="D3964" s="293">
        <f t="shared" si="2259"/>
        <v>5</v>
      </c>
      <c r="E3964" s="294" t="str">
        <f t="shared" si="2259"/>
        <v>CRAYON / OIL PASTEL JOYKO OP-12S PP CASE SEA WORLD</v>
      </c>
      <c r="F3964" s="235"/>
      <c r="G3964" s="236"/>
      <c r="H3964" s="237">
        <f t="shared" ref="H3964:J3964" si="2260">H3926</f>
        <v>11900</v>
      </c>
      <c r="I3964" s="238">
        <f t="shared" si="2260"/>
        <v>0.125</v>
      </c>
      <c r="J3964" s="238">
        <f t="shared" si="2260"/>
        <v>0</v>
      </c>
      <c r="K3964" s="239">
        <f t="shared" si="2256"/>
        <v>7497000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61">B3927</f>
        <v>720</v>
      </c>
      <c r="C3965" s="292" t="str">
        <f t="shared" si="2261"/>
        <v>PCS</v>
      </c>
      <c r="D3965" s="293">
        <f t="shared" si="2261"/>
        <v>5</v>
      </c>
      <c r="E3965" s="294" t="str">
        <f t="shared" si="2261"/>
        <v>CRAYON / OIL PASTEL JOYKO OP-12CR ROUND (MINI)</v>
      </c>
      <c r="F3965" s="235"/>
      <c r="G3965" s="236"/>
      <c r="H3965" s="237">
        <f t="shared" ref="H3965:J3965" si="2262">H3927</f>
        <v>9000</v>
      </c>
      <c r="I3965" s="238">
        <f t="shared" si="2262"/>
        <v>0.125</v>
      </c>
      <c r="J3965" s="238">
        <f t="shared" si="2262"/>
        <v>0</v>
      </c>
      <c r="K3965" s="239">
        <f t="shared" si="2256"/>
        <v>5670000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3">B3928</f>
        <v>24</v>
      </c>
      <c r="C3966" s="292" t="str">
        <f t="shared" si="2263"/>
        <v>LSN</v>
      </c>
      <c r="D3966" s="293">
        <f t="shared" si="2263"/>
        <v>1</v>
      </c>
      <c r="E3966" s="294" t="str">
        <f t="shared" si="2263"/>
        <v>CUTTER 18 MM JOYKO L-500 + ISI (BESAR)</v>
      </c>
      <c r="F3966" s="235"/>
      <c r="G3966" s="236"/>
      <c r="H3966" s="237">
        <f t="shared" ref="H3966:J3966" si="2264">H3928</f>
        <v>162000</v>
      </c>
      <c r="I3966" s="238">
        <f t="shared" si="2264"/>
        <v>0.125</v>
      </c>
      <c r="J3966" s="238">
        <f t="shared" si="2264"/>
        <v>0</v>
      </c>
      <c r="K3966" s="239">
        <f t="shared" si="2256"/>
        <v>3402000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5">B3929</f>
        <v>5</v>
      </c>
      <c r="C3967" s="292" t="str">
        <f t="shared" si="2265"/>
        <v>GRS</v>
      </c>
      <c r="D3967" s="293">
        <f t="shared" si="2265"/>
        <v>1</v>
      </c>
      <c r="E3967" s="294" t="str">
        <f t="shared" si="2265"/>
        <v>BINDER CLIP JOYKO 260</v>
      </c>
      <c r="F3967" s="235"/>
      <c r="G3967" s="236"/>
      <c r="H3967" s="237">
        <f t="shared" ref="H3967:J3967" si="2266">H3929</f>
        <v>177000</v>
      </c>
      <c r="I3967" s="238">
        <f t="shared" si="2266"/>
        <v>0.125</v>
      </c>
      <c r="J3967" s="238">
        <f t="shared" si="2266"/>
        <v>0</v>
      </c>
      <c r="K3967" s="239">
        <f t="shared" si="2256"/>
        <v>774375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7">B3930</f>
        <v>576</v>
      </c>
      <c r="C3968" s="292" t="str">
        <f t="shared" si="2267"/>
        <v>PCS</v>
      </c>
      <c r="D3968" s="293">
        <f t="shared" si="2267"/>
        <v>1</v>
      </c>
      <c r="E3968" s="294" t="str">
        <f t="shared" si="2267"/>
        <v>LEM LIQUID (CAIR) JOYKO GL-R35 (35 ML)</v>
      </c>
      <c r="F3968" s="235"/>
      <c r="G3968" s="236"/>
      <c r="H3968" s="237">
        <f t="shared" ref="H3968:J3968" si="2268">H3930</f>
        <v>1550</v>
      </c>
      <c r="I3968" s="238">
        <f t="shared" si="2268"/>
        <v>0.125</v>
      </c>
      <c r="J3968" s="238">
        <f t="shared" si="2268"/>
        <v>0</v>
      </c>
      <c r="K3968" s="239">
        <f t="shared" si="2256"/>
        <v>781200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9">B3931</f>
        <v>288</v>
      </c>
      <c r="C3969" s="292" t="str">
        <f t="shared" si="2269"/>
        <v>PCS</v>
      </c>
      <c r="D3969" s="293">
        <f t="shared" si="2269"/>
        <v>1</v>
      </c>
      <c r="E3969" s="295" t="str">
        <f t="shared" si="2269"/>
        <v>LEM LIQUID (CAIR) JOYKO GL-R50 (50 ML)</v>
      </c>
      <c r="F3969" s="235"/>
      <c r="G3969" s="236"/>
      <c r="H3969" s="237">
        <f t="shared" ref="H3969:J3969" si="2270">H3931</f>
        <v>2150</v>
      </c>
      <c r="I3969" s="238">
        <f t="shared" si="2270"/>
        <v>0.125</v>
      </c>
      <c r="J3969" s="238">
        <f t="shared" si="2270"/>
        <v>0</v>
      </c>
      <c r="K3969" s="239">
        <f t="shared" si="2256"/>
        <v>541800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71">B3932</f>
        <v>576</v>
      </c>
      <c r="C3970" s="292" t="str">
        <f t="shared" si="2271"/>
        <v>PCS</v>
      </c>
      <c r="D3970" s="293">
        <f t="shared" si="2271"/>
        <v>1</v>
      </c>
      <c r="E3970" s="294" t="str">
        <f t="shared" si="2271"/>
        <v>LEM JOYKO GL-30</v>
      </c>
      <c r="F3970" s="235"/>
      <c r="G3970" s="236"/>
      <c r="H3970" s="237">
        <f t="shared" ref="H3970:J3970" si="2272">H3932</f>
        <v>1650</v>
      </c>
      <c r="I3970" s="238">
        <f t="shared" si="2272"/>
        <v>0.125</v>
      </c>
      <c r="J3970" s="238">
        <f t="shared" si="2272"/>
        <v>0</v>
      </c>
      <c r="K3970" s="239">
        <f t="shared" si="2256"/>
        <v>831600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3">B3933</f>
        <v>288</v>
      </c>
      <c r="C3971" s="292" t="str">
        <f t="shared" si="2273"/>
        <v>PCS</v>
      </c>
      <c r="D3971" s="293">
        <f t="shared" si="2273"/>
        <v>1</v>
      </c>
      <c r="E3971" s="294" t="str">
        <f t="shared" si="2273"/>
        <v>LEM JOYKO GL-50</v>
      </c>
      <c r="F3971" s="235"/>
      <c r="G3971" s="236"/>
      <c r="H3971" s="237">
        <f t="shared" ref="H3971:J3971" si="2274">H3933</f>
        <v>2500</v>
      </c>
      <c r="I3971" s="238">
        <f t="shared" si="2274"/>
        <v>0.125</v>
      </c>
      <c r="J3971" s="238">
        <f t="shared" si="2274"/>
        <v>0</v>
      </c>
      <c r="K3971" s="239">
        <f t="shared" si="2256"/>
        <v>630000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5">B3934</f>
        <v>240</v>
      </c>
      <c r="C3972" s="292" t="str">
        <f t="shared" si="2275"/>
        <v>PCS</v>
      </c>
      <c r="D3972" s="293">
        <f t="shared" si="2275"/>
        <v>1</v>
      </c>
      <c r="E3972" s="294" t="str">
        <f t="shared" si="2275"/>
        <v>STAPLER JOYKO HD-10D</v>
      </c>
      <c r="F3972" s="235"/>
      <c r="G3972" s="236"/>
      <c r="H3972" s="237">
        <f t="shared" ref="H3972:J3972" si="2276">H3934</f>
        <v>9750</v>
      </c>
      <c r="I3972" s="238">
        <f t="shared" si="2276"/>
        <v>0.125</v>
      </c>
      <c r="J3972" s="238">
        <f t="shared" si="2276"/>
        <v>0</v>
      </c>
      <c r="K3972" s="239">
        <f t="shared" si="2256"/>
        <v>2047500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7">B3935</f>
        <v>72</v>
      </c>
      <c r="C3973" s="292" t="str">
        <f t="shared" si="2277"/>
        <v>LSN</v>
      </c>
      <c r="D3973" s="293">
        <f t="shared" si="2277"/>
        <v>1</v>
      </c>
      <c r="E3973" s="294" t="str">
        <f t="shared" si="2277"/>
        <v>ISI PENSIL 2B 2.0 MM JOYKO PL-17</v>
      </c>
      <c r="F3973" s="235"/>
      <c r="G3973" s="236"/>
      <c r="H3973" s="237">
        <f t="shared" ref="H3973:J3973" si="2278">H3935</f>
        <v>39600</v>
      </c>
      <c r="I3973" s="238">
        <f t="shared" si="2278"/>
        <v>0.125</v>
      </c>
      <c r="J3973" s="238">
        <f t="shared" si="2278"/>
        <v>0</v>
      </c>
      <c r="K3973" s="239">
        <f t="shared" si="2256"/>
        <v>2494800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9">B3936</f>
        <v>120</v>
      </c>
      <c r="C3974" s="292" t="str">
        <f t="shared" si="2279"/>
        <v>PCS</v>
      </c>
      <c r="D3974" s="293">
        <f t="shared" si="2279"/>
        <v>1</v>
      </c>
      <c r="E3974" s="294" t="str">
        <f t="shared" si="2279"/>
        <v>PUNCH JOYKO 30XL</v>
      </c>
      <c r="F3974" s="235"/>
      <c r="G3974" s="236"/>
      <c r="H3974" s="237">
        <f t="shared" ref="H3974:J3974" si="2280">H3936</f>
        <v>12950</v>
      </c>
      <c r="I3974" s="238">
        <f t="shared" si="2280"/>
        <v>0.125</v>
      </c>
      <c r="J3974" s="238">
        <f t="shared" si="2280"/>
        <v>0</v>
      </c>
      <c r="K3974" s="239">
        <f t="shared" si="2256"/>
        <v>1359750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81">B3937</f>
        <v>144</v>
      </c>
      <c r="C3975" s="292" t="str">
        <f t="shared" si="2281"/>
        <v>PCS</v>
      </c>
      <c r="D3975" s="293">
        <f t="shared" si="2281"/>
        <v>1</v>
      </c>
      <c r="E3975" s="294" t="str">
        <f t="shared" si="2281"/>
        <v>PENSIL WARNA JOYKO CP-103 (12W)</v>
      </c>
      <c r="F3975" s="235"/>
      <c r="G3975" s="236"/>
      <c r="H3975" s="237">
        <f t="shared" ref="H3975:J3975" si="2282">H3937</f>
        <v>8400</v>
      </c>
      <c r="I3975" s="238">
        <f t="shared" si="2282"/>
        <v>0.125</v>
      </c>
      <c r="J3975" s="238">
        <f t="shared" si="2282"/>
        <v>0</v>
      </c>
      <c r="K3975" s="239">
        <f t="shared" si="2256"/>
        <v>1058400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3">B3938</f>
        <v>0</v>
      </c>
      <c r="C3976" s="292">
        <f t="shared" si="2283"/>
        <v>0</v>
      </c>
      <c r="D3976" s="293">
        <f t="shared" si="2283"/>
        <v>0</v>
      </c>
      <c r="E3976" s="294">
        <f t="shared" si="2283"/>
        <v>0</v>
      </c>
      <c r="F3976" s="235"/>
      <c r="G3976" s="236"/>
      <c r="H3976" s="237">
        <f t="shared" ref="H3976:J3976" si="2284">H3938</f>
        <v>0</v>
      </c>
      <c r="I3976" s="238">
        <f t="shared" si="2284"/>
        <v>0</v>
      </c>
      <c r="J3976" s="238">
        <f t="shared" si="2284"/>
        <v>0</v>
      </c>
      <c r="K3976" s="239">
        <f t="shared" si="2256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5">B3939</f>
        <v>0</v>
      </c>
      <c r="C3977" s="292">
        <f t="shared" si="2285"/>
        <v>0</v>
      </c>
      <c r="D3977" s="293">
        <f t="shared" si="2285"/>
        <v>0</v>
      </c>
      <c r="E3977" s="295">
        <f t="shared" si="2285"/>
        <v>0</v>
      </c>
      <c r="F3977" s="235"/>
      <c r="G3977" s="236"/>
      <c r="H3977" s="237">
        <f t="shared" ref="H3977:J3977" si="2286">H3939</f>
        <v>0</v>
      </c>
      <c r="I3977" s="238">
        <f t="shared" si="2286"/>
        <v>0</v>
      </c>
      <c r="J3977" s="238">
        <f t="shared" si="2286"/>
        <v>0</v>
      </c>
      <c r="K3977" s="239">
        <f t="shared" si="2256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48"/>
      <c r="K3979" s="32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49">
        <f>SUM(K3962:K3977)</f>
        <v>41150025</v>
      </c>
      <c r="K3980" s="350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51"/>
      <c r="K3981" s="351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4"/>
      <c r="K3983" s="32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52">
        <f>((J3980/1.11)+(K3982/1.11))*11%</f>
        <v>4077930.405405405</v>
      </c>
      <c r="K3984" s="353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4"/>
      <c r="K3985" s="32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41150025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5" t="str">
        <f>J3950</f>
        <v>NOVI / CONDRO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23060036</v>
      </c>
      <c r="G3992" s="11" t="s">
        <v>2</v>
      </c>
      <c r="H3992" s="385" t="s">
        <v>139</v>
      </c>
      <c r="I3992" s="385"/>
      <c r="J3992" s="385"/>
      <c r="K3992" s="38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89" t="s">
        <v>3</v>
      </c>
      <c r="G3993" s="17"/>
      <c r="H3993" s="387"/>
      <c r="I3993" s="387"/>
      <c r="J3993" s="387"/>
      <c r="K3993" s="38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4">
        <v>45103</v>
      </c>
      <c r="E3994" s="355"/>
      <c r="F3994" s="389"/>
      <c r="G3994" s="18"/>
      <c r="H3994" s="356" t="s">
        <v>229</v>
      </c>
      <c r="I3994" s="356"/>
      <c r="J3994" s="356"/>
      <c r="K3994" s="357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89"/>
      <c r="G3995" s="18"/>
      <c r="H3995" s="358" t="s">
        <v>121</v>
      </c>
      <c r="I3995" s="358"/>
      <c r="J3995" s="358"/>
      <c r="K3995" s="359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245</v>
      </c>
      <c r="E3996" s="9"/>
      <c r="F3996" s="21"/>
      <c r="G3996" s="22"/>
      <c r="H3996" s="360"/>
      <c r="I3996" s="360"/>
      <c r="J3996" s="360"/>
      <c r="K3996" s="361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72</v>
      </c>
      <c r="C4000" s="46" t="s">
        <v>56</v>
      </c>
      <c r="D4000" s="93">
        <v>1</v>
      </c>
      <c r="E4000" s="110" t="s">
        <v>241</v>
      </c>
      <c r="F4000" s="48"/>
      <c r="G4000" s="49"/>
      <c r="H4000" s="50">
        <v>16800</v>
      </c>
      <c r="I4000" s="51">
        <v>0.125</v>
      </c>
      <c r="J4000" s="51"/>
      <c r="K4000" s="52">
        <f t="shared" ref="K4000:K4015" si="2287">(B4000*H4000-((B4000*H4000)*I4000))-((B4000*H4000-((B4000*H4000)*I4000))*J4000)</f>
        <v>1058400</v>
      </c>
      <c r="L4000" s="36"/>
    </row>
    <row r="4001" spans="1:12" s="10" customFormat="1" ht="14.1" customHeight="1" x14ac:dyDescent="0.25">
      <c r="A4001" s="45">
        <v>2</v>
      </c>
      <c r="B4001" s="46">
        <v>144</v>
      </c>
      <c r="C4001" s="46" t="s">
        <v>56</v>
      </c>
      <c r="D4001" s="93">
        <v>1</v>
      </c>
      <c r="E4001" s="110" t="s">
        <v>242</v>
      </c>
      <c r="F4001" s="48"/>
      <c r="G4001" s="49"/>
      <c r="H4001" s="50">
        <v>13800</v>
      </c>
      <c r="I4001" s="51">
        <v>0.125</v>
      </c>
      <c r="J4001" s="51"/>
      <c r="K4001" s="52">
        <f t="shared" si="2287"/>
        <v>1738800</v>
      </c>
      <c r="L4001" s="36"/>
    </row>
    <row r="4002" spans="1:12" s="10" customFormat="1" ht="14.1" customHeight="1" x14ac:dyDescent="0.25">
      <c r="A4002" s="45">
        <v>3</v>
      </c>
      <c r="B4002" s="46">
        <v>24</v>
      </c>
      <c r="C4002" s="46" t="s">
        <v>56</v>
      </c>
      <c r="D4002" s="93">
        <v>1</v>
      </c>
      <c r="E4002" s="110" t="s">
        <v>243</v>
      </c>
      <c r="F4002" s="48"/>
      <c r="G4002" s="49"/>
      <c r="H4002" s="50">
        <v>20400</v>
      </c>
      <c r="I4002" s="51">
        <v>0.125</v>
      </c>
      <c r="J4002" s="51"/>
      <c r="K4002" s="52">
        <f t="shared" si="2287"/>
        <v>428400</v>
      </c>
      <c r="L4002" s="36"/>
    </row>
    <row r="4003" spans="1:12" s="10" customFormat="1" ht="14.1" customHeight="1" x14ac:dyDescent="0.25">
      <c r="A4003" s="45">
        <v>4</v>
      </c>
      <c r="B4003" s="46">
        <v>12</v>
      </c>
      <c r="C4003" s="46" t="s">
        <v>56</v>
      </c>
      <c r="D4003" s="93">
        <v>1</v>
      </c>
      <c r="E4003" s="110" t="s">
        <v>244</v>
      </c>
      <c r="F4003" s="48"/>
      <c r="G4003" s="49"/>
      <c r="H4003" s="50">
        <v>28500</v>
      </c>
      <c r="I4003" s="51">
        <v>0.125</v>
      </c>
      <c r="J4003" s="51"/>
      <c r="K4003" s="52">
        <f t="shared" si="2287"/>
        <v>299250</v>
      </c>
      <c r="L4003" s="36"/>
    </row>
    <row r="4004" spans="1:12" s="10" customFormat="1" ht="14.1" customHeight="1" x14ac:dyDescent="0.25">
      <c r="A4004" s="45">
        <v>5</v>
      </c>
      <c r="B4004" s="46">
        <v>24</v>
      </c>
      <c r="C4004" s="46" t="s">
        <v>56</v>
      </c>
      <c r="D4004" s="93">
        <v>1</v>
      </c>
      <c r="E4004" s="110" t="s">
        <v>166</v>
      </c>
      <c r="F4004" s="48"/>
      <c r="G4004" s="49"/>
      <c r="H4004" s="50">
        <v>11100</v>
      </c>
      <c r="I4004" s="51">
        <v>0.125</v>
      </c>
      <c r="J4004" s="51"/>
      <c r="K4004" s="52">
        <f t="shared" si="2287"/>
        <v>233100</v>
      </c>
      <c r="L4004" s="36"/>
    </row>
    <row r="4005" spans="1:12" s="10" customFormat="1" ht="14.1" customHeight="1" x14ac:dyDescent="0.25">
      <c r="A4005" s="45">
        <v>6</v>
      </c>
      <c r="B4005" s="46">
        <v>24</v>
      </c>
      <c r="C4005" s="46" t="s">
        <v>56</v>
      </c>
      <c r="D4005" s="93">
        <v>1</v>
      </c>
      <c r="E4005" s="110" t="s">
        <v>165</v>
      </c>
      <c r="F4005" s="48"/>
      <c r="G4005" s="49"/>
      <c r="H4005" s="50">
        <v>19000</v>
      </c>
      <c r="I4005" s="51">
        <v>0.125</v>
      </c>
      <c r="J4005" s="51"/>
      <c r="K4005" s="52">
        <f t="shared" si="2287"/>
        <v>399000</v>
      </c>
      <c r="L4005" s="36"/>
    </row>
    <row r="4006" spans="1:12" s="10" customFormat="1" ht="14.1" customHeight="1" x14ac:dyDescent="0.25">
      <c r="A4006" s="45">
        <v>7</v>
      </c>
      <c r="B4006" s="46">
        <v>24</v>
      </c>
      <c r="C4006" s="46" t="s">
        <v>40</v>
      </c>
      <c r="D4006" s="93">
        <v>1</v>
      </c>
      <c r="E4006" s="110" t="s">
        <v>162</v>
      </c>
      <c r="F4006" s="48"/>
      <c r="G4006" s="49"/>
      <c r="H4006" s="50">
        <v>70800</v>
      </c>
      <c r="I4006" s="51">
        <v>0.125</v>
      </c>
      <c r="J4006" s="51"/>
      <c r="K4006" s="52">
        <f t="shared" si="2287"/>
        <v>1486800</v>
      </c>
      <c r="L4006" s="36"/>
    </row>
    <row r="4007" spans="1:12" s="10" customFormat="1" ht="14.1" customHeight="1" x14ac:dyDescent="0.25">
      <c r="A4007" s="45">
        <v>8</v>
      </c>
      <c r="B4007" s="46">
        <v>24</v>
      </c>
      <c r="C4007" s="46" t="s">
        <v>40</v>
      </c>
      <c r="D4007" s="93">
        <v>1</v>
      </c>
      <c r="E4007" s="110" t="s">
        <v>163</v>
      </c>
      <c r="F4007" s="48"/>
      <c r="G4007" s="49"/>
      <c r="H4007" s="50">
        <v>70800</v>
      </c>
      <c r="I4007" s="51">
        <v>0.125</v>
      </c>
      <c r="J4007" s="51"/>
      <c r="K4007" s="52">
        <f t="shared" si="2287"/>
        <v>1486800</v>
      </c>
      <c r="L4007" s="36"/>
    </row>
    <row r="4008" spans="1:12" s="10" customFormat="1" ht="14.1" customHeight="1" x14ac:dyDescent="0.25">
      <c r="A4008" s="45">
        <v>9</v>
      </c>
      <c r="B4008" s="46">
        <v>150</v>
      </c>
      <c r="C4008" s="46" t="s">
        <v>40</v>
      </c>
      <c r="D4008" s="93">
        <v>3</v>
      </c>
      <c r="E4008" s="110" t="s">
        <v>76</v>
      </c>
      <c r="F4008" s="48"/>
      <c r="G4008" s="49"/>
      <c r="H4008" s="50">
        <v>34100</v>
      </c>
      <c r="I4008" s="51">
        <v>0.125</v>
      </c>
      <c r="J4008" s="51"/>
      <c r="K4008" s="52">
        <f t="shared" si="2287"/>
        <v>4475625</v>
      </c>
      <c r="L4008" s="36"/>
    </row>
    <row r="4009" spans="1:12" s="10" customFormat="1" ht="14.1" customHeight="1" x14ac:dyDescent="0.25">
      <c r="A4009" s="45">
        <v>10</v>
      </c>
      <c r="B4009" s="46">
        <v>150</v>
      </c>
      <c r="C4009" s="46" t="s">
        <v>40</v>
      </c>
      <c r="D4009" s="93">
        <v>3</v>
      </c>
      <c r="E4009" s="110" t="s">
        <v>161</v>
      </c>
      <c r="F4009" s="48"/>
      <c r="G4009" s="49"/>
      <c r="H4009" s="50">
        <v>34100</v>
      </c>
      <c r="I4009" s="51">
        <v>0.125</v>
      </c>
      <c r="J4009" s="51"/>
      <c r="K4009" s="52">
        <f t="shared" si="2287"/>
        <v>4475625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7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7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7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7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7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7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62"/>
      <c r="K4017" s="363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64">
        <f>SUM(K4000:K4015)</f>
        <v>16081800</v>
      </c>
      <c r="K4018" s="365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66"/>
      <c r="K4019" s="366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63"/>
      <c r="K4021" s="363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67">
        <f>((J4018/1.11)+(K4020/1.11))*11%</f>
        <v>1593691.8918918918</v>
      </c>
      <c r="K4022" s="368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63"/>
      <c r="K4023" s="363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16081800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69" t="s">
        <v>36</v>
      </c>
      <c r="K4026" s="370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69"/>
      <c r="K4027" s="370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23060036</v>
      </c>
      <c r="F4030" s="123"/>
      <c r="G4030" s="124" t="s">
        <v>2</v>
      </c>
      <c r="H4030" s="371" t="str">
        <f>H3992</f>
        <v>GUNAWAN HARTONO KUSUMA</v>
      </c>
      <c r="I4030" s="371"/>
      <c r="J4030" s="371"/>
      <c r="K4030" s="37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75" t="s">
        <v>3</v>
      </c>
      <c r="G4031" s="130"/>
      <c r="H4031" s="373"/>
      <c r="I4031" s="373"/>
      <c r="J4031" s="373"/>
      <c r="K4031" s="37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76">
        <f>D3994</f>
        <v>45103</v>
      </c>
      <c r="E4032" s="377"/>
      <c r="F4032" s="375"/>
      <c r="G4032" s="131"/>
      <c r="H4032" s="378" t="str">
        <f>H3994</f>
        <v>( NIKI SAE )</v>
      </c>
      <c r="I4032" s="378"/>
      <c r="J4032" s="378"/>
      <c r="K4032" s="37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75"/>
      <c r="G4033" s="131"/>
      <c r="H4033" s="380" t="str">
        <f>H3995</f>
        <v>TULUNG AGUNG</v>
      </c>
      <c r="I4033" s="380"/>
      <c r="J4033" s="380"/>
      <c r="K4033" s="381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G 4686</v>
      </c>
      <c r="E4034" s="122"/>
      <c r="F4034" s="133"/>
      <c r="G4034" s="134"/>
      <c r="H4034" s="382"/>
      <c r="I4034" s="382"/>
      <c r="J4034" s="382"/>
      <c r="K4034" s="383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8">B4000</f>
        <v>72</v>
      </c>
      <c r="C4038" s="287" t="str">
        <f t="shared" si="2288"/>
        <v>PCS</v>
      </c>
      <c r="D4038" s="288">
        <f t="shared" si="2288"/>
        <v>1</v>
      </c>
      <c r="E4038" s="289" t="str">
        <f t="shared" si="2288"/>
        <v>PENSIL WARNA JOYKO CP-104 (24W)</v>
      </c>
      <c r="F4038" s="158"/>
      <c r="G4038" s="159"/>
      <c r="H4038" s="160">
        <f t="shared" ref="H4038:J4038" si="2289">H4000</f>
        <v>16800</v>
      </c>
      <c r="I4038" s="161">
        <f t="shared" si="2289"/>
        <v>0.125</v>
      </c>
      <c r="J4038" s="161">
        <f t="shared" si="2289"/>
        <v>0</v>
      </c>
      <c r="K4038" s="162">
        <f t="shared" ref="K4038:K4053" si="2290">(B4038*H4038-((B4038*H4038)*I4038))-((B4038*H4038-((B4038*H4038)*I4038))*J4038)</f>
        <v>1058400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91">B4001</f>
        <v>144</v>
      </c>
      <c r="C4039" s="287" t="str">
        <f t="shared" si="2291"/>
        <v>PCS</v>
      </c>
      <c r="D4039" s="288">
        <f t="shared" si="2291"/>
        <v>1</v>
      </c>
      <c r="E4039" s="289" t="str">
        <f t="shared" si="2291"/>
        <v>PENSIL WARNA JOYKO CP-S24 MINI (PENDEK)</v>
      </c>
      <c r="F4039" s="158"/>
      <c r="G4039" s="159"/>
      <c r="H4039" s="160">
        <f t="shared" ref="H4039:J4039" si="2292">H4001</f>
        <v>13800</v>
      </c>
      <c r="I4039" s="161">
        <f t="shared" si="2292"/>
        <v>0.125</v>
      </c>
      <c r="J4039" s="161">
        <f t="shared" si="2292"/>
        <v>0</v>
      </c>
      <c r="K4039" s="162">
        <f t="shared" si="2290"/>
        <v>1738800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3">B4002</f>
        <v>24</v>
      </c>
      <c r="C4040" s="287" t="str">
        <f t="shared" si="2293"/>
        <v>PCS</v>
      </c>
      <c r="D4040" s="288">
        <f t="shared" si="2293"/>
        <v>1</v>
      </c>
      <c r="E4040" s="289" t="str">
        <f t="shared" si="2293"/>
        <v>TAPE CUTTER JOYKO TC-110</v>
      </c>
      <c r="F4040" s="158"/>
      <c r="G4040" s="159"/>
      <c r="H4040" s="160">
        <f t="shared" ref="H4040:J4040" si="2294">H4002</f>
        <v>20400</v>
      </c>
      <c r="I4040" s="161">
        <f t="shared" si="2294"/>
        <v>0.125</v>
      </c>
      <c r="J4040" s="161">
        <f t="shared" si="2294"/>
        <v>0</v>
      </c>
      <c r="K4040" s="162">
        <f t="shared" si="2290"/>
        <v>428400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5">B4003</f>
        <v>12</v>
      </c>
      <c r="C4041" s="287" t="str">
        <f t="shared" si="2295"/>
        <v>PCS</v>
      </c>
      <c r="D4041" s="288">
        <f t="shared" si="2295"/>
        <v>1</v>
      </c>
      <c r="E4041" s="289" t="str">
        <f t="shared" si="2295"/>
        <v>TAPE CUTTER JOYKO TC-107</v>
      </c>
      <c r="F4041" s="158"/>
      <c r="G4041" s="159"/>
      <c r="H4041" s="160">
        <f t="shared" ref="H4041:J4041" si="2296">H4003</f>
        <v>28500</v>
      </c>
      <c r="I4041" s="161">
        <f t="shared" si="2296"/>
        <v>0.125</v>
      </c>
      <c r="J4041" s="161">
        <f t="shared" si="2296"/>
        <v>0</v>
      </c>
      <c r="K4041" s="162">
        <f t="shared" si="2290"/>
        <v>299250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7">B4004</f>
        <v>24</v>
      </c>
      <c r="C4042" s="287" t="str">
        <f t="shared" si="2297"/>
        <v>PCS</v>
      </c>
      <c r="D4042" s="288">
        <f t="shared" si="2297"/>
        <v>1</v>
      </c>
      <c r="E4042" s="289" t="str">
        <f t="shared" si="2297"/>
        <v>TAPE CUTTER JOYKO TD-102</v>
      </c>
      <c r="F4042" s="158"/>
      <c r="G4042" s="159"/>
      <c r="H4042" s="160">
        <f t="shared" ref="H4042:J4042" si="2298">H4004</f>
        <v>11100</v>
      </c>
      <c r="I4042" s="161">
        <f t="shared" si="2298"/>
        <v>0.125</v>
      </c>
      <c r="J4042" s="161">
        <f t="shared" si="2298"/>
        <v>0</v>
      </c>
      <c r="K4042" s="162">
        <f t="shared" si="2290"/>
        <v>233100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9">B4005</f>
        <v>24</v>
      </c>
      <c r="C4043" s="287" t="str">
        <f t="shared" si="2299"/>
        <v>PCS</v>
      </c>
      <c r="D4043" s="288">
        <f t="shared" si="2299"/>
        <v>1</v>
      </c>
      <c r="E4043" s="289" t="str">
        <f t="shared" si="2299"/>
        <v>TAPE CUTTER JOYKO TD-103</v>
      </c>
      <c r="F4043" s="158"/>
      <c r="G4043" s="159"/>
      <c r="H4043" s="160">
        <f t="shared" ref="H4043:J4043" si="2300">H4005</f>
        <v>19000</v>
      </c>
      <c r="I4043" s="161">
        <f t="shared" si="2300"/>
        <v>0.125</v>
      </c>
      <c r="J4043" s="161">
        <f t="shared" si="2300"/>
        <v>0</v>
      </c>
      <c r="K4043" s="162">
        <f t="shared" si="2290"/>
        <v>399000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301">B4006</f>
        <v>24</v>
      </c>
      <c r="C4044" s="287" t="str">
        <f t="shared" si="2301"/>
        <v>BOX</v>
      </c>
      <c r="D4044" s="288">
        <f t="shared" si="2301"/>
        <v>1</v>
      </c>
      <c r="E4044" s="289" t="str">
        <f t="shared" si="2301"/>
        <v>CORRECTION FLUID JOYKO CF-S221</v>
      </c>
      <c r="F4044" s="158"/>
      <c r="G4044" s="159"/>
      <c r="H4044" s="160">
        <f t="shared" ref="H4044:J4044" si="2302">H4006</f>
        <v>70800</v>
      </c>
      <c r="I4044" s="161">
        <f t="shared" si="2302"/>
        <v>0.125</v>
      </c>
      <c r="J4044" s="161">
        <f t="shared" si="2302"/>
        <v>0</v>
      </c>
      <c r="K4044" s="162">
        <f t="shared" si="2290"/>
        <v>1486800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3">B4007</f>
        <v>24</v>
      </c>
      <c r="C4045" s="287" t="str">
        <f t="shared" si="2303"/>
        <v>BOX</v>
      </c>
      <c r="D4045" s="288">
        <f t="shared" si="2303"/>
        <v>1</v>
      </c>
      <c r="E4045" s="290" t="str">
        <f t="shared" si="2303"/>
        <v>CORRECTION FLUID JOYKO CF-S224</v>
      </c>
      <c r="F4045" s="158"/>
      <c r="G4045" s="159"/>
      <c r="H4045" s="160">
        <f t="shared" ref="H4045:J4045" si="2304">H4007</f>
        <v>70800</v>
      </c>
      <c r="I4045" s="161">
        <f t="shared" si="2304"/>
        <v>0.125</v>
      </c>
      <c r="J4045" s="161">
        <f t="shared" si="2304"/>
        <v>0</v>
      </c>
      <c r="K4045" s="162">
        <f t="shared" si="2290"/>
        <v>1486800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5">B4008</f>
        <v>150</v>
      </c>
      <c r="C4046" s="287" t="str">
        <f t="shared" si="2305"/>
        <v>BOX</v>
      </c>
      <c r="D4046" s="288">
        <f t="shared" si="2305"/>
        <v>3</v>
      </c>
      <c r="E4046" s="289" t="str">
        <f t="shared" si="2305"/>
        <v>STIP / PENGHAPUS JOYKO 526-B20 PUTIH</v>
      </c>
      <c r="F4046" s="158"/>
      <c r="G4046" s="159"/>
      <c r="H4046" s="160">
        <f t="shared" ref="H4046:J4046" si="2306">H4008</f>
        <v>34100</v>
      </c>
      <c r="I4046" s="161">
        <f t="shared" si="2306"/>
        <v>0.125</v>
      </c>
      <c r="J4046" s="161">
        <f t="shared" si="2306"/>
        <v>0</v>
      </c>
      <c r="K4046" s="162">
        <f t="shared" si="2290"/>
        <v>4475625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7">B4009</f>
        <v>150</v>
      </c>
      <c r="C4047" s="287" t="str">
        <f t="shared" si="2307"/>
        <v>BOX</v>
      </c>
      <c r="D4047" s="288">
        <f t="shared" si="2307"/>
        <v>3</v>
      </c>
      <c r="E4047" s="289" t="str">
        <f t="shared" si="2307"/>
        <v>STIP / PENGHAPUS JOYKO ER-B20BL HITAM</v>
      </c>
      <c r="F4047" s="158"/>
      <c r="G4047" s="159"/>
      <c r="H4047" s="160">
        <f t="shared" ref="H4047:J4047" si="2308">H4009</f>
        <v>34100</v>
      </c>
      <c r="I4047" s="161">
        <f t="shared" si="2308"/>
        <v>0.125</v>
      </c>
      <c r="J4047" s="161">
        <f t="shared" si="2308"/>
        <v>0</v>
      </c>
      <c r="K4047" s="162">
        <f t="shared" si="2290"/>
        <v>4475625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9">B4010</f>
        <v>0</v>
      </c>
      <c r="C4048" s="287">
        <f t="shared" si="2309"/>
        <v>0</v>
      </c>
      <c r="D4048" s="288">
        <f t="shared" si="2309"/>
        <v>0</v>
      </c>
      <c r="E4048" s="289">
        <f t="shared" si="2309"/>
        <v>0</v>
      </c>
      <c r="F4048" s="158"/>
      <c r="G4048" s="159"/>
      <c r="H4048" s="160">
        <f t="shared" ref="H4048:J4048" si="2310">H4010</f>
        <v>0</v>
      </c>
      <c r="I4048" s="161">
        <f t="shared" si="2310"/>
        <v>0</v>
      </c>
      <c r="J4048" s="161">
        <f t="shared" si="2310"/>
        <v>0</v>
      </c>
      <c r="K4048" s="162">
        <f t="shared" si="2290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11">B4011</f>
        <v>0</v>
      </c>
      <c r="C4049" s="287">
        <f t="shared" si="2311"/>
        <v>0</v>
      </c>
      <c r="D4049" s="288">
        <f t="shared" si="2311"/>
        <v>0</v>
      </c>
      <c r="E4049" s="289">
        <f t="shared" si="2311"/>
        <v>0</v>
      </c>
      <c r="F4049" s="158"/>
      <c r="G4049" s="159"/>
      <c r="H4049" s="160">
        <f t="shared" ref="H4049:J4049" si="2312">H4011</f>
        <v>0</v>
      </c>
      <c r="I4049" s="161">
        <f t="shared" si="2312"/>
        <v>0</v>
      </c>
      <c r="J4049" s="161">
        <f t="shared" si="2312"/>
        <v>0</v>
      </c>
      <c r="K4049" s="162">
        <f t="shared" si="2290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3">B4012</f>
        <v>0</v>
      </c>
      <c r="C4050" s="287">
        <f t="shared" si="2313"/>
        <v>0</v>
      </c>
      <c r="D4050" s="288">
        <f t="shared" si="2313"/>
        <v>0</v>
      </c>
      <c r="E4050" s="289">
        <f t="shared" si="2313"/>
        <v>0</v>
      </c>
      <c r="F4050" s="158"/>
      <c r="G4050" s="159"/>
      <c r="H4050" s="160">
        <f t="shared" ref="H4050:J4050" si="2314">H4012</f>
        <v>0</v>
      </c>
      <c r="I4050" s="161">
        <f t="shared" si="2314"/>
        <v>0</v>
      </c>
      <c r="J4050" s="161">
        <f t="shared" si="2314"/>
        <v>0</v>
      </c>
      <c r="K4050" s="162">
        <f t="shared" si="2290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5">B4013</f>
        <v>0</v>
      </c>
      <c r="C4051" s="287">
        <f t="shared" si="2315"/>
        <v>0</v>
      </c>
      <c r="D4051" s="288">
        <f t="shared" si="2315"/>
        <v>0</v>
      </c>
      <c r="E4051" s="289">
        <f t="shared" si="2315"/>
        <v>0</v>
      </c>
      <c r="F4051" s="158"/>
      <c r="G4051" s="159"/>
      <c r="H4051" s="160">
        <f t="shared" ref="H4051:J4051" si="2316">H4013</f>
        <v>0</v>
      </c>
      <c r="I4051" s="161">
        <f t="shared" si="2316"/>
        <v>0</v>
      </c>
      <c r="J4051" s="161">
        <f t="shared" si="2316"/>
        <v>0</v>
      </c>
      <c r="K4051" s="162">
        <f t="shared" si="2290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7">B4014</f>
        <v>0</v>
      </c>
      <c r="C4052" s="287">
        <f t="shared" si="2317"/>
        <v>0</v>
      </c>
      <c r="D4052" s="288">
        <f t="shared" si="2317"/>
        <v>0</v>
      </c>
      <c r="E4052" s="289">
        <f t="shared" si="2317"/>
        <v>0</v>
      </c>
      <c r="F4052" s="158"/>
      <c r="G4052" s="159"/>
      <c r="H4052" s="160">
        <f t="shared" ref="H4052:J4052" si="2318">H4014</f>
        <v>0</v>
      </c>
      <c r="I4052" s="161">
        <f t="shared" si="2318"/>
        <v>0</v>
      </c>
      <c r="J4052" s="161">
        <f t="shared" si="2318"/>
        <v>0</v>
      </c>
      <c r="K4052" s="162">
        <f t="shared" si="2290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9">B4015</f>
        <v>0</v>
      </c>
      <c r="C4053" s="287">
        <f t="shared" si="2319"/>
        <v>0</v>
      </c>
      <c r="D4053" s="288">
        <f t="shared" si="2319"/>
        <v>0</v>
      </c>
      <c r="E4053" s="290">
        <f t="shared" si="2319"/>
        <v>0</v>
      </c>
      <c r="F4053" s="158"/>
      <c r="G4053" s="159"/>
      <c r="H4053" s="160">
        <f t="shared" ref="H4053:J4053" si="2320">H4015</f>
        <v>0</v>
      </c>
      <c r="I4053" s="161">
        <f t="shared" si="2320"/>
        <v>0</v>
      </c>
      <c r="J4053" s="161">
        <f t="shared" si="2320"/>
        <v>0</v>
      </c>
      <c r="K4053" s="162">
        <f t="shared" si="2290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84"/>
      <c r="K4055" s="33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27">
        <f>SUM(K4038:K4053)</f>
        <v>16081800</v>
      </c>
      <c r="K4056" s="328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29"/>
      <c r="K4057" s="329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30"/>
      <c r="K4059" s="33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31">
        <f>((J4056/1.11)+(K4058/1.11))*11%</f>
        <v>1593691.8918918918</v>
      </c>
      <c r="K4060" s="332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30"/>
      <c r="K4061" s="33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16081800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3" t="str">
        <f>J4026</f>
        <v>NOVI / CONDRO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23060036</v>
      </c>
      <c r="F4068" s="200"/>
      <c r="G4068" s="201" t="s">
        <v>2</v>
      </c>
      <c r="H4068" s="335" t="str">
        <f>H4030</f>
        <v>GUNAWAN HARTONO KUSUMA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3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40">
        <f>D4032</f>
        <v>45103</v>
      </c>
      <c r="E4070" s="341"/>
      <c r="F4070" s="339"/>
      <c r="G4070" s="208"/>
      <c r="H4070" s="342" t="str">
        <f>H4032</f>
        <v>( NIKI SAE )</v>
      </c>
      <c r="I4070" s="342"/>
      <c r="J4070" s="342"/>
      <c r="K4070" s="34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39"/>
      <c r="G4071" s="208"/>
      <c r="H4071" s="344" t="str">
        <f>H4033</f>
        <v>TULUNG AGUNG</v>
      </c>
      <c r="I4071" s="344"/>
      <c r="J4071" s="344"/>
      <c r="K4071" s="34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G 4686</v>
      </c>
      <c r="E4072" s="199"/>
      <c r="F4072" s="210"/>
      <c r="G4072" s="211"/>
      <c r="H4072" s="346"/>
      <c r="I4072" s="346"/>
      <c r="J4072" s="346"/>
      <c r="K4072" s="34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21">B4038</f>
        <v>72</v>
      </c>
      <c r="C4076" s="292" t="str">
        <f t="shared" si="2321"/>
        <v>PCS</v>
      </c>
      <c r="D4076" s="293">
        <f t="shared" si="2321"/>
        <v>1</v>
      </c>
      <c r="E4076" s="294" t="str">
        <f t="shared" si="2321"/>
        <v>PENSIL WARNA JOYKO CP-104 (24W)</v>
      </c>
      <c r="F4076" s="235"/>
      <c r="G4076" s="236"/>
      <c r="H4076" s="237">
        <f t="shared" ref="H4076:J4076" si="2322">H4038</f>
        <v>16800</v>
      </c>
      <c r="I4076" s="238">
        <f t="shared" si="2322"/>
        <v>0.125</v>
      </c>
      <c r="J4076" s="238">
        <f t="shared" si="2322"/>
        <v>0</v>
      </c>
      <c r="K4076" s="239">
        <f t="shared" ref="K4076:K4091" si="2323">(B4076*H4076-((B4076*H4076)*I4076))-((B4076*H4076-((B4076*H4076)*I4076))*J4076)</f>
        <v>1058400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4">B4039</f>
        <v>144</v>
      </c>
      <c r="C4077" s="292" t="str">
        <f t="shared" si="2324"/>
        <v>PCS</v>
      </c>
      <c r="D4077" s="293">
        <f t="shared" si="2324"/>
        <v>1</v>
      </c>
      <c r="E4077" s="294" t="str">
        <f t="shared" si="2324"/>
        <v>PENSIL WARNA JOYKO CP-S24 MINI (PENDEK)</v>
      </c>
      <c r="F4077" s="235"/>
      <c r="G4077" s="236"/>
      <c r="H4077" s="237">
        <f t="shared" ref="H4077:J4077" si="2325">H4039</f>
        <v>13800</v>
      </c>
      <c r="I4077" s="238">
        <f t="shared" si="2325"/>
        <v>0.125</v>
      </c>
      <c r="J4077" s="238">
        <f t="shared" si="2325"/>
        <v>0</v>
      </c>
      <c r="K4077" s="239">
        <f t="shared" si="2323"/>
        <v>1738800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6">B4040</f>
        <v>24</v>
      </c>
      <c r="C4078" s="292" t="str">
        <f t="shared" si="2326"/>
        <v>PCS</v>
      </c>
      <c r="D4078" s="293">
        <f t="shared" si="2326"/>
        <v>1</v>
      </c>
      <c r="E4078" s="294" t="str">
        <f t="shared" si="2326"/>
        <v>TAPE CUTTER JOYKO TC-110</v>
      </c>
      <c r="F4078" s="235"/>
      <c r="G4078" s="236"/>
      <c r="H4078" s="237">
        <f t="shared" ref="H4078:J4078" si="2327">H4040</f>
        <v>20400</v>
      </c>
      <c r="I4078" s="238">
        <f t="shared" si="2327"/>
        <v>0.125</v>
      </c>
      <c r="J4078" s="238">
        <f t="shared" si="2327"/>
        <v>0</v>
      </c>
      <c r="K4078" s="239">
        <f t="shared" si="2323"/>
        <v>428400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8">B4041</f>
        <v>12</v>
      </c>
      <c r="C4079" s="292" t="str">
        <f t="shared" si="2328"/>
        <v>PCS</v>
      </c>
      <c r="D4079" s="293">
        <f t="shared" si="2328"/>
        <v>1</v>
      </c>
      <c r="E4079" s="294" t="str">
        <f t="shared" si="2328"/>
        <v>TAPE CUTTER JOYKO TC-107</v>
      </c>
      <c r="F4079" s="235"/>
      <c r="G4079" s="236"/>
      <c r="H4079" s="237">
        <f t="shared" ref="H4079:J4079" si="2329">H4041</f>
        <v>28500</v>
      </c>
      <c r="I4079" s="238">
        <f t="shared" si="2329"/>
        <v>0.125</v>
      </c>
      <c r="J4079" s="238">
        <f t="shared" si="2329"/>
        <v>0</v>
      </c>
      <c r="K4079" s="239">
        <f t="shared" si="2323"/>
        <v>299250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30">B4042</f>
        <v>24</v>
      </c>
      <c r="C4080" s="292" t="str">
        <f t="shared" si="2330"/>
        <v>PCS</v>
      </c>
      <c r="D4080" s="293">
        <f t="shared" si="2330"/>
        <v>1</v>
      </c>
      <c r="E4080" s="294" t="str">
        <f t="shared" si="2330"/>
        <v>TAPE CUTTER JOYKO TD-102</v>
      </c>
      <c r="F4080" s="235"/>
      <c r="G4080" s="236"/>
      <c r="H4080" s="237">
        <f t="shared" ref="H4080:J4080" si="2331">H4042</f>
        <v>11100</v>
      </c>
      <c r="I4080" s="238">
        <f t="shared" si="2331"/>
        <v>0.125</v>
      </c>
      <c r="J4080" s="238">
        <f t="shared" si="2331"/>
        <v>0</v>
      </c>
      <c r="K4080" s="239">
        <f t="shared" si="2323"/>
        <v>233100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2">B4043</f>
        <v>24</v>
      </c>
      <c r="C4081" s="292" t="str">
        <f t="shared" si="2332"/>
        <v>PCS</v>
      </c>
      <c r="D4081" s="293">
        <f t="shared" si="2332"/>
        <v>1</v>
      </c>
      <c r="E4081" s="294" t="str">
        <f t="shared" si="2332"/>
        <v>TAPE CUTTER JOYKO TD-103</v>
      </c>
      <c r="F4081" s="235"/>
      <c r="G4081" s="236"/>
      <c r="H4081" s="237">
        <f t="shared" ref="H4081:J4081" si="2333">H4043</f>
        <v>19000</v>
      </c>
      <c r="I4081" s="238">
        <f t="shared" si="2333"/>
        <v>0.125</v>
      </c>
      <c r="J4081" s="238">
        <f t="shared" si="2333"/>
        <v>0</v>
      </c>
      <c r="K4081" s="239">
        <f t="shared" si="2323"/>
        <v>399000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4">B4044</f>
        <v>24</v>
      </c>
      <c r="C4082" s="292" t="str">
        <f t="shared" si="2334"/>
        <v>BOX</v>
      </c>
      <c r="D4082" s="293">
        <f t="shared" si="2334"/>
        <v>1</v>
      </c>
      <c r="E4082" s="294" t="str">
        <f t="shared" si="2334"/>
        <v>CORRECTION FLUID JOYKO CF-S221</v>
      </c>
      <c r="F4082" s="235"/>
      <c r="G4082" s="236"/>
      <c r="H4082" s="237">
        <f t="shared" ref="H4082:J4082" si="2335">H4044</f>
        <v>70800</v>
      </c>
      <c r="I4082" s="238">
        <f t="shared" si="2335"/>
        <v>0.125</v>
      </c>
      <c r="J4082" s="238">
        <f t="shared" si="2335"/>
        <v>0</v>
      </c>
      <c r="K4082" s="239">
        <f t="shared" si="2323"/>
        <v>1486800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6">B4045</f>
        <v>24</v>
      </c>
      <c r="C4083" s="292" t="str">
        <f t="shared" si="2336"/>
        <v>BOX</v>
      </c>
      <c r="D4083" s="293">
        <f t="shared" si="2336"/>
        <v>1</v>
      </c>
      <c r="E4083" s="295" t="str">
        <f t="shared" si="2336"/>
        <v>CORRECTION FLUID JOYKO CF-S224</v>
      </c>
      <c r="F4083" s="235"/>
      <c r="G4083" s="236"/>
      <c r="H4083" s="237">
        <f t="shared" ref="H4083:J4083" si="2337">H4045</f>
        <v>70800</v>
      </c>
      <c r="I4083" s="238">
        <f t="shared" si="2337"/>
        <v>0.125</v>
      </c>
      <c r="J4083" s="238">
        <f t="shared" si="2337"/>
        <v>0</v>
      </c>
      <c r="K4083" s="239">
        <f t="shared" si="2323"/>
        <v>1486800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8">B4046</f>
        <v>150</v>
      </c>
      <c r="C4084" s="292" t="str">
        <f t="shared" si="2338"/>
        <v>BOX</v>
      </c>
      <c r="D4084" s="293">
        <f t="shared" si="2338"/>
        <v>3</v>
      </c>
      <c r="E4084" s="294" t="str">
        <f t="shared" si="2338"/>
        <v>STIP / PENGHAPUS JOYKO 526-B20 PUTIH</v>
      </c>
      <c r="F4084" s="235"/>
      <c r="G4084" s="236"/>
      <c r="H4084" s="237">
        <f t="shared" ref="H4084:J4084" si="2339">H4046</f>
        <v>34100</v>
      </c>
      <c r="I4084" s="238">
        <f t="shared" si="2339"/>
        <v>0.125</v>
      </c>
      <c r="J4084" s="238">
        <f t="shared" si="2339"/>
        <v>0</v>
      </c>
      <c r="K4084" s="239">
        <f t="shared" si="2323"/>
        <v>4475625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40">B4047</f>
        <v>150</v>
      </c>
      <c r="C4085" s="292" t="str">
        <f t="shared" si="2340"/>
        <v>BOX</v>
      </c>
      <c r="D4085" s="293">
        <f t="shared" si="2340"/>
        <v>3</v>
      </c>
      <c r="E4085" s="294" t="str">
        <f t="shared" si="2340"/>
        <v>STIP / PENGHAPUS JOYKO ER-B20BL HITAM</v>
      </c>
      <c r="F4085" s="235"/>
      <c r="G4085" s="236"/>
      <c r="H4085" s="237">
        <f t="shared" ref="H4085:J4085" si="2341">H4047</f>
        <v>34100</v>
      </c>
      <c r="I4085" s="238">
        <f t="shared" si="2341"/>
        <v>0.125</v>
      </c>
      <c r="J4085" s="238">
        <f t="shared" si="2341"/>
        <v>0</v>
      </c>
      <c r="K4085" s="239">
        <f t="shared" si="2323"/>
        <v>4475625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2">B4048</f>
        <v>0</v>
      </c>
      <c r="C4086" s="292">
        <f t="shared" si="2342"/>
        <v>0</v>
      </c>
      <c r="D4086" s="293">
        <f t="shared" si="2342"/>
        <v>0</v>
      </c>
      <c r="E4086" s="294">
        <f t="shared" si="2342"/>
        <v>0</v>
      </c>
      <c r="F4086" s="235"/>
      <c r="G4086" s="236"/>
      <c r="H4086" s="237">
        <f t="shared" ref="H4086:J4086" si="2343">H4048</f>
        <v>0</v>
      </c>
      <c r="I4086" s="238">
        <f t="shared" si="2343"/>
        <v>0</v>
      </c>
      <c r="J4086" s="238">
        <f t="shared" si="2343"/>
        <v>0</v>
      </c>
      <c r="K4086" s="239">
        <f t="shared" si="2323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4">B4049</f>
        <v>0</v>
      </c>
      <c r="C4087" s="292">
        <f t="shared" si="2344"/>
        <v>0</v>
      </c>
      <c r="D4087" s="293">
        <f t="shared" si="2344"/>
        <v>0</v>
      </c>
      <c r="E4087" s="294">
        <f t="shared" si="2344"/>
        <v>0</v>
      </c>
      <c r="F4087" s="235"/>
      <c r="G4087" s="236"/>
      <c r="H4087" s="237">
        <f t="shared" ref="H4087:J4087" si="2345">H4049</f>
        <v>0</v>
      </c>
      <c r="I4087" s="238">
        <f t="shared" si="2345"/>
        <v>0</v>
      </c>
      <c r="J4087" s="238">
        <f t="shared" si="2345"/>
        <v>0</v>
      </c>
      <c r="K4087" s="239">
        <f t="shared" si="2323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6">B4050</f>
        <v>0</v>
      </c>
      <c r="C4088" s="292">
        <f t="shared" si="2346"/>
        <v>0</v>
      </c>
      <c r="D4088" s="293">
        <f t="shared" si="2346"/>
        <v>0</v>
      </c>
      <c r="E4088" s="294">
        <f t="shared" si="2346"/>
        <v>0</v>
      </c>
      <c r="F4088" s="235"/>
      <c r="G4088" s="236"/>
      <c r="H4088" s="237">
        <f t="shared" ref="H4088:J4088" si="2347">H4050</f>
        <v>0</v>
      </c>
      <c r="I4088" s="238">
        <f t="shared" si="2347"/>
        <v>0</v>
      </c>
      <c r="J4088" s="238">
        <f t="shared" si="2347"/>
        <v>0</v>
      </c>
      <c r="K4088" s="239">
        <f t="shared" si="2323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8">B4051</f>
        <v>0</v>
      </c>
      <c r="C4089" s="292">
        <f t="shared" si="2348"/>
        <v>0</v>
      </c>
      <c r="D4089" s="293">
        <f t="shared" si="2348"/>
        <v>0</v>
      </c>
      <c r="E4089" s="294">
        <f t="shared" si="2348"/>
        <v>0</v>
      </c>
      <c r="F4089" s="235"/>
      <c r="G4089" s="236"/>
      <c r="H4089" s="237">
        <f t="shared" ref="H4089:J4089" si="2349">H4051</f>
        <v>0</v>
      </c>
      <c r="I4089" s="238">
        <f t="shared" si="2349"/>
        <v>0</v>
      </c>
      <c r="J4089" s="238">
        <f t="shared" si="2349"/>
        <v>0</v>
      </c>
      <c r="K4089" s="239">
        <f t="shared" si="2323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50">B4052</f>
        <v>0</v>
      </c>
      <c r="C4090" s="292">
        <f t="shared" si="2350"/>
        <v>0</v>
      </c>
      <c r="D4090" s="293">
        <f t="shared" si="2350"/>
        <v>0</v>
      </c>
      <c r="E4090" s="294">
        <f t="shared" si="2350"/>
        <v>0</v>
      </c>
      <c r="F4090" s="235"/>
      <c r="G4090" s="236"/>
      <c r="H4090" s="237">
        <f t="shared" ref="H4090:J4090" si="2351">H4052</f>
        <v>0</v>
      </c>
      <c r="I4090" s="238">
        <f t="shared" si="2351"/>
        <v>0</v>
      </c>
      <c r="J4090" s="238">
        <f t="shared" si="2351"/>
        <v>0</v>
      </c>
      <c r="K4090" s="239">
        <f t="shared" si="2323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2">B4053</f>
        <v>0</v>
      </c>
      <c r="C4091" s="292">
        <f t="shared" si="2352"/>
        <v>0</v>
      </c>
      <c r="D4091" s="293">
        <f t="shared" si="2352"/>
        <v>0</v>
      </c>
      <c r="E4091" s="295">
        <f t="shared" si="2352"/>
        <v>0</v>
      </c>
      <c r="F4091" s="235"/>
      <c r="G4091" s="236"/>
      <c r="H4091" s="237">
        <f t="shared" ref="H4091:J4091" si="2353">H4053</f>
        <v>0</v>
      </c>
      <c r="I4091" s="238">
        <f t="shared" si="2353"/>
        <v>0</v>
      </c>
      <c r="J4091" s="238">
        <f t="shared" si="2353"/>
        <v>0</v>
      </c>
      <c r="K4091" s="239">
        <f t="shared" si="2323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48"/>
      <c r="K4093" s="32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49">
        <f>SUM(K4076:K4091)</f>
        <v>16081800</v>
      </c>
      <c r="K4094" s="350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51"/>
      <c r="K4095" s="351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4"/>
      <c r="K4097" s="32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52">
        <f>((J4094/1.11)+(K4096/1.11))*11%</f>
        <v>1593691.8918918918</v>
      </c>
      <c r="K4098" s="353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4"/>
      <c r="K4099" s="32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16081800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5" t="str">
        <f>J4064</f>
        <v>NOVI / CONDRO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23060037</v>
      </c>
      <c r="G4106" s="11" t="s">
        <v>2</v>
      </c>
      <c r="H4106" s="385" t="s">
        <v>113</v>
      </c>
      <c r="I4106" s="385"/>
      <c r="J4106" s="385"/>
      <c r="K4106" s="38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89" t="s">
        <v>3</v>
      </c>
      <c r="G4107" s="17"/>
      <c r="H4107" s="387"/>
      <c r="I4107" s="387"/>
      <c r="J4107" s="387"/>
      <c r="K4107" s="38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4">
        <v>45103</v>
      </c>
      <c r="E4108" s="355"/>
      <c r="F4108" s="389"/>
      <c r="G4108" s="18"/>
      <c r="H4108" s="356" t="s">
        <v>31</v>
      </c>
      <c r="I4108" s="356"/>
      <c r="J4108" s="356"/>
      <c r="K4108" s="357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89"/>
      <c r="G4109" s="18"/>
      <c r="H4109" s="358" t="s">
        <v>54</v>
      </c>
      <c r="I4109" s="358"/>
      <c r="J4109" s="358"/>
      <c r="K4109" s="359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249</v>
      </c>
      <c r="E4110" s="9"/>
      <c r="F4110" s="21"/>
      <c r="G4110" s="22"/>
      <c r="H4110" s="360"/>
      <c r="I4110" s="360"/>
      <c r="J4110" s="360"/>
      <c r="K4110" s="361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308">
        <v>500</v>
      </c>
      <c r="C4114" s="308" t="s">
        <v>56</v>
      </c>
      <c r="D4114" s="309">
        <v>1</v>
      </c>
      <c r="E4114" s="315" t="s">
        <v>246</v>
      </c>
      <c r="F4114" s="310"/>
      <c r="G4114" s="311"/>
      <c r="H4114" s="312">
        <v>3050</v>
      </c>
      <c r="I4114" s="313">
        <v>0.125</v>
      </c>
      <c r="J4114" s="51"/>
      <c r="K4114" s="52">
        <f t="shared" ref="K4114:K4129" si="2354">(B4114*H4114-((B4114*H4114)*I4114))-((B4114*H4114-((B4114*H4114)*I4114))*J4114)</f>
        <v>1334375</v>
      </c>
      <c r="L4114" s="36"/>
    </row>
    <row r="4115" spans="1:12" s="10" customFormat="1" ht="14.1" customHeight="1" x14ac:dyDescent="0.25">
      <c r="A4115" s="45">
        <v>2</v>
      </c>
      <c r="B4115" s="308">
        <v>288</v>
      </c>
      <c r="C4115" s="308" t="s">
        <v>56</v>
      </c>
      <c r="D4115" s="309">
        <v>2</v>
      </c>
      <c r="E4115" s="315" t="s">
        <v>247</v>
      </c>
      <c r="F4115" s="310"/>
      <c r="G4115" s="311"/>
      <c r="H4115" s="312">
        <v>9750</v>
      </c>
      <c r="I4115" s="313">
        <v>0.125</v>
      </c>
      <c r="J4115" s="51"/>
      <c r="K4115" s="52">
        <f t="shared" si="2354"/>
        <v>2457000</v>
      </c>
      <c r="L4115" s="36"/>
    </row>
    <row r="4116" spans="1:12" s="10" customFormat="1" ht="14.1" customHeight="1" x14ac:dyDescent="0.25">
      <c r="A4116" s="45">
        <v>3</v>
      </c>
      <c r="B4116" s="308">
        <v>288</v>
      </c>
      <c r="C4116" s="308" t="s">
        <v>56</v>
      </c>
      <c r="D4116" s="309">
        <v>1</v>
      </c>
      <c r="E4116" s="315" t="s">
        <v>248</v>
      </c>
      <c r="F4116" s="310"/>
      <c r="G4116" s="311"/>
      <c r="H4116" s="312">
        <v>6500</v>
      </c>
      <c r="I4116" s="313">
        <v>0.125</v>
      </c>
      <c r="J4116" s="51"/>
      <c r="K4116" s="52">
        <f t="shared" si="2354"/>
        <v>1638000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4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4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4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4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4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4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4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4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4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4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4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4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4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62"/>
      <c r="K4131" s="363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64">
        <f>SUM(K4114:K4129)</f>
        <v>5429375</v>
      </c>
      <c r="K4132" s="365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66"/>
      <c r="K4133" s="366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63"/>
      <c r="K4135" s="363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67">
        <f>((J4132/1.11)+(K4134/1.11))*11%</f>
        <v>538046.17117117113</v>
      </c>
      <c r="K4136" s="368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63"/>
      <c r="K4137" s="363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5429375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69" t="s">
        <v>36</v>
      </c>
      <c r="K4140" s="370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69"/>
      <c r="K4141" s="370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23060037</v>
      </c>
      <c r="F4144" s="123"/>
      <c r="G4144" s="124" t="s">
        <v>2</v>
      </c>
      <c r="H4144" s="371" t="str">
        <f>H4106</f>
        <v>CV LANCAR JAYA SENTOSA</v>
      </c>
      <c r="I4144" s="371"/>
      <c r="J4144" s="371"/>
      <c r="K4144" s="37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75" t="s">
        <v>3</v>
      </c>
      <c r="G4145" s="130"/>
      <c r="H4145" s="373"/>
      <c r="I4145" s="373"/>
      <c r="J4145" s="373"/>
      <c r="K4145" s="37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76">
        <f>D4108</f>
        <v>45103</v>
      </c>
      <c r="E4146" s="377"/>
      <c r="F4146" s="375"/>
      <c r="G4146" s="131"/>
      <c r="H4146" s="378" t="str">
        <f>H4108</f>
        <v/>
      </c>
      <c r="I4146" s="378"/>
      <c r="J4146" s="378"/>
      <c r="K4146" s="37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75"/>
      <c r="G4147" s="131"/>
      <c r="H4147" s="380" t="str">
        <f>H4109</f>
        <v>MALANG</v>
      </c>
      <c r="I4147" s="380"/>
      <c r="J4147" s="380"/>
      <c r="K4147" s="381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4806</v>
      </c>
      <c r="E4148" s="122"/>
      <c r="F4148" s="133"/>
      <c r="G4148" s="134"/>
      <c r="H4148" s="382"/>
      <c r="I4148" s="382"/>
      <c r="J4148" s="382"/>
      <c r="K4148" s="383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5">B4114</f>
        <v>500</v>
      </c>
      <c r="C4152" s="287" t="str">
        <f t="shared" si="2355"/>
        <v>PCS</v>
      </c>
      <c r="D4152" s="288">
        <f t="shared" si="2355"/>
        <v>1</v>
      </c>
      <c r="E4152" s="289" t="str">
        <f t="shared" si="2355"/>
        <v>LABEL HARGA JOYKO LB-P2LN (2 LINE PUTIH)</v>
      </c>
      <c r="F4152" s="158"/>
      <c r="G4152" s="159"/>
      <c r="H4152" s="160">
        <f t="shared" ref="H4152:J4152" si="2356">H4114</f>
        <v>3050</v>
      </c>
      <c r="I4152" s="161">
        <f t="shared" si="2356"/>
        <v>0.125</v>
      </c>
      <c r="J4152" s="161">
        <f t="shared" si="2356"/>
        <v>0</v>
      </c>
      <c r="K4152" s="162">
        <f t="shared" ref="K4152:K4167" si="2357">(B4152*H4152-((B4152*H4152)*I4152))-((B4152*H4152-((B4152*H4152)*I4152))*J4152)</f>
        <v>1334375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8">B4115</f>
        <v>288</v>
      </c>
      <c r="C4153" s="287" t="str">
        <f t="shared" si="2358"/>
        <v>PCS</v>
      </c>
      <c r="D4153" s="288">
        <f t="shared" si="2358"/>
        <v>2</v>
      </c>
      <c r="E4153" s="289" t="str">
        <f t="shared" si="2358"/>
        <v>GUNTING JOYKO SC-848</v>
      </c>
      <c r="F4153" s="158"/>
      <c r="G4153" s="159"/>
      <c r="H4153" s="160">
        <f t="shared" ref="H4153:J4153" si="2359">H4115</f>
        <v>9750</v>
      </c>
      <c r="I4153" s="161">
        <f t="shared" si="2359"/>
        <v>0.125</v>
      </c>
      <c r="J4153" s="161">
        <f t="shared" si="2359"/>
        <v>0</v>
      </c>
      <c r="K4153" s="162">
        <f t="shared" si="2357"/>
        <v>2457000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60">B4116</f>
        <v>288</v>
      </c>
      <c r="C4154" s="287" t="str">
        <f t="shared" si="2360"/>
        <v>PCS</v>
      </c>
      <c r="D4154" s="288">
        <f t="shared" si="2360"/>
        <v>1</v>
      </c>
      <c r="E4154" s="289" t="str">
        <f t="shared" si="2360"/>
        <v>GUNTING JOYKO SC-838</v>
      </c>
      <c r="F4154" s="158"/>
      <c r="G4154" s="159"/>
      <c r="H4154" s="160">
        <f t="shared" ref="H4154:J4154" si="2361">H4116</f>
        <v>6500</v>
      </c>
      <c r="I4154" s="161">
        <f t="shared" si="2361"/>
        <v>0.125</v>
      </c>
      <c r="J4154" s="161">
        <f t="shared" si="2361"/>
        <v>0</v>
      </c>
      <c r="K4154" s="162">
        <f t="shared" si="2357"/>
        <v>1638000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2">B4117</f>
        <v>0</v>
      </c>
      <c r="C4155" s="287">
        <f t="shared" si="2362"/>
        <v>0</v>
      </c>
      <c r="D4155" s="288">
        <f t="shared" si="2362"/>
        <v>0</v>
      </c>
      <c r="E4155" s="289">
        <f t="shared" si="2362"/>
        <v>0</v>
      </c>
      <c r="F4155" s="158"/>
      <c r="G4155" s="159"/>
      <c r="H4155" s="160">
        <f t="shared" ref="H4155:J4155" si="2363">H4117</f>
        <v>0</v>
      </c>
      <c r="I4155" s="161">
        <f t="shared" si="2363"/>
        <v>0</v>
      </c>
      <c r="J4155" s="161">
        <f t="shared" si="2363"/>
        <v>0</v>
      </c>
      <c r="K4155" s="162">
        <f t="shared" si="2357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4">B4118</f>
        <v>0</v>
      </c>
      <c r="C4156" s="287">
        <f t="shared" si="2364"/>
        <v>0</v>
      </c>
      <c r="D4156" s="288">
        <f t="shared" si="2364"/>
        <v>0</v>
      </c>
      <c r="E4156" s="289">
        <f t="shared" si="2364"/>
        <v>0</v>
      </c>
      <c r="F4156" s="158"/>
      <c r="G4156" s="159"/>
      <c r="H4156" s="160">
        <f t="shared" ref="H4156:J4156" si="2365">H4118</f>
        <v>0</v>
      </c>
      <c r="I4156" s="161">
        <f t="shared" si="2365"/>
        <v>0</v>
      </c>
      <c r="J4156" s="161">
        <f t="shared" si="2365"/>
        <v>0</v>
      </c>
      <c r="K4156" s="162">
        <f t="shared" si="2357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6">B4119</f>
        <v>0</v>
      </c>
      <c r="C4157" s="287">
        <f t="shared" si="2366"/>
        <v>0</v>
      </c>
      <c r="D4157" s="288">
        <f t="shared" si="2366"/>
        <v>0</v>
      </c>
      <c r="E4157" s="289">
        <f t="shared" si="2366"/>
        <v>0</v>
      </c>
      <c r="F4157" s="158"/>
      <c r="G4157" s="159"/>
      <c r="H4157" s="160">
        <f t="shared" ref="H4157:J4157" si="2367">H4119</f>
        <v>0</v>
      </c>
      <c r="I4157" s="161">
        <f t="shared" si="2367"/>
        <v>0</v>
      </c>
      <c r="J4157" s="161">
        <f t="shared" si="2367"/>
        <v>0</v>
      </c>
      <c r="K4157" s="162">
        <f t="shared" si="2357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8">B4120</f>
        <v>0</v>
      </c>
      <c r="C4158" s="287">
        <f t="shared" si="2368"/>
        <v>0</v>
      </c>
      <c r="D4158" s="288">
        <f t="shared" si="2368"/>
        <v>0</v>
      </c>
      <c r="E4158" s="289">
        <f t="shared" si="2368"/>
        <v>0</v>
      </c>
      <c r="F4158" s="158"/>
      <c r="G4158" s="159"/>
      <c r="H4158" s="160">
        <f t="shared" ref="H4158:J4158" si="2369">H4120</f>
        <v>0</v>
      </c>
      <c r="I4158" s="161">
        <f t="shared" si="2369"/>
        <v>0</v>
      </c>
      <c r="J4158" s="161">
        <f t="shared" si="2369"/>
        <v>0</v>
      </c>
      <c r="K4158" s="162">
        <f t="shared" si="2357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70">B4121</f>
        <v>0</v>
      </c>
      <c r="C4159" s="287">
        <f t="shared" si="2370"/>
        <v>0</v>
      </c>
      <c r="D4159" s="288">
        <f t="shared" si="2370"/>
        <v>0</v>
      </c>
      <c r="E4159" s="290">
        <f t="shared" si="2370"/>
        <v>0</v>
      </c>
      <c r="F4159" s="158"/>
      <c r="G4159" s="159"/>
      <c r="H4159" s="160">
        <f t="shared" ref="H4159:J4159" si="2371">H4121</f>
        <v>0</v>
      </c>
      <c r="I4159" s="161">
        <f t="shared" si="2371"/>
        <v>0</v>
      </c>
      <c r="J4159" s="161">
        <f t="shared" si="2371"/>
        <v>0</v>
      </c>
      <c r="K4159" s="162">
        <f t="shared" si="2357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2">B4122</f>
        <v>0</v>
      </c>
      <c r="C4160" s="287">
        <f t="shared" si="2372"/>
        <v>0</v>
      </c>
      <c r="D4160" s="288">
        <f t="shared" si="2372"/>
        <v>0</v>
      </c>
      <c r="E4160" s="289">
        <f t="shared" si="2372"/>
        <v>0</v>
      </c>
      <c r="F4160" s="158"/>
      <c r="G4160" s="159"/>
      <c r="H4160" s="160">
        <f t="shared" ref="H4160:J4160" si="2373">H4122</f>
        <v>0</v>
      </c>
      <c r="I4160" s="161">
        <f t="shared" si="2373"/>
        <v>0</v>
      </c>
      <c r="J4160" s="161">
        <f t="shared" si="2373"/>
        <v>0</v>
      </c>
      <c r="K4160" s="162">
        <f t="shared" si="2357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4">B4123</f>
        <v>0</v>
      </c>
      <c r="C4161" s="287">
        <f t="shared" si="2374"/>
        <v>0</v>
      </c>
      <c r="D4161" s="288">
        <f t="shared" si="2374"/>
        <v>0</v>
      </c>
      <c r="E4161" s="289">
        <f t="shared" si="2374"/>
        <v>0</v>
      </c>
      <c r="F4161" s="158"/>
      <c r="G4161" s="159"/>
      <c r="H4161" s="160">
        <f t="shared" ref="H4161:J4161" si="2375">H4123</f>
        <v>0</v>
      </c>
      <c r="I4161" s="161">
        <f t="shared" si="2375"/>
        <v>0</v>
      </c>
      <c r="J4161" s="161">
        <f t="shared" si="2375"/>
        <v>0</v>
      </c>
      <c r="K4161" s="162">
        <f t="shared" si="2357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6">B4124</f>
        <v>0</v>
      </c>
      <c r="C4162" s="287">
        <f t="shared" si="2376"/>
        <v>0</v>
      </c>
      <c r="D4162" s="288">
        <f t="shared" si="2376"/>
        <v>0</v>
      </c>
      <c r="E4162" s="289">
        <f t="shared" si="2376"/>
        <v>0</v>
      </c>
      <c r="F4162" s="158"/>
      <c r="G4162" s="159"/>
      <c r="H4162" s="160">
        <f t="shared" ref="H4162:J4162" si="2377">H4124</f>
        <v>0</v>
      </c>
      <c r="I4162" s="161">
        <f t="shared" si="2377"/>
        <v>0</v>
      </c>
      <c r="J4162" s="161">
        <f t="shared" si="2377"/>
        <v>0</v>
      </c>
      <c r="K4162" s="162">
        <f t="shared" si="2357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8">B4125</f>
        <v>0</v>
      </c>
      <c r="C4163" s="287">
        <f t="shared" si="2378"/>
        <v>0</v>
      </c>
      <c r="D4163" s="288">
        <f t="shared" si="2378"/>
        <v>0</v>
      </c>
      <c r="E4163" s="289">
        <f t="shared" si="2378"/>
        <v>0</v>
      </c>
      <c r="F4163" s="158"/>
      <c r="G4163" s="159"/>
      <c r="H4163" s="160">
        <f t="shared" ref="H4163:J4163" si="2379">H4125</f>
        <v>0</v>
      </c>
      <c r="I4163" s="161">
        <f t="shared" si="2379"/>
        <v>0</v>
      </c>
      <c r="J4163" s="161">
        <f t="shared" si="2379"/>
        <v>0</v>
      </c>
      <c r="K4163" s="162">
        <f t="shared" si="2357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80">B4126</f>
        <v>0</v>
      </c>
      <c r="C4164" s="287">
        <f t="shared" si="2380"/>
        <v>0</v>
      </c>
      <c r="D4164" s="288">
        <f t="shared" si="2380"/>
        <v>0</v>
      </c>
      <c r="E4164" s="289">
        <f t="shared" si="2380"/>
        <v>0</v>
      </c>
      <c r="F4164" s="158"/>
      <c r="G4164" s="159"/>
      <c r="H4164" s="160">
        <f t="shared" ref="H4164:J4164" si="2381">H4126</f>
        <v>0</v>
      </c>
      <c r="I4164" s="161">
        <f t="shared" si="2381"/>
        <v>0</v>
      </c>
      <c r="J4164" s="161">
        <f t="shared" si="2381"/>
        <v>0</v>
      </c>
      <c r="K4164" s="162">
        <f t="shared" si="2357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2">B4127</f>
        <v>0</v>
      </c>
      <c r="C4165" s="287">
        <f t="shared" si="2382"/>
        <v>0</v>
      </c>
      <c r="D4165" s="288">
        <f t="shared" si="2382"/>
        <v>0</v>
      </c>
      <c r="E4165" s="289">
        <f t="shared" si="2382"/>
        <v>0</v>
      </c>
      <c r="F4165" s="158"/>
      <c r="G4165" s="159"/>
      <c r="H4165" s="160">
        <f t="shared" ref="H4165:J4165" si="2383">H4127</f>
        <v>0</v>
      </c>
      <c r="I4165" s="161">
        <f t="shared" si="2383"/>
        <v>0</v>
      </c>
      <c r="J4165" s="161">
        <f t="shared" si="2383"/>
        <v>0</v>
      </c>
      <c r="K4165" s="162">
        <f t="shared" si="2357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4">B4128</f>
        <v>0</v>
      </c>
      <c r="C4166" s="287">
        <f t="shared" si="2384"/>
        <v>0</v>
      </c>
      <c r="D4166" s="288">
        <f t="shared" si="2384"/>
        <v>0</v>
      </c>
      <c r="E4166" s="289">
        <f t="shared" si="2384"/>
        <v>0</v>
      </c>
      <c r="F4166" s="158"/>
      <c r="G4166" s="159"/>
      <c r="H4166" s="160">
        <f t="shared" ref="H4166:J4166" si="2385">H4128</f>
        <v>0</v>
      </c>
      <c r="I4166" s="161">
        <f t="shared" si="2385"/>
        <v>0</v>
      </c>
      <c r="J4166" s="161">
        <f t="shared" si="2385"/>
        <v>0</v>
      </c>
      <c r="K4166" s="162">
        <f t="shared" si="2357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6">B4129</f>
        <v>0</v>
      </c>
      <c r="C4167" s="287">
        <f t="shared" si="2386"/>
        <v>0</v>
      </c>
      <c r="D4167" s="288">
        <f t="shared" si="2386"/>
        <v>0</v>
      </c>
      <c r="E4167" s="290">
        <f t="shared" si="2386"/>
        <v>0</v>
      </c>
      <c r="F4167" s="158"/>
      <c r="G4167" s="159"/>
      <c r="H4167" s="160">
        <f t="shared" ref="H4167:J4167" si="2387">H4129</f>
        <v>0</v>
      </c>
      <c r="I4167" s="161">
        <f t="shared" si="2387"/>
        <v>0</v>
      </c>
      <c r="J4167" s="161">
        <f t="shared" si="2387"/>
        <v>0</v>
      </c>
      <c r="K4167" s="162">
        <f t="shared" si="2357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84"/>
      <c r="K4169" s="33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27">
        <f>SUM(K4152:K4167)</f>
        <v>5429375</v>
      </c>
      <c r="K4170" s="328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29"/>
      <c r="K4171" s="329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30"/>
      <c r="K4173" s="33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31">
        <f>((J4170/1.11)+(K4172/1.11))*11%</f>
        <v>538046.17117117113</v>
      </c>
      <c r="K4174" s="332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30"/>
      <c r="K4175" s="33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5429375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3" t="str">
        <f>J4140</f>
        <v>NOVI / CONDRO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23060037</v>
      </c>
      <c r="F4182" s="200"/>
      <c r="G4182" s="201" t="s">
        <v>2</v>
      </c>
      <c r="H4182" s="335" t="str">
        <f>H4144</f>
        <v>CV LANCAR JAYA SENTOSA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3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40">
        <f>D4146</f>
        <v>45103</v>
      </c>
      <c r="E4184" s="341"/>
      <c r="F4184" s="339"/>
      <c r="G4184" s="208"/>
      <c r="H4184" s="342" t="str">
        <f>H4146</f>
        <v/>
      </c>
      <c r="I4184" s="342"/>
      <c r="J4184" s="342"/>
      <c r="K4184" s="34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39"/>
      <c r="G4185" s="208"/>
      <c r="H4185" s="344" t="str">
        <f>H4147</f>
        <v>MALANG</v>
      </c>
      <c r="I4185" s="344"/>
      <c r="J4185" s="344"/>
      <c r="K4185" s="34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4806</v>
      </c>
      <c r="E4186" s="199"/>
      <c r="F4186" s="210"/>
      <c r="G4186" s="211"/>
      <c r="H4186" s="346"/>
      <c r="I4186" s="346"/>
      <c r="J4186" s="346"/>
      <c r="K4186" s="34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8">B4152</f>
        <v>500</v>
      </c>
      <c r="C4190" s="292" t="str">
        <f t="shared" si="2388"/>
        <v>PCS</v>
      </c>
      <c r="D4190" s="293">
        <f t="shared" si="2388"/>
        <v>1</v>
      </c>
      <c r="E4190" s="294" t="str">
        <f t="shared" si="2388"/>
        <v>LABEL HARGA JOYKO LB-P2LN (2 LINE PUTIH)</v>
      </c>
      <c r="F4190" s="235"/>
      <c r="G4190" s="236"/>
      <c r="H4190" s="237">
        <f t="shared" ref="H4190:J4190" si="2389">H4152</f>
        <v>3050</v>
      </c>
      <c r="I4190" s="238">
        <f t="shared" si="2389"/>
        <v>0.125</v>
      </c>
      <c r="J4190" s="238">
        <f t="shared" si="2389"/>
        <v>0</v>
      </c>
      <c r="K4190" s="239">
        <f t="shared" ref="K4190:K4205" si="2390">(B4190*H4190-((B4190*H4190)*I4190))-((B4190*H4190-((B4190*H4190)*I4190))*J4190)</f>
        <v>1334375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91">B4153</f>
        <v>288</v>
      </c>
      <c r="C4191" s="292" t="str">
        <f t="shared" si="2391"/>
        <v>PCS</v>
      </c>
      <c r="D4191" s="293">
        <f t="shared" si="2391"/>
        <v>2</v>
      </c>
      <c r="E4191" s="294" t="str">
        <f t="shared" si="2391"/>
        <v>GUNTING JOYKO SC-848</v>
      </c>
      <c r="F4191" s="235"/>
      <c r="G4191" s="236"/>
      <c r="H4191" s="237">
        <f t="shared" ref="H4191:J4191" si="2392">H4153</f>
        <v>9750</v>
      </c>
      <c r="I4191" s="238">
        <f t="shared" si="2392"/>
        <v>0.125</v>
      </c>
      <c r="J4191" s="238">
        <f t="shared" si="2392"/>
        <v>0</v>
      </c>
      <c r="K4191" s="239">
        <f t="shared" si="2390"/>
        <v>2457000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3">B4154</f>
        <v>288</v>
      </c>
      <c r="C4192" s="292" t="str">
        <f t="shared" si="2393"/>
        <v>PCS</v>
      </c>
      <c r="D4192" s="293">
        <f t="shared" si="2393"/>
        <v>1</v>
      </c>
      <c r="E4192" s="294" t="str">
        <f t="shared" si="2393"/>
        <v>GUNTING JOYKO SC-838</v>
      </c>
      <c r="F4192" s="235"/>
      <c r="G4192" s="236"/>
      <c r="H4192" s="237">
        <f t="shared" ref="H4192:J4192" si="2394">H4154</f>
        <v>6500</v>
      </c>
      <c r="I4192" s="238">
        <f t="shared" si="2394"/>
        <v>0.125</v>
      </c>
      <c r="J4192" s="238">
        <f t="shared" si="2394"/>
        <v>0</v>
      </c>
      <c r="K4192" s="239">
        <f t="shared" si="2390"/>
        <v>1638000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5">B4155</f>
        <v>0</v>
      </c>
      <c r="C4193" s="292">
        <f t="shared" si="2395"/>
        <v>0</v>
      </c>
      <c r="D4193" s="293">
        <f t="shared" si="2395"/>
        <v>0</v>
      </c>
      <c r="E4193" s="294">
        <f t="shared" si="2395"/>
        <v>0</v>
      </c>
      <c r="F4193" s="235"/>
      <c r="G4193" s="236"/>
      <c r="H4193" s="237">
        <f t="shared" ref="H4193:J4193" si="2396">H4155</f>
        <v>0</v>
      </c>
      <c r="I4193" s="238">
        <f t="shared" si="2396"/>
        <v>0</v>
      </c>
      <c r="J4193" s="238">
        <f t="shared" si="2396"/>
        <v>0</v>
      </c>
      <c r="K4193" s="239">
        <f t="shared" si="2390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7">B4156</f>
        <v>0</v>
      </c>
      <c r="C4194" s="292">
        <f t="shared" si="2397"/>
        <v>0</v>
      </c>
      <c r="D4194" s="293">
        <f t="shared" si="2397"/>
        <v>0</v>
      </c>
      <c r="E4194" s="294">
        <f t="shared" si="2397"/>
        <v>0</v>
      </c>
      <c r="F4194" s="235"/>
      <c r="G4194" s="236"/>
      <c r="H4194" s="237">
        <f t="shared" ref="H4194:J4194" si="2398">H4156</f>
        <v>0</v>
      </c>
      <c r="I4194" s="238">
        <f t="shared" si="2398"/>
        <v>0</v>
      </c>
      <c r="J4194" s="238">
        <f t="shared" si="2398"/>
        <v>0</v>
      </c>
      <c r="K4194" s="239">
        <f t="shared" si="2390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9">B4157</f>
        <v>0</v>
      </c>
      <c r="C4195" s="292">
        <f t="shared" si="2399"/>
        <v>0</v>
      </c>
      <c r="D4195" s="293">
        <f t="shared" si="2399"/>
        <v>0</v>
      </c>
      <c r="E4195" s="294">
        <f t="shared" si="2399"/>
        <v>0</v>
      </c>
      <c r="F4195" s="235"/>
      <c r="G4195" s="236"/>
      <c r="H4195" s="237">
        <f t="shared" ref="H4195:J4195" si="2400">H4157</f>
        <v>0</v>
      </c>
      <c r="I4195" s="238">
        <f t="shared" si="2400"/>
        <v>0</v>
      </c>
      <c r="J4195" s="238">
        <f t="shared" si="2400"/>
        <v>0</v>
      </c>
      <c r="K4195" s="239">
        <f t="shared" si="2390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401">B4158</f>
        <v>0</v>
      </c>
      <c r="C4196" s="292">
        <f t="shared" si="2401"/>
        <v>0</v>
      </c>
      <c r="D4196" s="293">
        <f t="shared" si="2401"/>
        <v>0</v>
      </c>
      <c r="E4196" s="294">
        <f t="shared" si="2401"/>
        <v>0</v>
      </c>
      <c r="F4196" s="235"/>
      <c r="G4196" s="236"/>
      <c r="H4196" s="237">
        <f t="shared" ref="H4196:J4196" si="2402">H4158</f>
        <v>0</v>
      </c>
      <c r="I4196" s="238">
        <f t="shared" si="2402"/>
        <v>0</v>
      </c>
      <c r="J4196" s="238">
        <f t="shared" si="2402"/>
        <v>0</v>
      </c>
      <c r="K4196" s="239">
        <f t="shared" si="2390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3">B4159</f>
        <v>0</v>
      </c>
      <c r="C4197" s="292">
        <f t="shared" si="2403"/>
        <v>0</v>
      </c>
      <c r="D4197" s="293">
        <f t="shared" si="2403"/>
        <v>0</v>
      </c>
      <c r="E4197" s="295">
        <f t="shared" si="2403"/>
        <v>0</v>
      </c>
      <c r="F4197" s="235"/>
      <c r="G4197" s="236"/>
      <c r="H4197" s="237">
        <f t="shared" ref="H4197:J4197" si="2404">H4159</f>
        <v>0</v>
      </c>
      <c r="I4197" s="238">
        <f t="shared" si="2404"/>
        <v>0</v>
      </c>
      <c r="J4197" s="238">
        <f t="shared" si="2404"/>
        <v>0</v>
      </c>
      <c r="K4197" s="239">
        <f t="shared" si="2390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5">B4160</f>
        <v>0</v>
      </c>
      <c r="C4198" s="292">
        <f t="shared" si="2405"/>
        <v>0</v>
      </c>
      <c r="D4198" s="293">
        <f t="shared" si="2405"/>
        <v>0</v>
      </c>
      <c r="E4198" s="294">
        <f t="shared" si="2405"/>
        <v>0</v>
      </c>
      <c r="F4198" s="235"/>
      <c r="G4198" s="236"/>
      <c r="H4198" s="237">
        <f t="shared" ref="H4198:J4198" si="2406">H4160</f>
        <v>0</v>
      </c>
      <c r="I4198" s="238">
        <f t="shared" si="2406"/>
        <v>0</v>
      </c>
      <c r="J4198" s="238">
        <f t="shared" si="2406"/>
        <v>0</v>
      </c>
      <c r="K4198" s="239">
        <f t="shared" si="2390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7">B4161</f>
        <v>0</v>
      </c>
      <c r="C4199" s="292">
        <f t="shared" si="2407"/>
        <v>0</v>
      </c>
      <c r="D4199" s="293">
        <f t="shared" si="2407"/>
        <v>0</v>
      </c>
      <c r="E4199" s="294">
        <f t="shared" si="2407"/>
        <v>0</v>
      </c>
      <c r="F4199" s="235"/>
      <c r="G4199" s="236"/>
      <c r="H4199" s="237">
        <f t="shared" ref="H4199:J4199" si="2408">H4161</f>
        <v>0</v>
      </c>
      <c r="I4199" s="238">
        <f t="shared" si="2408"/>
        <v>0</v>
      </c>
      <c r="J4199" s="238">
        <f t="shared" si="2408"/>
        <v>0</v>
      </c>
      <c r="K4199" s="239">
        <f t="shared" si="2390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9">B4162</f>
        <v>0</v>
      </c>
      <c r="C4200" s="292">
        <f t="shared" si="2409"/>
        <v>0</v>
      </c>
      <c r="D4200" s="293">
        <f t="shared" si="2409"/>
        <v>0</v>
      </c>
      <c r="E4200" s="294">
        <f t="shared" si="2409"/>
        <v>0</v>
      </c>
      <c r="F4200" s="235"/>
      <c r="G4200" s="236"/>
      <c r="H4200" s="237">
        <f t="shared" ref="H4200:J4200" si="2410">H4162</f>
        <v>0</v>
      </c>
      <c r="I4200" s="238">
        <f t="shared" si="2410"/>
        <v>0</v>
      </c>
      <c r="J4200" s="238">
        <f t="shared" si="2410"/>
        <v>0</v>
      </c>
      <c r="K4200" s="239">
        <f t="shared" si="2390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11">B4163</f>
        <v>0</v>
      </c>
      <c r="C4201" s="292">
        <f t="shared" si="2411"/>
        <v>0</v>
      </c>
      <c r="D4201" s="293">
        <f t="shared" si="2411"/>
        <v>0</v>
      </c>
      <c r="E4201" s="294">
        <f t="shared" si="2411"/>
        <v>0</v>
      </c>
      <c r="F4201" s="235"/>
      <c r="G4201" s="236"/>
      <c r="H4201" s="237">
        <f t="shared" ref="H4201:J4201" si="2412">H4163</f>
        <v>0</v>
      </c>
      <c r="I4201" s="238">
        <f t="shared" si="2412"/>
        <v>0</v>
      </c>
      <c r="J4201" s="238">
        <f t="shared" si="2412"/>
        <v>0</v>
      </c>
      <c r="K4201" s="239">
        <f t="shared" si="2390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3">B4164</f>
        <v>0</v>
      </c>
      <c r="C4202" s="292">
        <f t="shared" si="2413"/>
        <v>0</v>
      </c>
      <c r="D4202" s="293">
        <f t="shared" si="2413"/>
        <v>0</v>
      </c>
      <c r="E4202" s="294">
        <f t="shared" si="2413"/>
        <v>0</v>
      </c>
      <c r="F4202" s="235"/>
      <c r="G4202" s="236"/>
      <c r="H4202" s="237">
        <f t="shared" ref="H4202:J4202" si="2414">H4164</f>
        <v>0</v>
      </c>
      <c r="I4202" s="238">
        <f t="shared" si="2414"/>
        <v>0</v>
      </c>
      <c r="J4202" s="238">
        <f t="shared" si="2414"/>
        <v>0</v>
      </c>
      <c r="K4202" s="239">
        <f t="shared" si="2390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5">B4165</f>
        <v>0</v>
      </c>
      <c r="C4203" s="292">
        <f t="shared" si="2415"/>
        <v>0</v>
      </c>
      <c r="D4203" s="293">
        <f t="shared" si="2415"/>
        <v>0</v>
      </c>
      <c r="E4203" s="294">
        <f t="shared" si="2415"/>
        <v>0</v>
      </c>
      <c r="F4203" s="235"/>
      <c r="G4203" s="236"/>
      <c r="H4203" s="237">
        <f t="shared" ref="H4203:J4203" si="2416">H4165</f>
        <v>0</v>
      </c>
      <c r="I4203" s="238">
        <f t="shared" si="2416"/>
        <v>0</v>
      </c>
      <c r="J4203" s="238">
        <f t="shared" si="2416"/>
        <v>0</v>
      </c>
      <c r="K4203" s="239">
        <f t="shared" si="2390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7">B4166</f>
        <v>0</v>
      </c>
      <c r="C4204" s="292">
        <f t="shared" si="2417"/>
        <v>0</v>
      </c>
      <c r="D4204" s="293">
        <f t="shared" si="2417"/>
        <v>0</v>
      </c>
      <c r="E4204" s="294">
        <f t="shared" si="2417"/>
        <v>0</v>
      </c>
      <c r="F4204" s="235"/>
      <c r="G4204" s="236"/>
      <c r="H4204" s="237">
        <f t="shared" ref="H4204:J4204" si="2418">H4166</f>
        <v>0</v>
      </c>
      <c r="I4204" s="238">
        <f t="shared" si="2418"/>
        <v>0</v>
      </c>
      <c r="J4204" s="238">
        <f t="shared" si="2418"/>
        <v>0</v>
      </c>
      <c r="K4204" s="239">
        <f t="shared" si="2390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9">B4167</f>
        <v>0</v>
      </c>
      <c r="C4205" s="292">
        <f t="shared" si="2419"/>
        <v>0</v>
      </c>
      <c r="D4205" s="293">
        <f t="shared" si="2419"/>
        <v>0</v>
      </c>
      <c r="E4205" s="295">
        <f t="shared" si="2419"/>
        <v>0</v>
      </c>
      <c r="F4205" s="235"/>
      <c r="G4205" s="236"/>
      <c r="H4205" s="237">
        <f t="shared" ref="H4205:J4205" si="2420">H4167</f>
        <v>0</v>
      </c>
      <c r="I4205" s="238">
        <f t="shared" si="2420"/>
        <v>0</v>
      </c>
      <c r="J4205" s="238">
        <f t="shared" si="2420"/>
        <v>0</v>
      </c>
      <c r="K4205" s="239">
        <f t="shared" si="2390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48"/>
      <c r="K4207" s="32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49">
        <f>SUM(K4190:K4205)</f>
        <v>5429375</v>
      </c>
      <c r="K4208" s="350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51"/>
      <c r="K4209" s="351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4"/>
      <c r="K4211" s="32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52">
        <f>((J4208/1.11)+(K4210/1.11))*11%</f>
        <v>538046.17117117113</v>
      </c>
      <c r="K4212" s="353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4"/>
      <c r="K4213" s="32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5429375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5" t="str">
        <f>J4178</f>
        <v>NOVI / CONDRO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23060038</v>
      </c>
      <c r="G4220" s="11" t="s">
        <v>2</v>
      </c>
      <c r="H4220" s="385" t="s">
        <v>213</v>
      </c>
      <c r="I4220" s="385"/>
      <c r="J4220" s="385"/>
      <c r="K4220" s="38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89" t="s">
        <v>3</v>
      </c>
      <c r="G4221" s="17"/>
      <c r="H4221" s="387"/>
      <c r="I4221" s="387"/>
      <c r="J4221" s="387"/>
      <c r="K4221" s="38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4">
        <v>45103</v>
      </c>
      <c r="E4222" s="355"/>
      <c r="F4222" s="389"/>
      <c r="G4222" s="18"/>
      <c r="H4222" s="356" t="s">
        <v>31</v>
      </c>
      <c r="I4222" s="356"/>
      <c r="J4222" s="356"/>
      <c r="K4222" s="357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89"/>
      <c r="G4223" s="18"/>
      <c r="H4223" s="358" t="s">
        <v>127</v>
      </c>
      <c r="I4223" s="358"/>
      <c r="J4223" s="358"/>
      <c r="K4223" s="359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252</v>
      </c>
      <c r="E4224" s="9"/>
      <c r="F4224" s="21"/>
      <c r="G4224" s="22"/>
      <c r="H4224" s="360"/>
      <c r="I4224" s="360"/>
      <c r="J4224" s="360"/>
      <c r="K4224" s="361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72</v>
      </c>
      <c r="C4228" s="46" t="s">
        <v>56</v>
      </c>
      <c r="D4228" s="93">
        <v>1</v>
      </c>
      <c r="E4228" s="110" t="s">
        <v>250</v>
      </c>
      <c r="F4228" s="48"/>
      <c r="G4228" s="49"/>
      <c r="H4228" s="50">
        <v>23000</v>
      </c>
      <c r="I4228" s="51">
        <v>0.1</v>
      </c>
      <c r="J4228" s="51"/>
      <c r="K4228" s="52">
        <f t="shared" ref="K4228:K4243" si="2421">(B4228*H4228-((B4228*H4228)*I4228))-((B4228*H4228-((B4228*H4228)*I4228))*J4228)</f>
        <v>1490400</v>
      </c>
      <c r="L4228" s="36"/>
    </row>
    <row r="4229" spans="1:12" s="10" customFormat="1" ht="14.1" customHeight="1" x14ac:dyDescent="0.25">
      <c r="A4229" s="45">
        <v>2</v>
      </c>
      <c r="B4229" s="46">
        <v>48</v>
      </c>
      <c r="C4229" s="46" t="s">
        <v>56</v>
      </c>
      <c r="D4229" s="93">
        <v>1</v>
      </c>
      <c r="E4229" s="110" t="s">
        <v>251</v>
      </c>
      <c r="F4229" s="48"/>
      <c r="G4229" s="49"/>
      <c r="H4229" s="50">
        <v>29600</v>
      </c>
      <c r="I4229" s="51">
        <v>0.1</v>
      </c>
      <c r="J4229" s="51"/>
      <c r="K4229" s="52">
        <f t="shared" si="2421"/>
        <v>1278720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21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21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21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21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21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21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21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21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21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21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21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21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21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21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62"/>
      <c r="K4245" s="363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64">
        <f>SUM(K4228:K4243)</f>
        <v>2769120</v>
      </c>
      <c r="K4246" s="365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66"/>
      <c r="K4247" s="366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63"/>
      <c r="K4249" s="363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67">
        <f>((J4246/1.11)+(K4248/1.11))*11%</f>
        <v>274417.29729729728</v>
      </c>
      <c r="K4250" s="368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63"/>
      <c r="K4251" s="363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2769120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69" t="s">
        <v>36</v>
      </c>
      <c r="K4254" s="370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69"/>
      <c r="K4255" s="370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23060038</v>
      </c>
      <c r="F4258" s="123"/>
      <c r="G4258" s="124" t="s">
        <v>2</v>
      </c>
      <c r="H4258" s="371" t="str">
        <f>H4220</f>
        <v>CV DWI JAYA</v>
      </c>
      <c r="I4258" s="371"/>
      <c r="J4258" s="371"/>
      <c r="K4258" s="37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75" t="s">
        <v>3</v>
      </c>
      <c r="G4259" s="130"/>
      <c r="H4259" s="373"/>
      <c r="I4259" s="373"/>
      <c r="J4259" s="373"/>
      <c r="K4259" s="37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76">
        <f>D4222</f>
        <v>45103</v>
      </c>
      <c r="E4260" s="377"/>
      <c r="F4260" s="375"/>
      <c r="G4260" s="131"/>
      <c r="H4260" s="378" t="str">
        <f>H4222</f>
        <v/>
      </c>
      <c r="I4260" s="378"/>
      <c r="J4260" s="378"/>
      <c r="K4260" s="37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75"/>
      <c r="G4261" s="131"/>
      <c r="H4261" s="380" t="str">
        <f>H4223</f>
        <v>YOGYAKARTA</v>
      </c>
      <c r="I4261" s="380"/>
      <c r="J4261" s="380"/>
      <c r="K4261" s="381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4688</v>
      </c>
      <c r="E4262" s="122"/>
      <c r="F4262" s="133"/>
      <c r="G4262" s="134"/>
      <c r="H4262" s="382"/>
      <c r="I4262" s="382"/>
      <c r="J4262" s="382"/>
      <c r="K4262" s="383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2">B4228</f>
        <v>72</v>
      </c>
      <c r="C4266" s="287" t="str">
        <f t="shared" si="2422"/>
        <v>PCS</v>
      </c>
      <c r="D4266" s="288">
        <f t="shared" si="2422"/>
        <v>1</v>
      </c>
      <c r="E4266" s="289" t="str">
        <f t="shared" si="2422"/>
        <v>CRAYON / OIL PASTEL JOYKO OP-18S PP CASE SEA WORLD</v>
      </c>
      <c r="F4266" s="158"/>
      <c r="G4266" s="159"/>
      <c r="H4266" s="160">
        <f t="shared" ref="H4266:J4266" si="2423">H4228</f>
        <v>23000</v>
      </c>
      <c r="I4266" s="161">
        <f t="shared" si="2423"/>
        <v>0.1</v>
      </c>
      <c r="J4266" s="161">
        <f t="shared" si="2423"/>
        <v>0</v>
      </c>
      <c r="K4266" s="162">
        <f t="shared" ref="K4266:K4281" si="2424">(B4266*H4266-((B4266*H4266)*I4266))-((B4266*H4266-((B4266*H4266)*I4266))*J4266)</f>
        <v>1490400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5">B4229</f>
        <v>48</v>
      </c>
      <c r="C4267" s="287" t="str">
        <f t="shared" si="2425"/>
        <v>PCS</v>
      </c>
      <c r="D4267" s="288">
        <f t="shared" si="2425"/>
        <v>1</v>
      </c>
      <c r="E4267" s="289" t="str">
        <f t="shared" si="2425"/>
        <v>CRAYON / OIL PASTEL JOYKO OP-24S PP CASE SEA WORLD</v>
      </c>
      <c r="F4267" s="158"/>
      <c r="G4267" s="159"/>
      <c r="H4267" s="160">
        <f t="shared" ref="H4267:J4267" si="2426">H4229</f>
        <v>29600</v>
      </c>
      <c r="I4267" s="161">
        <f t="shared" si="2426"/>
        <v>0.1</v>
      </c>
      <c r="J4267" s="161">
        <f t="shared" si="2426"/>
        <v>0</v>
      </c>
      <c r="K4267" s="162">
        <f t="shared" si="2424"/>
        <v>1278720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7">B4230</f>
        <v>0</v>
      </c>
      <c r="C4268" s="287">
        <f t="shared" si="2427"/>
        <v>0</v>
      </c>
      <c r="D4268" s="288">
        <f t="shared" si="2427"/>
        <v>0</v>
      </c>
      <c r="E4268" s="289">
        <f t="shared" si="2427"/>
        <v>0</v>
      </c>
      <c r="F4268" s="158"/>
      <c r="G4268" s="159"/>
      <c r="H4268" s="160">
        <f t="shared" ref="H4268:J4268" si="2428">H4230</f>
        <v>0</v>
      </c>
      <c r="I4268" s="161">
        <f t="shared" si="2428"/>
        <v>0</v>
      </c>
      <c r="J4268" s="161">
        <f t="shared" si="2428"/>
        <v>0</v>
      </c>
      <c r="K4268" s="162">
        <f t="shared" si="2424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9">B4231</f>
        <v>0</v>
      </c>
      <c r="C4269" s="287">
        <f t="shared" si="2429"/>
        <v>0</v>
      </c>
      <c r="D4269" s="288">
        <f t="shared" si="2429"/>
        <v>0</v>
      </c>
      <c r="E4269" s="289">
        <f t="shared" si="2429"/>
        <v>0</v>
      </c>
      <c r="F4269" s="158"/>
      <c r="G4269" s="159"/>
      <c r="H4269" s="160">
        <f t="shared" ref="H4269:J4269" si="2430">H4231</f>
        <v>0</v>
      </c>
      <c r="I4269" s="161">
        <f t="shared" si="2430"/>
        <v>0</v>
      </c>
      <c r="J4269" s="161">
        <f t="shared" si="2430"/>
        <v>0</v>
      </c>
      <c r="K4269" s="162">
        <f t="shared" si="2424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31">B4232</f>
        <v>0</v>
      </c>
      <c r="C4270" s="287">
        <f t="shared" si="2431"/>
        <v>0</v>
      </c>
      <c r="D4270" s="288">
        <f t="shared" si="2431"/>
        <v>0</v>
      </c>
      <c r="E4270" s="289">
        <f t="shared" si="2431"/>
        <v>0</v>
      </c>
      <c r="F4270" s="158"/>
      <c r="G4270" s="159"/>
      <c r="H4270" s="160">
        <f t="shared" ref="H4270:J4270" si="2432">H4232</f>
        <v>0</v>
      </c>
      <c r="I4270" s="161">
        <f t="shared" si="2432"/>
        <v>0</v>
      </c>
      <c r="J4270" s="161">
        <f t="shared" si="2432"/>
        <v>0</v>
      </c>
      <c r="K4270" s="162">
        <f t="shared" si="2424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3">B4233</f>
        <v>0</v>
      </c>
      <c r="C4271" s="287">
        <f t="shared" si="2433"/>
        <v>0</v>
      </c>
      <c r="D4271" s="288">
        <f t="shared" si="2433"/>
        <v>0</v>
      </c>
      <c r="E4271" s="289">
        <f t="shared" si="2433"/>
        <v>0</v>
      </c>
      <c r="F4271" s="158"/>
      <c r="G4271" s="159"/>
      <c r="H4271" s="160">
        <f t="shared" ref="H4271:J4271" si="2434">H4233</f>
        <v>0</v>
      </c>
      <c r="I4271" s="161">
        <f t="shared" si="2434"/>
        <v>0</v>
      </c>
      <c r="J4271" s="161">
        <f t="shared" si="2434"/>
        <v>0</v>
      </c>
      <c r="K4271" s="162">
        <f t="shared" si="2424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5">B4234</f>
        <v>0</v>
      </c>
      <c r="C4272" s="287">
        <f t="shared" si="2435"/>
        <v>0</v>
      </c>
      <c r="D4272" s="288">
        <f t="shared" si="2435"/>
        <v>0</v>
      </c>
      <c r="E4272" s="289">
        <f t="shared" si="2435"/>
        <v>0</v>
      </c>
      <c r="F4272" s="158"/>
      <c r="G4272" s="159"/>
      <c r="H4272" s="160">
        <f t="shared" ref="H4272:J4272" si="2436">H4234</f>
        <v>0</v>
      </c>
      <c r="I4272" s="161">
        <f t="shared" si="2436"/>
        <v>0</v>
      </c>
      <c r="J4272" s="161">
        <f t="shared" si="2436"/>
        <v>0</v>
      </c>
      <c r="K4272" s="162">
        <f t="shared" si="2424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7">B4235</f>
        <v>0</v>
      </c>
      <c r="C4273" s="287">
        <f t="shared" si="2437"/>
        <v>0</v>
      </c>
      <c r="D4273" s="288">
        <f t="shared" si="2437"/>
        <v>0</v>
      </c>
      <c r="E4273" s="290">
        <f t="shared" si="2437"/>
        <v>0</v>
      </c>
      <c r="F4273" s="158"/>
      <c r="G4273" s="159"/>
      <c r="H4273" s="160">
        <f t="shared" ref="H4273:J4273" si="2438">H4235</f>
        <v>0</v>
      </c>
      <c r="I4273" s="161">
        <f t="shared" si="2438"/>
        <v>0</v>
      </c>
      <c r="J4273" s="161">
        <f t="shared" si="2438"/>
        <v>0</v>
      </c>
      <c r="K4273" s="162">
        <f t="shared" si="2424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9">B4236</f>
        <v>0</v>
      </c>
      <c r="C4274" s="287">
        <f t="shared" si="2439"/>
        <v>0</v>
      </c>
      <c r="D4274" s="288">
        <f t="shared" si="2439"/>
        <v>0</v>
      </c>
      <c r="E4274" s="289">
        <f t="shared" si="2439"/>
        <v>0</v>
      </c>
      <c r="F4274" s="158"/>
      <c r="G4274" s="159"/>
      <c r="H4274" s="160">
        <f t="shared" ref="H4274:J4274" si="2440">H4236</f>
        <v>0</v>
      </c>
      <c r="I4274" s="161">
        <f t="shared" si="2440"/>
        <v>0</v>
      </c>
      <c r="J4274" s="161">
        <f t="shared" si="2440"/>
        <v>0</v>
      </c>
      <c r="K4274" s="162">
        <f t="shared" si="2424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41">B4237</f>
        <v>0</v>
      </c>
      <c r="C4275" s="287">
        <f t="shared" si="2441"/>
        <v>0</v>
      </c>
      <c r="D4275" s="288">
        <f t="shared" si="2441"/>
        <v>0</v>
      </c>
      <c r="E4275" s="289">
        <f t="shared" si="2441"/>
        <v>0</v>
      </c>
      <c r="F4275" s="158"/>
      <c r="G4275" s="159"/>
      <c r="H4275" s="160">
        <f t="shared" ref="H4275:J4275" si="2442">H4237</f>
        <v>0</v>
      </c>
      <c r="I4275" s="161">
        <f t="shared" si="2442"/>
        <v>0</v>
      </c>
      <c r="J4275" s="161">
        <f t="shared" si="2442"/>
        <v>0</v>
      </c>
      <c r="K4275" s="162">
        <f t="shared" si="2424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3">B4238</f>
        <v>0</v>
      </c>
      <c r="C4276" s="287">
        <f t="shared" si="2443"/>
        <v>0</v>
      </c>
      <c r="D4276" s="288">
        <f t="shared" si="2443"/>
        <v>0</v>
      </c>
      <c r="E4276" s="289">
        <f t="shared" si="2443"/>
        <v>0</v>
      </c>
      <c r="F4276" s="158"/>
      <c r="G4276" s="159"/>
      <c r="H4276" s="160">
        <f t="shared" ref="H4276:J4276" si="2444">H4238</f>
        <v>0</v>
      </c>
      <c r="I4276" s="161">
        <f t="shared" si="2444"/>
        <v>0</v>
      </c>
      <c r="J4276" s="161">
        <f t="shared" si="2444"/>
        <v>0</v>
      </c>
      <c r="K4276" s="162">
        <f t="shared" si="2424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5">B4239</f>
        <v>0</v>
      </c>
      <c r="C4277" s="287">
        <f t="shared" si="2445"/>
        <v>0</v>
      </c>
      <c r="D4277" s="288">
        <f t="shared" si="2445"/>
        <v>0</v>
      </c>
      <c r="E4277" s="289">
        <f t="shared" si="2445"/>
        <v>0</v>
      </c>
      <c r="F4277" s="158"/>
      <c r="G4277" s="159"/>
      <c r="H4277" s="160">
        <f t="shared" ref="H4277:J4277" si="2446">H4239</f>
        <v>0</v>
      </c>
      <c r="I4277" s="161">
        <f t="shared" si="2446"/>
        <v>0</v>
      </c>
      <c r="J4277" s="161">
        <f t="shared" si="2446"/>
        <v>0</v>
      </c>
      <c r="K4277" s="162">
        <f t="shared" si="2424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7">B4240</f>
        <v>0</v>
      </c>
      <c r="C4278" s="287">
        <f t="shared" si="2447"/>
        <v>0</v>
      </c>
      <c r="D4278" s="288">
        <f t="shared" si="2447"/>
        <v>0</v>
      </c>
      <c r="E4278" s="289">
        <f t="shared" si="2447"/>
        <v>0</v>
      </c>
      <c r="F4278" s="158"/>
      <c r="G4278" s="159"/>
      <c r="H4278" s="160">
        <f t="shared" ref="H4278:J4278" si="2448">H4240</f>
        <v>0</v>
      </c>
      <c r="I4278" s="161">
        <f t="shared" si="2448"/>
        <v>0</v>
      </c>
      <c r="J4278" s="161">
        <f t="shared" si="2448"/>
        <v>0</v>
      </c>
      <c r="K4278" s="162">
        <f t="shared" si="2424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9">B4241</f>
        <v>0</v>
      </c>
      <c r="C4279" s="287">
        <f t="shared" si="2449"/>
        <v>0</v>
      </c>
      <c r="D4279" s="288">
        <f t="shared" si="2449"/>
        <v>0</v>
      </c>
      <c r="E4279" s="289">
        <f t="shared" si="2449"/>
        <v>0</v>
      </c>
      <c r="F4279" s="158"/>
      <c r="G4279" s="159"/>
      <c r="H4279" s="160">
        <f t="shared" ref="H4279:J4279" si="2450">H4241</f>
        <v>0</v>
      </c>
      <c r="I4279" s="161">
        <f t="shared" si="2450"/>
        <v>0</v>
      </c>
      <c r="J4279" s="161">
        <f t="shared" si="2450"/>
        <v>0</v>
      </c>
      <c r="K4279" s="162">
        <f t="shared" si="2424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51">B4242</f>
        <v>0</v>
      </c>
      <c r="C4280" s="287">
        <f t="shared" si="2451"/>
        <v>0</v>
      </c>
      <c r="D4280" s="288">
        <f t="shared" si="2451"/>
        <v>0</v>
      </c>
      <c r="E4280" s="289">
        <f t="shared" si="2451"/>
        <v>0</v>
      </c>
      <c r="F4280" s="158"/>
      <c r="G4280" s="159"/>
      <c r="H4280" s="160">
        <f t="shared" ref="H4280:J4280" si="2452">H4242</f>
        <v>0</v>
      </c>
      <c r="I4280" s="161">
        <f t="shared" si="2452"/>
        <v>0</v>
      </c>
      <c r="J4280" s="161">
        <f t="shared" si="2452"/>
        <v>0</v>
      </c>
      <c r="K4280" s="162">
        <f t="shared" si="2424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3">B4243</f>
        <v>0</v>
      </c>
      <c r="C4281" s="287">
        <f t="shared" si="2453"/>
        <v>0</v>
      </c>
      <c r="D4281" s="288">
        <f t="shared" si="2453"/>
        <v>0</v>
      </c>
      <c r="E4281" s="290">
        <f t="shared" si="2453"/>
        <v>0</v>
      </c>
      <c r="F4281" s="158"/>
      <c r="G4281" s="159"/>
      <c r="H4281" s="160">
        <f t="shared" ref="H4281:J4281" si="2454">H4243</f>
        <v>0</v>
      </c>
      <c r="I4281" s="161">
        <f t="shared" si="2454"/>
        <v>0</v>
      </c>
      <c r="J4281" s="161">
        <f t="shared" si="2454"/>
        <v>0</v>
      </c>
      <c r="K4281" s="162">
        <f t="shared" si="2424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84"/>
      <c r="K4283" s="33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27">
        <f>SUM(K4266:K4281)</f>
        <v>2769120</v>
      </c>
      <c r="K4284" s="328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29"/>
      <c r="K4285" s="329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30"/>
      <c r="K4287" s="33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31">
        <f>((J4284/1.11)+(K4286/1.11))*11%</f>
        <v>274417.29729729728</v>
      </c>
      <c r="K4288" s="332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30"/>
      <c r="K4289" s="33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2769120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3" t="str">
        <f>J4254</f>
        <v>NOVI / CONDRO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23060038</v>
      </c>
      <c r="F4296" s="200"/>
      <c r="G4296" s="201" t="s">
        <v>2</v>
      </c>
      <c r="H4296" s="335" t="str">
        <f>H4258</f>
        <v>CV DWI JAYA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3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40">
        <f>D4260</f>
        <v>45103</v>
      </c>
      <c r="E4298" s="341"/>
      <c r="F4298" s="339"/>
      <c r="G4298" s="208"/>
      <c r="H4298" s="342" t="str">
        <f>H4260</f>
        <v/>
      </c>
      <c r="I4298" s="342"/>
      <c r="J4298" s="342"/>
      <c r="K4298" s="34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39"/>
      <c r="G4299" s="208"/>
      <c r="H4299" s="344" t="str">
        <f>H4261</f>
        <v>YOGYAKARTA</v>
      </c>
      <c r="I4299" s="344"/>
      <c r="J4299" s="344"/>
      <c r="K4299" s="34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4688</v>
      </c>
      <c r="E4300" s="199"/>
      <c r="F4300" s="210"/>
      <c r="G4300" s="211"/>
      <c r="H4300" s="346"/>
      <c r="I4300" s="346"/>
      <c r="J4300" s="346"/>
      <c r="K4300" s="34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5">B4266</f>
        <v>72</v>
      </c>
      <c r="C4304" s="292" t="str">
        <f t="shared" si="2455"/>
        <v>PCS</v>
      </c>
      <c r="D4304" s="293">
        <f t="shared" si="2455"/>
        <v>1</v>
      </c>
      <c r="E4304" s="294" t="str">
        <f t="shared" si="2455"/>
        <v>CRAYON / OIL PASTEL JOYKO OP-18S PP CASE SEA WORLD</v>
      </c>
      <c r="F4304" s="235"/>
      <c r="G4304" s="236"/>
      <c r="H4304" s="237">
        <f t="shared" ref="H4304:J4304" si="2456">H4266</f>
        <v>23000</v>
      </c>
      <c r="I4304" s="238">
        <f t="shared" si="2456"/>
        <v>0.1</v>
      </c>
      <c r="J4304" s="238">
        <f t="shared" si="2456"/>
        <v>0</v>
      </c>
      <c r="K4304" s="239">
        <f t="shared" ref="K4304:K4319" si="2457">(B4304*H4304-((B4304*H4304)*I4304))-((B4304*H4304-((B4304*H4304)*I4304))*J4304)</f>
        <v>1490400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8">B4267</f>
        <v>48</v>
      </c>
      <c r="C4305" s="292" t="str">
        <f t="shared" si="2458"/>
        <v>PCS</v>
      </c>
      <c r="D4305" s="293">
        <f t="shared" si="2458"/>
        <v>1</v>
      </c>
      <c r="E4305" s="294" t="str">
        <f t="shared" si="2458"/>
        <v>CRAYON / OIL PASTEL JOYKO OP-24S PP CASE SEA WORLD</v>
      </c>
      <c r="F4305" s="235"/>
      <c r="G4305" s="236"/>
      <c r="H4305" s="237">
        <f t="shared" ref="H4305:J4305" si="2459">H4267</f>
        <v>29600</v>
      </c>
      <c r="I4305" s="238">
        <f t="shared" si="2459"/>
        <v>0.1</v>
      </c>
      <c r="J4305" s="238">
        <f t="shared" si="2459"/>
        <v>0</v>
      </c>
      <c r="K4305" s="239">
        <f t="shared" si="2457"/>
        <v>1278720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60">B4268</f>
        <v>0</v>
      </c>
      <c r="C4306" s="292">
        <f t="shared" si="2460"/>
        <v>0</v>
      </c>
      <c r="D4306" s="293">
        <f t="shared" si="2460"/>
        <v>0</v>
      </c>
      <c r="E4306" s="294">
        <f t="shared" si="2460"/>
        <v>0</v>
      </c>
      <c r="F4306" s="235"/>
      <c r="G4306" s="236"/>
      <c r="H4306" s="237">
        <f t="shared" ref="H4306:J4306" si="2461">H4268</f>
        <v>0</v>
      </c>
      <c r="I4306" s="238">
        <f t="shared" si="2461"/>
        <v>0</v>
      </c>
      <c r="J4306" s="238">
        <f t="shared" si="2461"/>
        <v>0</v>
      </c>
      <c r="K4306" s="239">
        <f t="shared" si="2457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2">B4269</f>
        <v>0</v>
      </c>
      <c r="C4307" s="292">
        <f t="shared" si="2462"/>
        <v>0</v>
      </c>
      <c r="D4307" s="293">
        <f t="shared" si="2462"/>
        <v>0</v>
      </c>
      <c r="E4307" s="294">
        <f t="shared" si="2462"/>
        <v>0</v>
      </c>
      <c r="F4307" s="235"/>
      <c r="G4307" s="236"/>
      <c r="H4307" s="237">
        <f t="shared" ref="H4307:J4307" si="2463">H4269</f>
        <v>0</v>
      </c>
      <c r="I4307" s="238">
        <f t="shared" si="2463"/>
        <v>0</v>
      </c>
      <c r="J4307" s="238">
        <f t="shared" si="2463"/>
        <v>0</v>
      </c>
      <c r="K4307" s="239">
        <f t="shared" si="2457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4">B4270</f>
        <v>0</v>
      </c>
      <c r="C4308" s="292">
        <f t="shared" si="2464"/>
        <v>0</v>
      </c>
      <c r="D4308" s="293">
        <f t="shared" si="2464"/>
        <v>0</v>
      </c>
      <c r="E4308" s="294">
        <f t="shared" si="2464"/>
        <v>0</v>
      </c>
      <c r="F4308" s="235"/>
      <c r="G4308" s="236"/>
      <c r="H4308" s="237">
        <f t="shared" ref="H4308:J4308" si="2465">H4270</f>
        <v>0</v>
      </c>
      <c r="I4308" s="238">
        <f t="shared" si="2465"/>
        <v>0</v>
      </c>
      <c r="J4308" s="238">
        <f t="shared" si="2465"/>
        <v>0</v>
      </c>
      <c r="K4308" s="239">
        <f t="shared" si="2457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6">B4271</f>
        <v>0</v>
      </c>
      <c r="C4309" s="292">
        <f t="shared" si="2466"/>
        <v>0</v>
      </c>
      <c r="D4309" s="293">
        <f t="shared" si="2466"/>
        <v>0</v>
      </c>
      <c r="E4309" s="294">
        <f t="shared" si="2466"/>
        <v>0</v>
      </c>
      <c r="F4309" s="235"/>
      <c r="G4309" s="236"/>
      <c r="H4309" s="237">
        <f t="shared" ref="H4309:J4309" si="2467">H4271</f>
        <v>0</v>
      </c>
      <c r="I4309" s="238">
        <f t="shared" si="2467"/>
        <v>0</v>
      </c>
      <c r="J4309" s="238">
        <f t="shared" si="2467"/>
        <v>0</v>
      </c>
      <c r="K4309" s="239">
        <f t="shared" si="2457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8">B4272</f>
        <v>0</v>
      </c>
      <c r="C4310" s="292">
        <f t="shared" si="2468"/>
        <v>0</v>
      </c>
      <c r="D4310" s="293">
        <f t="shared" si="2468"/>
        <v>0</v>
      </c>
      <c r="E4310" s="294">
        <f t="shared" si="2468"/>
        <v>0</v>
      </c>
      <c r="F4310" s="235"/>
      <c r="G4310" s="236"/>
      <c r="H4310" s="237">
        <f t="shared" ref="H4310:J4310" si="2469">H4272</f>
        <v>0</v>
      </c>
      <c r="I4310" s="238">
        <f t="shared" si="2469"/>
        <v>0</v>
      </c>
      <c r="J4310" s="238">
        <f t="shared" si="2469"/>
        <v>0</v>
      </c>
      <c r="K4310" s="239">
        <f t="shared" si="2457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70">B4273</f>
        <v>0</v>
      </c>
      <c r="C4311" s="292">
        <f t="shared" si="2470"/>
        <v>0</v>
      </c>
      <c r="D4311" s="293">
        <f t="shared" si="2470"/>
        <v>0</v>
      </c>
      <c r="E4311" s="295">
        <f t="shared" si="2470"/>
        <v>0</v>
      </c>
      <c r="F4311" s="235"/>
      <c r="G4311" s="236"/>
      <c r="H4311" s="237">
        <f t="shared" ref="H4311:J4311" si="2471">H4273</f>
        <v>0</v>
      </c>
      <c r="I4311" s="238">
        <f t="shared" si="2471"/>
        <v>0</v>
      </c>
      <c r="J4311" s="238">
        <f t="shared" si="2471"/>
        <v>0</v>
      </c>
      <c r="K4311" s="239">
        <f t="shared" si="2457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2">B4274</f>
        <v>0</v>
      </c>
      <c r="C4312" s="292">
        <f t="shared" si="2472"/>
        <v>0</v>
      </c>
      <c r="D4312" s="293">
        <f t="shared" si="2472"/>
        <v>0</v>
      </c>
      <c r="E4312" s="294">
        <f t="shared" si="2472"/>
        <v>0</v>
      </c>
      <c r="F4312" s="235"/>
      <c r="G4312" s="236"/>
      <c r="H4312" s="237">
        <f t="shared" ref="H4312:J4312" si="2473">H4274</f>
        <v>0</v>
      </c>
      <c r="I4312" s="238">
        <f t="shared" si="2473"/>
        <v>0</v>
      </c>
      <c r="J4312" s="238">
        <f t="shared" si="2473"/>
        <v>0</v>
      </c>
      <c r="K4312" s="239">
        <f t="shared" si="2457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4">B4275</f>
        <v>0</v>
      </c>
      <c r="C4313" s="292">
        <f t="shared" si="2474"/>
        <v>0</v>
      </c>
      <c r="D4313" s="293">
        <f t="shared" si="2474"/>
        <v>0</v>
      </c>
      <c r="E4313" s="294">
        <f t="shared" si="2474"/>
        <v>0</v>
      </c>
      <c r="F4313" s="235"/>
      <c r="G4313" s="236"/>
      <c r="H4313" s="237">
        <f t="shared" ref="H4313:J4313" si="2475">H4275</f>
        <v>0</v>
      </c>
      <c r="I4313" s="238">
        <f t="shared" si="2475"/>
        <v>0</v>
      </c>
      <c r="J4313" s="238">
        <f t="shared" si="2475"/>
        <v>0</v>
      </c>
      <c r="K4313" s="239">
        <f t="shared" si="2457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6">B4276</f>
        <v>0</v>
      </c>
      <c r="C4314" s="292">
        <f t="shared" si="2476"/>
        <v>0</v>
      </c>
      <c r="D4314" s="293">
        <f t="shared" si="2476"/>
        <v>0</v>
      </c>
      <c r="E4314" s="294">
        <f t="shared" si="2476"/>
        <v>0</v>
      </c>
      <c r="F4314" s="235"/>
      <c r="G4314" s="236"/>
      <c r="H4314" s="237">
        <f t="shared" ref="H4314:J4314" si="2477">H4276</f>
        <v>0</v>
      </c>
      <c r="I4314" s="238">
        <f t="shared" si="2477"/>
        <v>0</v>
      </c>
      <c r="J4314" s="238">
        <f t="shared" si="2477"/>
        <v>0</v>
      </c>
      <c r="K4314" s="239">
        <f t="shared" si="2457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8">B4277</f>
        <v>0</v>
      </c>
      <c r="C4315" s="292">
        <f t="shared" si="2478"/>
        <v>0</v>
      </c>
      <c r="D4315" s="293">
        <f t="shared" si="2478"/>
        <v>0</v>
      </c>
      <c r="E4315" s="294">
        <f t="shared" si="2478"/>
        <v>0</v>
      </c>
      <c r="F4315" s="235"/>
      <c r="G4315" s="236"/>
      <c r="H4315" s="237">
        <f t="shared" ref="H4315:J4315" si="2479">H4277</f>
        <v>0</v>
      </c>
      <c r="I4315" s="238">
        <f t="shared" si="2479"/>
        <v>0</v>
      </c>
      <c r="J4315" s="238">
        <f t="shared" si="2479"/>
        <v>0</v>
      </c>
      <c r="K4315" s="239">
        <f t="shared" si="2457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80">B4278</f>
        <v>0</v>
      </c>
      <c r="C4316" s="292">
        <f t="shared" si="2480"/>
        <v>0</v>
      </c>
      <c r="D4316" s="293">
        <f t="shared" si="2480"/>
        <v>0</v>
      </c>
      <c r="E4316" s="294">
        <f t="shared" si="2480"/>
        <v>0</v>
      </c>
      <c r="F4316" s="235"/>
      <c r="G4316" s="236"/>
      <c r="H4316" s="237">
        <f t="shared" ref="H4316:J4316" si="2481">H4278</f>
        <v>0</v>
      </c>
      <c r="I4316" s="238">
        <f t="shared" si="2481"/>
        <v>0</v>
      </c>
      <c r="J4316" s="238">
        <f t="shared" si="2481"/>
        <v>0</v>
      </c>
      <c r="K4316" s="239">
        <f t="shared" si="2457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2">B4279</f>
        <v>0</v>
      </c>
      <c r="C4317" s="292">
        <f t="shared" si="2482"/>
        <v>0</v>
      </c>
      <c r="D4317" s="293">
        <f t="shared" si="2482"/>
        <v>0</v>
      </c>
      <c r="E4317" s="294">
        <f t="shared" si="2482"/>
        <v>0</v>
      </c>
      <c r="F4317" s="235"/>
      <c r="G4317" s="236"/>
      <c r="H4317" s="237">
        <f t="shared" ref="H4317:J4317" si="2483">H4279</f>
        <v>0</v>
      </c>
      <c r="I4317" s="238">
        <f t="shared" si="2483"/>
        <v>0</v>
      </c>
      <c r="J4317" s="238">
        <f t="shared" si="2483"/>
        <v>0</v>
      </c>
      <c r="K4317" s="239">
        <f t="shared" si="2457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4">B4280</f>
        <v>0</v>
      </c>
      <c r="C4318" s="292">
        <f t="shared" si="2484"/>
        <v>0</v>
      </c>
      <c r="D4318" s="293">
        <f t="shared" si="2484"/>
        <v>0</v>
      </c>
      <c r="E4318" s="294">
        <f t="shared" si="2484"/>
        <v>0</v>
      </c>
      <c r="F4318" s="235"/>
      <c r="G4318" s="236"/>
      <c r="H4318" s="237">
        <f t="shared" ref="H4318:J4318" si="2485">H4280</f>
        <v>0</v>
      </c>
      <c r="I4318" s="238">
        <f t="shared" si="2485"/>
        <v>0</v>
      </c>
      <c r="J4318" s="238">
        <f t="shared" si="2485"/>
        <v>0</v>
      </c>
      <c r="K4318" s="239">
        <f t="shared" si="2457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6">B4281</f>
        <v>0</v>
      </c>
      <c r="C4319" s="292">
        <f t="shared" si="2486"/>
        <v>0</v>
      </c>
      <c r="D4319" s="293">
        <f t="shared" si="2486"/>
        <v>0</v>
      </c>
      <c r="E4319" s="295">
        <f t="shared" si="2486"/>
        <v>0</v>
      </c>
      <c r="F4319" s="235"/>
      <c r="G4319" s="236"/>
      <c r="H4319" s="237">
        <f t="shared" ref="H4319:J4319" si="2487">H4281</f>
        <v>0</v>
      </c>
      <c r="I4319" s="238">
        <f t="shared" si="2487"/>
        <v>0</v>
      </c>
      <c r="J4319" s="238">
        <f t="shared" si="2487"/>
        <v>0</v>
      </c>
      <c r="K4319" s="239">
        <f t="shared" si="2457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48"/>
      <c r="K4321" s="32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49">
        <f>SUM(K4304:K4319)</f>
        <v>2769120</v>
      </c>
      <c r="K4322" s="350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51"/>
      <c r="K4323" s="351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4"/>
      <c r="K4325" s="32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52">
        <f>((J4322/1.11)+(K4324/1.11))*11%</f>
        <v>274417.29729729728</v>
      </c>
      <c r="K4326" s="353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4"/>
      <c r="K4327" s="32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2769120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5" t="str">
        <f>J4292</f>
        <v>NOVI / CONDRO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23060039</v>
      </c>
      <c r="G4334" s="11" t="s">
        <v>2</v>
      </c>
      <c r="H4334" s="385" t="s">
        <v>86</v>
      </c>
      <c r="I4334" s="385"/>
      <c r="J4334" s="385"/>
      <c r="K4334" s="38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89" t="s">
        <v>3</v>
      </c>
      <c r="G4335" s="17"/>
      <c r="H4335" s="387"/>
      <c r="I4335" s="387"/>
      <c r="J4335" s="387"/>
      <c r="K4335" s="38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4">
        <v>45103</v>
      </c>
      <c r="E4336" s="355"/>
      <c r="F4336" s="389"/>
      <c r="G4336" s="18"/>
      <c r="H4336" s="356" t="s">
        <v>87</v>
      </c>
      <c r="I4336" s="356"/>
      <c r="J4336" s="356"/>
      <c r="K4336" s="357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89"/>
      <c r="G4337" s="18"/>
      <c r="H4337" s="358" t="s">
        <v>88</v>
      </c>
      <c r="I4337" s="358"/>
      <c r="J4337" s="358"/>
      <c r="K4337" s="359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253</v>
      </c>
      <c r="E4338" s="9"/>
      <c r="F4338" s="21"/>
      <c r="G4338" s="22"/>
      <c r="H4338" s="360"/>
      <c r="I4338" s="360"/>
      <c r="J4338" s="360"/>
      <c r="K4338" s="361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10</v>
      </c>
      <c r="C4342" s="46" t="s">
        <v>34</v>
      </c>
      <c r="D4342" s="93">
        <v>1</v>
      </c>
      <c r="E4342" s="110" t="s">
        <v>254</v>
      </c>
      <c r="F4342" s="48"/>
      <c r="G4342" s="49"/>
      <c r="H4342" s="50">
        <v>118800</v>
      </c>
      <c r="I4342" s="51">
        <v>0.14000000000000001</v>
      </c>
      <c r="J4342" s="51"/>
      <c r="K4342" s="52">
        <f t="shared" ref="K4342:K4357" si="2488">(B4342*H4342-((B4342*H4342)*I4342))-((B4342*H4342-((B4342*H4342)*I4342))*J4342)</f>
        <v>1021680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8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8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8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8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8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8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8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8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8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8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8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8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8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8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8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62"/>
      <c r="K4359" s="363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64">
        <f>SUM(K4342:K4357)</f>
        <v>1021680</v>
      </c>
      <c r="K4360" s="365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66"/>
      <c r="K4361" s="366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63"/>
      <c r="K4363" s="363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67">
        <f>((J4360/1.11)+(K4362/1.11))*11%</f>
        <v>101247.56756756756</v>
      </c>
      <c r="K4364" s="368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63"/>
      <c r="K4365" s="363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1021680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69" t="s">
        <v>36</v>
      </c>
      <c r="K4368" s="370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69"/>
      <c r="K4369" s="370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23060039</v>
      </c>
      <c r="F4372" s="123"/>
      <c r="G4372" s="124" t="s">
        <v>2</v>
      </c>
      <c r="H4372" s="371" t="str">
        <f>H4334</f>
        <v>HARNOYO</v>
      </c>
      <c r="I4372" s="371"/>
      <c r="J4372" s="371"/>
      <c r="K4372" s="37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75" t="s">
        <v>3</v>
      </c>
      <c r="G4373" s="130"/>
      <c r="H4373" s="373"/>
      <c r="I4373" s="373"/>
      <c r="J4373" s="373"/>
      <c r="K4373" s="37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76">
        <f>D4336</f>
        <v>45103</v>
      </c>
      <c r="E4374" s="377"/>
      <c r="F4374" s="375"/>
      <c r="G4374" s="131"/>
      <c r="H4374" s="378" t="str">
        <f>H4336</f>
        <v>(BENDAN)</v>
      </c>
      <c r="I4374" s="378"/>
      <c r="J4374" s="378"/>
      <c r="K4374" s="37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75"/>
      <c r="G4375" s="131"/>
      <c r="H4375" s="380" t="str">
        <f>H4337</f>
        <v>PEKALONGAN</v>
      </c>
      <c r="I4375" s="380"/>
      <c r="J4375" s="380"/>
      <c r="K4375" s="381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4691</v>
      </c>
      <c r="E4376" s="122"/>
      <c r="F4376" s="133"/>
      <c r="G4376" s="134"/>
      <c r="H4376" s="382"/>
      <c r="I4376" s="382"/>
      <c r="J4376" s="382"/>
      <c r="K4376" s="383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9">B4342</f>
        <v>10</v>
      </c>
      <c r="C4380" s="287" t="str">
        <f t="shared" si="2489"/>
        <v>LSN</v>
      </c>
      <c r="D4380" s="288">
        <f t="shared" si="2489"/>
        <v>1</v>
      </c>
      <c r="E4380" s="289" t="str">
        <f t="shared" si="2489"/>
        <v>GUNTING KENKO SC-848N</v>
      </c>
      <c r="F4380" s="158"/>
      <c r="G4380" s="159"/>
      <c r="H4380" s="160">
        <f t="shared" ref="H4380:J4380" si="2490">H4342</f>
        <v>118800</v>
      </c>
      <c r="I4380" s="161">
        <f t="shared" si="2490"/>
        <v>0.14000000000000001</v>
      </c>
      <c r="J4380" s="161">
        <f t="shared" si="2490"/>
        <v>0</v>
      </c>
      <c r="K4380" s="162">
        <f t="shared" ref="K4380:K4395" si="2491">(B4380*H4380-((B4380*H4380)*I4380))-((B4380*H4380-((B4380*H4380)*I4380))*J4380)</f>
        <v>1021680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2">B4343</f>
        <v>0</v>
      </c>
      <c r="C4381" s="287">
        <f t="shared" si="2492"/>
        <v>0</v>
      </c>
      <c r="D4381" s="288">
        <f t="shared" si="2492"/>
        <v>0</v>
      </c>
      <c r="E4381" s="289">
        <f t="shared" si="2492"/>
        <v>0</v>
      </c>
      <c r="F4381" s="158"/>
      <c r="G4381" s="159"/>
      <c r="H4381" s="160">
        <f t="shared" ref="H4381:J4381" si="2493">H4343</f>
        <v>0</v>
      </c>
      <c r="I4381" s="161">
        <f t="shared" si="2493"/>
        <v>0</v>
      </c>
      <c r="J4381" s="161">
        <f t="shared" si="2493"/>
        <v>0</v>
      </c>
      <c r="K4381" s="162">
        <f t="shared" si="2491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4">B4344</f>
        <v>0</v>
      </c>
      <c r="C4382" s="287">
        <f t="shared" si="2494"/>
        <v>0</v>
      </c>
      <c r="D4382" s="288">
        <f t="shared" si="2494"/>
        <v>0</v>
      </c>
      <c r="E4382" s="289">
        <f t="shared" si="2494"/>
        <v>0</v>
      </c>
      <c r="F4382" s="158"/>
      <c r="G4382" s="159"/>
      <c r="H4382" s="160">
        <f t="shared" ref="H4382:J4382" si="2495">H4344</f>
        <v>0</v>
      </c>
      <c r="I4382" s="161">
        <f t="shared" si="2495"/>
        <v>0</v>
      </c>
      <c r="J4382" s="161">
        <f t="shared" si="2495"/>
        <v>0</v>
      </c>
      <c r="K4382" s="162">
        <f t="shared" si="2491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6">B4345</f>
        <v>0</v>
      </c>
      <c r="C4383" s="287">
        <f t="shared" si="2496"/>
        <v>0</v>
      </c>
      <c r="D4383" s="288">
        <f t="shared" si="2496"/>
        <v>0</v>
      </c>
      <c r="E4383" s="289">
        <f t="shared" si="2496"/>
        <v>0</v>
      </c>
      <c r="F4383" s="158"/>
      <c r="G4383" s="159"/>
      <c r="H4383" s="160">
        <f t="shared" ref="H4383:J4383" si="2497">H4345</f>
        <v>0</v>
      </c>
      <c r="I4383" s="161">
        <f t="shared" si="2497"/>
        <v>0</v>
      </c>
      <c r="J4383" s="161">
        <f t="shared" si="2497"/>
        <v>0</v>
      </c>
      <c r="K4383" s="162">
        <f t="shared" si="2491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8">B4346</f>
        <v>0</v>
      </c>
      <c r="C4384" s="287">
        <f t="shared" si="2498"/>
        <v>0</v>
      </c>
      <c r="D4384" s="288">
        <f t="shared" si="2498"/>
        <v>0</v>
      </c>
      <c r="E4384" s="289">
        <f t="shared" si="2498"/>
        <v>0</v>
      </c>
      <c r="F4384" s="158"/>
      <c r="G4384" s="159"/>
      <c r="H4384" s="160">
        <f t="shared" ref="H4384:J4384" si="2499">H4346</f>
        <v>0</v>
      </c>
      <c r="I4384" s="161">
        <f t="shared" si="2499"/>
        <v>0</v>
      </c>
      <c r="J4384" s="161">
        <f t="shared" si="2499"/>
        <v>0</v>
      </c>
      <c r="K4384" s="162">
        <f t="shared" si="2491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500">B4347</f>
        <v>0</v>
      </c>
      <c r="C4385" s="287">
        <f t="shared" si="2500"/>
        <v>0</v>
      </c>
      <c r="D4385" s="288">
        <f t="shared" si="2500"/>
        <v>0</v>
      </c>
      <c r="E4385" s="289">
        <f t="shared" si="2500"/>
        <v>0</v>
      </c>
      <c r="F4385" s="158"/>
      <c r="G4385" s="159"/>
      <c r="H4385" s="160">
        <f t="shared" ref="H4385:J4385" si="2501">H4347</f>
        <v>0</v>
      </c>
      <c r="I4385" s="161">
        <f t="shared" si="2501"/>
        <v>0</v>
      </c>
      <c r="J4385" s="161">
        <f t="shared" si="2501"/>
        <v>0</v>
      </c>
      <c r="K4385" s="162">
        <f t="shared" si="2491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2">B4348</f>
        <v>0</v>
      </c>
      <c r="C4386" s="287">
        <f t="shared" si="2502"/>
        <v>0</v>
      </c>
      <c r="D4386" s="288">
        <f t="shared" si="2502"/>
        <v>0</v>
      </c>
      <c r="E4386" s="289">
        <f t="shared" si="2502"/>
        <v>0</v>
      </c>
      <c r="F4386" s="158"/>
      <c r="G4386" s="159"/>
      <c r="H4386" s="160">
        <f t="shared" ref="H4386:J4386" si="2503">H4348</f>
        <v>0</v>
      </c>
      <c r="I4386" s="161">
        <f t="shared" si="2503"/>
        <v>0</v>
      </c>
      <c r="J4386" s="161">
        <f t="shared" si="2503"/>
        <v>0</v>
      </c>
      <c r="K4386" s="162">
        <f t="shared" si="2491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4">B4349</f>
        <v>0</v>
      </c>
      <c r="C4387" s="287">
        <f t="shared" si="2504"/>
        <v>0</v>
      </c>
      <c r="D4387" s="288">
        <f t="shared" si="2504"/>
        <v>0</v>
      </c>
      <c r="E4387" s="290">
        <f t="shared" si="2504"/>
        <v>0</v>
      </c>
      <c r="F4387" s="158"/>
      <c r="G4387" s="159"/>
      <c r="H4387" s="160">
        <f t="shared" ref="H4387:J4387" si="2505">H4349</f>
        <v>0</v>
      </c>
      <c r="I4387" s="161">
        <f t="shared" si="2505"/>
        <v>0</v>
      </c>
      <c r="J4387" s="161">
        <f t="shared" si="2505"/>
        <v>0</v>
      </c>
      <c r="K4387" s="162">
        <f t="shared" si="2491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6">B4350</f>
        <v>0</v>
      </c>
      <c r="C4388" s="287">
        <f t="shared" si="2506"/>
        <v>0</v>
      </c>
      <c r="D4388" s="288">
        <f t="shared" si="2506"/>
        <v>0</v>
      </c>
      <c r="E4388" s="289">
        <f t="shared" si="2506"/>
        <v>0</v>
      </c>
      <c r="F4388" s="158"/>
      <c r="G4388" s="159"/>
      <c r="H4388" s="160">
        <f t="shared" ref="H4388:J4388" si="2507">H4350</f>
        <v>0</v>
      </c>
      <c r="I4388" s="161">
        <f t="shared" si="2507"/>
        <v>0</v>
      </c>
      <c r="J4388" s="161">
        <f t="shared" si="2507"/>
        <v>0</v>
      </c>
      <c r="K4388" s="162">
        <f t="shared" si="2491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8">B4351</f>
        <v>0</v>
      </c>
      <c r="C4389" s="287">
        <f t="shared" si="2508"/>
        <v>0</v>
      </c>
      <c r="D4389" s="288">
        <f t="shared" si="2508"/>
        <v>0</v>
      </c>
      <c r="E4389" s="289">
        <f t="shared" si="2508"/>
        <v>0</v>
      </c>
      <c r="F4389" s="158"/>
      <c r="G4389" s="159"/>
      <c r="H4389" s="160">
        <f t="shared" ref="H4389:J4389" si="2509">H4351</f>
        <v>0</v>
      </c>
      <c r="I4389" s="161">
        <f t="shared" si="2509"/>
        <v>0</v>
      </c>
      <c r="J4389" s="161">
        <f t="shared" si="2509"/>
        <v>0</v>
      </c>
      <c r="K4389" s="162">
        <f t="shared" si="2491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10">B4352</f>
        <v>0</v>
      </c>
      <c r="C4390" s="287">
        <f t="shared" si="2510"/>
        <v>0</v>
      </c>
      <c r="D4390" s="288">
        <f t="shared" si="2510"/>
        <v>0</v>
      </c>
      <c r="E4390" s="289">
        <f t="shared" si="2510"/>
        <v>0</v>
      </c>
      <c r="F4390" s="158"/>
      <c r="G4390" s="159"/>
      <c r="H4390" s="160">
        <f t="shared" ref="H4390:J4390" si="2511">H4352</f>
        <v>0</v>
      </c>
      <c r="I4390" s="161">
        <f t="shared" si="2511"/>
        <v>0</v>
      </c>
      <c r="J4390" s="161">
        <f t="shared" si="2511"/>
        <v>0</v>
      </c>
      <c r="K4390" s="162">
        <f t="shared" si="2491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2">B4353</f>
        <v>0</v>
      </c>
      <c r="C4391" s="287">
        <f t="shared" si="2512"/>
        <v>0</v>
      </c>
      <c r="D4391" s="288">
        <f t="shared" si="2512"/>
        <v>0</v>
      </c>
      <c r="E4391" s="289">
        <f t="shared" si="2512"/>
        <v>0</v>
      </c>
      <c r="F4391" s="158"/>
      <c r="G4391" s="159"/>
      <c r="H4391" s="160">
        <f t="shared" ref="H4391:J4391" si="2513">H4353</f>
        <v>0</v>
      </c>
      <c r="I4391" s="161">
        <f t="shared" si="2513"/>
        <v>0</v>
      </c>
      <c r="J4391" s="161">
        <f t="shared" si="2513"/>
        <v>0</v>
      </c>
      <c r="K4391" s="162">
        <f t="shared" si="2491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4">B4354</f>
        <v>0</v>
      </c>
      <c r="C4392" s="287">
        <f t="shared" si="2514"/>
        <v>0</v>
      </c>
      <c r="D4392" s="288">
        <f t="shared" si="2514"/>
        <v>0</v>
      </c>
      <c r="E4392" s="289">
        <f t="shared" si="2514"/>
        <v>0</v>
      </c>
      <c r="F4392" s="158"/>
      <c r="G4392" s="159"/>
      <c r="H4392" s="160">
        <f t="shared" ref="H4392:J4392" si="2515">H4354</f>
        <v>0</v>
      </c>
      <c r="I4392" s="161">
        <f t="shared" si="2515"/>
        <v>0</v>
      </c>
      <c r="J4392" s="161">
        <f t="shared" si="2515"/>
        <v>0</v>
      </c>
      <c r="K4392" s="162">
        <f t="shared" si="2491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6">B4355</f>
        <v>0</v>
      </c>
      <c r="C4393" s="287">
        <f t="shared" si="2516"/>
        <v>0</v>
      </c>
      <c r="D4393" s="288">
        <f t="shared" si="2516"/>
        <v>0</v>
      </c>
      <c r="E4393" s="289">
        <f t="shared" si="2516"/>
        <v>0</v>
      </c>
      <c r="F4393" s="158"/>
      <c r="G4393" s="159"/>
      <c r="H4393" s="160">
        <f t="shared" ref="H4393:J4393" si="2517">H4355</f>
        <v>0</v>
      </c>
      <c r="I4393" s="161">
        <f t="shared" si="2517"/>
        <v>0</v>
      </c>
      <c r="J4393" s="161">
        <f t="shared" si="2517"/>
        <v>0</v>
      </c>
      <c r="K4393" s="162">
        <f t="shared" si="2491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8">B4356</f>
        <v>0</v>
      </c>
      <c r="C4394" s="287">
        <f t="shared" si="2518"/>
        <v>0</v>
      </c>
      <c r="D4394" s="288">
        <f t="shared" si="2518"/>
        <v>0</v>
      </c>
      <c r="E4394" s="289">
        <f t="shared" si="2518"/>
        <v>0</v>
      </c>
      <c r="F4394" s="158"/>
      <c r="G4394" s="159"/>
      <c r="H4394" s="160">
        <f t="shared" ref="H4394:J4394" si="2519">H4356</f>
        <v>0</v>
      </c>
      <c r="I4394" s="161">
        <f t="shared" si="2519"/>
        <v>0</v>
      </c>
      <c r="J4394" s="161">
        <f t="shared" si="2519"/>
        <v>0</v>
      </c>
      <c r="K4394" s="162">
        <f t="shared" si="2491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20">B4357</f>
        <v>0</v>
      </c>
      <c r="C4395" s="287">
        <f t="shared" si="2520"/>
        <v>0</v>
      </c>
      <c r="D4395" s="288">
        <f t="shared" si="2520"/>
        <v>0</v>
      </c>
      <c r="E4395" s="290">
        <f t="shared" si="2520"/>
        <v>0</v>
      </c>
      <c r="F4395" s="158"/>
      <c r="G4395" s="159"/>
      <c r="H4395" s="160">
        <f t="shared" ref="H4395:J4395" si="2521">H4357</f>
        <v>0</v>
      </c>
      <c r="I4395" s="161">
        <f t="shared" si="2521"/>
        <v>0</v>
      </c>
      <c r="J4395" s="161">
        <f t="shared" si="2521"/>
        <v>0</v>
      </c>
      <c r="K4395" s="162">
        <f t="shared" si="2491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84"/>
      <c r="K4397" s="33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27">
        <f>SUM(K4380:K4395)</f>
        <v>1021680</v>
      </c>
      <c r="K4398" s="328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29"/>
      <c r="K4399" s="329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30"/>
      <c r="K4401" s="33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31">
        <f>((J4398/1.11)+(K4400/1.11))*11%</f>
        <v>101247.56756756756</v>
      </c>
      <c r="K4402" s="332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30"/>
      <c r="K4403" s="33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1021680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3" t="str">
        <f>J4368</f>
        <v>NOVI / CONDRO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23060039</v>
      </c>
      <c r="F4410" s="200"/>
      <c r="G4410" s="201" t="s">
        <v>2</v>
      </c>
      <c r="H4410" s="335" t="str">
        <f>H4372</f>
        <v>HARNOYO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3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40">
        <f>D4374</f>
        <v>45103</v>
      </c>
      <c r="E4412" s="341"/>
      <c r="F4412" s="339"/>
      <c r="G4412" s="208"/>
      <c r="H4412" s="342" t="str">
        <f>H4374</f>
        <v>(BENDAN)</v>
      </c>
      <c r="I4412" s="342"/>
      <c r="J4412" s="342"/>
      <c r="K4412" s="34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39"/>
      <c r="G4413" s="208"/>
      <c r="H4413" s="344" t="str">
        <f>H4375</f>
        <v>PEKALONGAN</v>
      </c>
      <c r="I4413" s="344"/>
      <c r="J4413" s="344"/>
      <c r="K4413" s="34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4691</v>
      </c>
      <c r="E4414" s="199"/>
      <c r="F4414" s="210"/>
      <c r="G4414" s="211"/>
      <c r="H4414" s="346"/>
      <c r="I4414" s="346"/>
      <c r="J4414" s="346"/>
      <c r="K4414" s="34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2">B4380</f>
        <v>10</v>
      </c>
      <c r="C4418" s="292" t="str">
        <f t="shared" si="2522"/>
        <v>LSN</v>
      </c>
      <c r="D4418" s="293">
        <f t="shared" si="2522"/>
        <v>1</v>
      </c>
      <c r="E4418" s="294" t="str">
        <f t="shared" si="2522"/>
        <v>GUNTING KENKO SC-848N</v>
      </c>
      <c r="F4418" s="235"/>
      <c r="G4418" s="236"/>
      <c r="H4418" s="237">
        <f t="shared" ref="H4418:J4418" si="2523">H4380</f>
        <v>118800</v>
      </c>
      <c r="I4418" s="238">
        <f t="shared" si="2523"/>
        <v>0.14000000000000001</v>
      </c>
      <c r="J4418" s="238">
        <f t="shared" si="2523"/>
        <v>0</v>
      </c>
      <c r="K4418" s="239">
        <f t="shared" ref="K4418:K4433" si="2524">(B4418*H4418-((B4418*H4418)*I4418))-((B4418*H4418-((B4418*H4418)*I4418))*J4418)</f>
        <v>1021680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5">B4381</f>
        <v>0</v>
      </c>
      <c r="C4419" s="292">
        <f t="shared" si="2525"/>
        <v>0</v>
      </c>
      <c r="D4419" s="293">
        <f t="shared" si="2525"/>
        <v>0</v>
      </c>
      <c r="E4419" s="294">
        <f t="shared" si="2525"/>
        <v>0</v>
      </c>
      <c r="F4419" s="235"/>
      <c r="G4419" s="236"/>
      <c r="H4419" s="237">
        <f t="shared" ref="H4419:J4419" si="2526">H4381</f>
        <v>0</v>
      </c>
      <c r="I4419" s="238">
        <f t="shared" si="2526"/>
        <v>0</v>
      </c>
      <c r="J4419" s="238">
        <f t="shared" si="2526"/>
        <v>0</v>
      </c>
      <c r="K4419" s="239">
        <f t="shared" si="2524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7">B4382</f>
        <v>0</v>
      </c>
      <c r="C4420" s="292">
        <f t="shared" si="2527"/>
        <v>0</v>
      </c>
      <c r="D4420" s="293">
        <f t="shared" si="2527"/>
        <v>0</v>
      </c>
      <c r="E4420" s="294">
        <f t="shared" si="2527"/>
        <v>0</v>
      </c>
      <c r="F4420" s="235"/>
      <c r="G4420" s="236"/>
      <c r="H4420" s="237">
        <f t="shared" ref="H4420:J4420" si="2528">H4382</f>
        <v>0</v>
      </c>
      <c r="I4420" s="238">
        <f t="shared" si="2528"/>
        <v>0</v>
      </c>
      <c r="J4420" s="238">
        <f t="shared" si="2528"/>
        <v>0</v>
      </c>
      <c r="K4420" s="239">
        <f t="shared" si="2524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9">B4383</f>
        <v>0</v>
      </c>
      <c r="C4421" s="292">
        <f t="shared" si="2529"/>
        <v>0</v>
      </c>
      <c r="D4421" s="293">
        <f t="shared" si="2529"/>
        <v>0</v>
      </c>
      <c r="E4421" s="294">
        <f t="shared" si="2529"/>
        <v>0</v>
      </c>
      <c r="F4421" s="235"/>
      <c r="G4421" s="236"/>
      <c r="H4421" s="237">
        <f t="shared" ref="H4421:J4421" si="2530">H4383</f>
        <v>0</v>
      </c>
      <c r="I4421" s="238">
        <f t="shared" si="2530"/>
        <v>0</v>
      </c>
      <c r="J4421" s="238">
        <f t="shared" si="2530"/>
        <v>0</v>
      </c>
      <c r="K4421" s="239">
        <f t="shared" si="2524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31">B4384</f>
        <v>0</v>
      </c>
      <c r="C4422" s="292">
        <f t="shared" si="2531"/>
        <v>0</v>
      </c>
      <c r="D4422" s="293">
        <f t="shared" si="2531"/>
        <v>0</v>
      </c>
      <c r="E4422" s="294">
        <f t="shared" si="2531"/>
        <v>0</v>
      </c>
      <c r="F4422" s="235"/>
      <c r="G4422" s="236"/>
      <c r="H4422" s="237">
        <f t="shared" ref="H4422:J4422" si="2532">H4384</f>
        <v>0</v>
      </c>
      <c r="I4422" s="238">
        <f t="shared" si="2532"/>
        <v>0</v>
      </c>
      <c r="J4422" s="238">
        <f t="shared" si="2532"/>
        <v>0</v>
      </c>
      <c r="K4422" s="239">
        <f t="shared" si="2524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3">B4385</f>
        <v>0</v>
      </c>
      <c r="C4423" s="292">
        <f t="shared" si="2533"/>
        <v>0</v>
      </c>
      <c r="D4423" s="293">
        <f t="shared" si="2533"/>
        <v>0</v>
      </c>
      <c r="E4423" s="294">
        <f t="shared" si="2533"/>
        <v>0</v>
      </c>
      <c r="F4423" s="235"/>
      <c r="G4423" s="236"/>
      <c r="H4423" s="237">
        <f t="shared" ref="H4423:J4423" si="2534">H4385</f>
        <v>0</v>
      </c>
      <c r="I4423" s="238">
        <f t="shared" si="2534"/>
        <v>0</v>
      </c>
      <c r="J4423" s="238">
        <f t="shared" si="2534"/>
        <v>0</v>
      </c>
      <c r="K4423" s="239">
        <f t="shared" si="2524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5">B4386</f>
        <v>0</v>
      </c>
      <c r="C4424" s="292">
        <f t="shared" si="2535"/>
        <v>0</v>
      </c>
      <c r="D4424" s="293">
        <f t="shared" si="2535"/>
        <v>0</v>
      </c>
      <c r="E4424" s="294">
        <f t="shared" si="2535"/>
        <v>0</v>
      </c>
      <c r="F4424" s="235"/>
      <c r="G4424" s="236"/>
      <c r="H4424" s="237">
        <f t="shared" ref="H4424:J4424" si="2536">H4386</f>
        <v>0</v>
      </c>
      <c r="I4424" s="238">
        <f t="shared" si="2536"/>
        <v>0</v>
      </c>
      <c r="J4424" s="238">
        <f t="shared" si="2536"/>
        <v>0</v>
      </c>
      <c r="K4424" s="239">
        <f t="shared" si="2524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7">B4387</f>
        <v>0</v>
      </c>
      <c r="C4425" s="292">
        <f t="shared" si="2537"/>
        <v>0</v>
      </c>
      <c r="D4425" s="293">
        <f t="shared" si="2537"/>
        <v>0</v>
      </c>
      <c r="E4425" s="295">
        <f t="shared" si="2537"/>
        <v>0</v>
      </c>
      <c r="F4425" s="235"/>
      <c r="G4425" s="236"/>
      <c r="H4425" s="237">
        <f t="shared" ref="H4425:J4425" si="2538">H4387</f>
        <v>0</v>
      </c>
      <c r="I4425" s="238">
        <f t="shared" si="2538"/>
        <v>0</v>
      </c>
      <c r="J4425" s="238">
        <f t="shared" si="2538"/>
        <v>0</v>
      </c>
      <c r="K4425" s="239">
        <f t="shared" si="2524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9">B4388</f>
        <v>0</v>
      </c>
      <c r="C4426" s="292">
        <f t="shared" si="2539"/>
        <v>0</v>
      </c>
      <c r="D4426" s="293">
        <f t="shared" si="2539"/>
        <v>0</v>
      </c>
      <c r="E4426" s="294">
        <f t="shared" si="2539"/>
        <v>0</v>
      </c>
      <c r="F4426" s="235"/>
      <c r="G4426" s="236"/>
      <c r="H4426" s="237">
        <f t="shared" ref="H4426:J4426" si="2540">H4388</f>
        <v>0</v>
      </c>
      <c r="I4426" s="238">
        <f t="shared" si="2540"/>
        <v>0</v>
      </c>
      <c r="J4426" s="238">
        <f t="shared" si="2540"/>
        <v>0</v>
      </c>
      <c r="K4426" s="239">
        <f t="shared" si="2524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41">B4389</f>
        <v>0</v>
      </c>
      <c r="C4427" s="292">
        <f t="shared" si="2541"/>
        <v>0</v>
      </c>
      <c r="D4427" s="293">
        <f t="shared" si="2541"/>
        <v>0</v>
      </c>
      <c r="E4427" s="294">
        <f t="shared" si="2541"/>
        <v>0</v>
      </c>
      <c r="F4427" s="235"/>
      <c r="G4427" s="236"/>
      <c r="H4427" s="237">
        <f t="shared" ref="H4427:J4427" si="2542">H4389</f>
        <v>0</v>
      </c>
      <c r="I4427" s="238">
        <f t="shared" si="2542"/>
        <v>0</v>
      </c>
      <c r="J4427" s="238">
        <f t="shared" si="2542"/>
        <v>0</v>
      </c>
      <c r="K4427" s="239">
        <f t="shared" si="2524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3">B4390</f>
        <v>0</v>
      </c>
      <c r="C4428" s="292">
        <f t="shared" si="2543"/>
        <v>0</v>
      </c>
      <c r="D4428" s="293">
        <f t="shared" si="2543"/>
        <v>0</v>
      </c>
      <c r="E4428" s="294">
        <f t="shared" si="2543"/>
        <v>0</v>
      </c>
      <c r="F4428" s="235"/>
      <c r="G4428" s="236"/>
      <c r="H4428" s="237">
        <f t="shared" ref="H4428:J4428" si="2544">H4390</f>
        <v>0</v>
      </c>
      <c r="I4428" s="238">
        <f t="shared" si="2544"/>
        <v>0</v>
      </c>
      <c r="J4428" s="238">
        <f t="shared" si="2544"/>
        <v>0</v>
      </c>
      <c r="K4428" s="239">
        <f t="shared" si="2524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5">B4391</f>
        <v>0</v>
      </c>
      <c r="C4429" s="292">
        <f t="shared" si="2545"/>
        <v>0</v>
      </c>
      <c r="D4429" s="293">
        <f t="shared" si="2545"/>
        <v>0</v>
      </c>
      <c r="E4429" s="294">
        <f t="shared" si="2545"/>
        <v>0</v>
      </c>
      <c r="F4429" s="235"/>
      <c r="G4429" s="236"/>
      <c r="H4429" s="237">
        <f t="shared" ref="H4429:J4429" si="2546">H4391</f>
        <v>0</v>
      </c>
      <c r="I4429" s="238">
        <f t="shared" si="2546"/>
        <v>0</v>
      </c>
      <c r="J4429" s="238">
        <f t="shared" si="2546"/>
        <v>0</v>
      </c>
      <c r="K4429" s="239">
        <f t="shared" si="2524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7">B4392</f>
        <v>0</v>
      </c>
      <c r="C4430" s="292">
        <f t="shared" si="2547"/>
        <v>0</v>
      </c>
      <c r="D4430" s="293">
        <f t="shared" si="2547"/>
        <v>0</v>
      </c>
      <c r="E4430" s="294">
        <f t="shared" si="2547"/>
        <v>0</v>
      </c>
      <c r="F4430" s="235"/>
      <c r="G4430" s="236"/>
      <c r="H4430" s="237">
        <f t="shared" ref="H4430:J4430" si="2548">H4392</f>
        <v>0</v>
      </c>
      <c r="I4430" s="238">
        <f t="shared" si="2548"/>
        <v>0</v>
      </c>
      <c r="J4430" s="238">
        <f t="shared" si="2548"/>
        <v>0</v>
      </c>
      <c r="K4430" s="239">
        <f t="shared" si="2524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9">B4393</f>
        <v>0</v>
      </c>
      <c r="C4431" s="292">
        <f t="shared" si="2549"/>
        <v>0</v>
      </c>
      <c r="D4431" s="293">
        <f t="shared" si="2549"/>
        <v>0</v>
      </c>
      <c r="E4431" s="294">
        <f t="shared" si="2549"/>
        <v>0</v>
      </c>
      <c r="F4431" s="235"/>
      <c r="G4431" s="236"/>
      <c r="H4431" s="237">
        <f t="shared" ref="H4431:J4431" si="2550">H4393</f>
        <v>0</v>
      </c>
      <c r="I4431" s="238">
        <f t="shared" si="2550"/>
        <v>0</v>
      </c>
      <c r="J4431" s="238">
        <f t="shared" si="2550"/>
        <v>0</v>
      </c>
      <c r="K4431" s="239">
        <f t="shared" si="2524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51">B4394</f>
        <v>0</v>
      </c>
      <c r="C4432" s="292">
        <f t="shared" si="2551"/>
        <v>0</v>
      </c>
      <c r="D4432" s="293">
        <f t="shared" si="2551"/>
        <v>0</v>
      </c>
      <c r="E4432" s="294">
        <f t="shared" si="2551"/>
        <v>0</v>
      </c>
      <c r="F4432" s="235"/>
      <c r="G4432" s="236"/>
      <c r="H4432" s="237">
        <f t="shared" ref="H4432:J4432" si="2552">H4394</f>
        <v>0</v>
      </c>
      <c r="I4432" s="238">
        <f t="shared" si="2552"/>
        <v>0</v>
      </c>
      <c r="J4432" s="238">
        <f t="shared" si="2552"/>
        <v>0</v>
      </c>
      <c r="K4432" s="239">
        <f t="shared" si="2524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3">B4395</f>
        <v>0</v>
      </c>
      <c r="C4433" s="292">
        <f t="shared" si="2553"/>
        <v>0</v>
      </c>
      <c r="D4433" s="293">
        <f t="shared" si="2553"/>
        <v>0</v>
      </c>
      <c r="E4433" s="295">
        <f t="shared" si="2553"/>
        <v>0</v>
      </c>
      <c r="F4433" s="235"/>
      <c r="G4433" s="236"/>
      <c r="H4433" s="237">
        <f t="shared" ref="H4433:J4433" si="2554">H4395</f>
        <v>0</v>
      </c>
      <c r="I4433" s="238">
        <f t="shared" si="2554"/>
        <v>0</v>
      </c>
      <c r="J4433" s="238">
        <f t="shared" si="2554"/>
        <v>0</v>
      </c>
      <c r="K4433" s="239">
        <f t="shared" si="2524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48"/>
      <c r="K4435" s="32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49">
        <f>SUM(K4418:K4433)</f>
        <v>1021680</v>
      </c>
      <c r="K4436" s="350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51"/>
      <c r="K4437" s="351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4"/>
      <c r="K4439" s="32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52">
        <f>((J4436/1.11)+(K4438/1.11))*11%</f>
        <v>101247.56756756756</v>
      </c>
      <c r="K4440" s="353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4"/>
      <c r="K4441" s="32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1021680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5" t="str">
        <f>J4406</f>
        <v>NOVI / CONDRO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23060040</v>
      </c>
      <c r="G4448" s="11" t="s">
        <v>2</v>
      </c>
      <c r="H4448" s="385" t="s">
        <v>38</v>
      </c>
      <c r="I4448" s="385"/>
      <c r="J4448" s="385"/>
      <c r="K4448" s="38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89" t="s">
        <v>3</v>
      </c>
      <c r="G4449" s="17"/>
      <c r="H4449" s="387"/>
      <c r="I4449" s="387"/>
      <c r="J4449" s="387"/>
      <c r="K4449" s="38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4">
        <v>45104</v>
      </c>
      <c r="E4450" s="355"/>
      <c r="F4450" s="389"/>
      <c r="G4450" s="18"/>
      <c r="H4450" s="356" t="s">
        <v>31</v>
      </c>
      <c r="I4450" s="356"/>
      <c r="J4450" s="356"/>
      <c r="K4450" s="357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89"/>
      <c r="G4451" s="18"/>
      <c r="H4451" s="358" t="s">
        <v>39</v>
      </c>
      <c r="I4451" s="358"/>
      <c r="J4451" s="358"/>
      <c r="K4451" s="359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255</v>
      </c>
      <c r="E4452" s="9"/>
      <c r="F4452" s="21"/>
      <c r="G4452" s="22"/>
      <c r="H4452" s="360"/>
      <c r="I4452" s="360"/>
      <c r="J4452" s="360"/>
      <c r="K4452" s="361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6</v>
      </c>
      <c r="C4456" s="46" t="s">
        <v>34</v>
      </c>
      <c r="D4456" s="93" t="s">
        <v>31</v>
      </c>
      <c r="E4456" s="110" t="s">
        <v>78</v>
      </c>
      <c r="F4456" s="48"/>
      <c r="G4456" s="49"/>
      <c r="H4456" s="50">
        <v>39000</v>
      </c>
      <c r="I4456" s="51">
        <v>0.1</v>
      </c>
      <c r="J4456" s="51"/>
      <c r="K4456" s="52">
        <f t="shared" ref="K4456:K4471" si="2555">(B4456*H4456-((B4456*H4456)*I4456))-((B4456*H4456-((B4456*H4456)*I4456))*J4456)</f>
        <v>210600</v>
      </c>
      <c r="L4456" s="36"/>
    </row>
    <row r="4457" spans="1:12" s="10" customFormat="1" ht="14.1" customHeight="1" x14ac:dyDescent="0.25">
      <c r="A4457" s="45">
        <v>2</v>
      </c>
      <c r="B4457" s="46">
        <v>6</v>
      </c>
      <c r="C4457" s="46" t="s">
        <v>34</v>
      </c>
      <c r="D4457" s="93" t="s">
        <v>31</v>
      </c>
      <c r="E4457" s="110" t="s">
        <v>256</v>
      </c>
      <c r="F4457" s="48"/>
      <c r="G4457" s="49"/>
      <c r="H4457" s="50">
        <v>124200</v>
      </c>
      <c r="I4457" s="51">
        <v>0.1</v>
      </c>
      <c r="J4457" s="51"/>
      <c r="K4457" s="52">
        <f t="shared" si="2555"/>
        <v>670680</v>
      </c>
      <c r="L4457" s="36"/>
    </row>
    <row r="4458" spans="1:12" s="10" customFormat="1" ht="14.1" customHeight="1" x14ac:dyDescent="0.25">
      <c r="A4458" s="45">
        <v>3</v>
      </c>
      <c r="B4458" s="46">
        <v>1</v>
      </c>
      <c r="C4458" s="46" t="s">
        <v>34</v>
      </c>
      <c r="D4458" s="93" t="s">
        <v>31</v>
      </c>
      <c r="E4458" s="110" t="s">
        <v>268</v>
      </c>
      <c r="F4458" s="48"/>
      <c r="G4458" s="49"/>
      <c r="H4458" s="50">
        <v>200000</v>
      </c>
      <c r="I4458" s="51"/>
      <c r="J4458" s="51"/>
      <c r="K4458" s="52">
        <f t="shared" si="2555"/>
        <v>200000</v>
      </c>
      <c r="L4458" s="36"/>
    </row>
    <row r="4459" spans="1:12" s="10" customFormat="1" ht="14.1" customHeight="1" x14ac:dyDescent="0.25">
      <c r="A4459" s="45">
        <v>4</v>
      </c>
      <c r="B4459" s="46">
        <v>1</v>
      </c>
      <c r="C4459" s="46" t="s">
        <v>34</v>
      </c>
      <c r="D4459" s="93" t="s">
        <v>31</v>
      </c>
      <c r="E4459" s="110" t="s">
        <v>269</v>
      </c>
      <c r="F4459" s="48"/>
      <c r="G4459" s="49"/>
      <c r="H4459" s="50">
        <v>200000</v>
      </c>
      <c r="I4459" s="51"/>
      <c r="J4459" s="51"/>
      <c r="K4459" s="52">
        <f t="shared" si="2555"/>
        <v>200000</v>
      </c>
      <c r="L4459" s="36"/>
    </row>
    <row r="4460" spans="1:12" s="10" customFormat="1" ht="14.1" customHeight="1" x14ac:dyDescent="0.25">
      <c r="A4460" s="45">
        <v>5</v>
      </c>
      <c r="B4460" s="46">
        <v>6</v>
      </c>
      <c r="C4460" s="46" t="s">
        <v>34</v>
      </c>
      <c r="D4460" s="93" t="s">
        <v>31</v>
      </c>
      <c r="E4460" s="110" t="s">
        <v>257</v>
      </c>
      <c r="F4460" s="48"/>
      <c r="G4460" s="49"/>
      <c r="H4460" s="50">
        <v>53400</v>
      </c>
      <c r="I4460" s="51">
        <v>0.1</v>
      </c>
      <c r="J4460" s="51"/>
      <c r="K4460" s="52">
        <f t="shared" si="2555"/>
        <v>288360</v>
      </c>
      <c r="L4460" s="36"/>
    </row>
    <row r="4461" spans="1:12" s="10" customFormat="1" ht="14.1" customHeight="1" x14ac:dyDescent="0.25">
      <c r="A4461" s="45">
        <v>6</v>
      </c>
      <c r="B4461" s="46">
        <v>25</v>
      </c>
      <c r="C4461" s="46" t="s">
        <v>45</v>
      </c>
      <c r="D4461" s="93" t="s">
        <v>31</v>
      </c>
      <c r="E4461" s="110" t="s">
        <v>50</v>
      </c>
      <c r="F4461" s="48"/>
      <c r="G4461" s="49"/>
      <c r="H4461" s="50">
        <v>5700</v>
      </c>
      <c r="I4461" s="51">
        <v>0.1</v>
      </c>
      <c r="J4461" s="51"/>
      <c r="K4461" s="52">
        <f t="shared" si="2555"/>
        <v>128250</v>
      </c>
      <c r="L4461" s="36"/>
    </row>
    <row r="4462" spans="1:12" s="10" customFormat="1" ht="14.1" customHeight="1" x14ac:dyDescent="0.25">
      <c r="A4462" s="45">
        <v>7</v>
      </c>
      <c r="B4462" s="46">
        <v>3</v>
      </c>
      <c r="C4462" s="46" t="s">
        <v>40</v>
      </c>
      <c r="D4462" s="93" t="s">
        <v>31</v>
      </c>
      <c r="E4462" s="110" t="s">
        <v>41</v>
      </c>
      <c r="F4462" s="48"/>
      <c r="G4462" s="49"/>
      <c r="H4462" s="50">
        <v>22200</v>
      </c>
      <c r="I4462" s="51">
        <v>0.1</v>
      </c>
      <c r="J4462" s="51"/>
      <c r="K4462" s="52">
        <f t="shared" si="2555"/>
        <v>59940</v>
      </c>
      <c r="L4462" s="36"/>
    </row>
    <row r="4463" spans="1:12" s="10" customFormat="1" ht="14.1" customHeight="1" x14ac:dyDescent="0.25">
      <c r="A4463" s="45">
        <v>8</v>
      </c>
      <c r="B4463" s="46">
        <v>12</v>
      </c>
      <c r="C4463" s="46" t="s">
        <v>34</v>
      </c>
      <c r="D4463" s="93" t="s">
        <v>31</v>
      </c>
      <c r="E4463" s="110" t="s">
        <v>258</v>
      </c>
      <c r="F4463" s="48"/>
      <c r="G4463" s="49"/>
      <c r="H4463" s="50">
        <v>13200</v>
      </c>
      <c r="I4463" s="51">
        <v>0.1</v>
      </c>
      <c r="J4463" s="51"/>
      <c r="K4463" s="52">
        <f t="shared" si="2555"/>
        <v>142560</v>
      </c>
      <c r="L4463" s="36"/>
    </row>
    <row r="4464" spans="1:12" s="10" customFormat="1" ht="14.1" customHeight="1" x14ac:dyDescent="0.25">
      <c r="A4464" s="45">
        <v>9</v>
      </c>
      <c r="B4464" s="46">
        <v>2</v>
      </c>
      <c r="C4464" s="46" t="s">
        <v>40</v>
      </c>
      <c r="D4464" s="93" t="s">
        <v>31</v>
      </c>
      <c r="E4464" s="110" t="s">
        <v>259</v>
      </c>
      <c r="F4464" s="48"/>
      <c r="G4464" s="49"/>
      <c r="H4464" s="50">
        <v>85000</v>
      </c>
      <c r="I4464" s="51"/>
      <c r="J4464" s="51"/>
      <c r="K4464" s="52">
        <f t="shared" si="2555"/>
        <v>170000</v>
      </c>
      <c r="L4464" s="36"/>
    </row>
    <row r="4465" spans="1:12" s="10" customFormat="1" ht="14.1" customHeight="1" x14ac:dyDescent="0.25">
      <c r="A4465" s="45">
        <v>10</v>
      </c>
      <c r="B4465" s="46">
        <v>3</v>
      </c>
      <c r="C4465" s="46" t="s">
        <v>34</v>
      </c>
      <c r="D4465" s="93" t="s">
        <v>31</v>
      </c>
      <c r="E4465" s="110" t="s">
        <v>260</v>
      </c>
      <c r="F4465" s="48"/>
      <c r="G4465" s="49"/>
      <c r="H4465" s="50">
        <v>36000</v>
      </c>
      <c r="I4465" s="51">
        <v>0.1</v>
      </c>
      <c r="J4465" s="51"/>
      <c r="K4465" s="52">
        <f t="shared" si="2555"/>
        <v>97200</v>
      </c>
      <c r="L4465" s="36"/>
    </row>
    <row r="4466" spans="1:12" s="10" customFormat="1" ht="14.1" customHeight="1" x14ac:dyDescent="0.25">
      <c r="A4466" s="45">
        <v>11</v>
      </c>
      <c r="B4466" s="46">
        <v>3</v>
      </c>
      <c r="C4466" s="46" t="s">
        <v>34</v>
      </c>
      <c r="D4466" s="93" t="s">
        <v>31</v>
      </c>
      <c r="E4466" s="110" t="s">
        <v>261</v>
      </c>
      <c r="F4466" s="48"/>
      <c r="G4466" s="49"/>
      <c r="H4466" s="50">
        <v>10800</v>
      </c>
      <c r="I4466" s="51">
        <v>0.1</v>
      </c>
      <c r="J4466" s="51"/>
      <c r="K4466" s="52">
        <f t="shared" si="2555"/>
        <v>29160</v>
      </c>
      <c r="L4466" s="36"/>
    </row>
    <row r="4467" spans="1:12" s="10" customFormat="1" ht="14.1" customHeight="1" x14ac:dyDescent="0.25">
      <c r="A4467" s="45">
        <v>12</v>
      </c>
      <c r="B4467" s="46">
        <v>3</v>
      </c>
      <c r="C4467" s="46" t="s">
        <v>34</v>
      </c>
      <c r="D4467" s="93" t="s">
        <v>31</v>
      </c>
      <c r="E4467" s="110" t="s">
        <v>262</v>
      </c>
      <c r="F4467" s="48"/>
      <c r="G4467" s="49"/>
      <c r="H4467" s="50">
        <v>24000</v>
      </c>
      <c r="I4467" s="51"/>
      <c r="J4467" s="51"/>
      <c r="K4467" s="52">
        <f t="shared" si="2555"/>
        <v>72000</v>
      </c>
      <c r="L4467" s="36"/>
    </row>
    <row r="4468" spans="1:12" s="10" customFormat="1" ht="14.1" customHeight="1" x14ac:dyDescent="0.25">
      <c r="A4468" s="45">
        <v>13</v>
      </c>
      <c r="B4468" s="46">
        <v>3</v>
      </c>
      <c r="C4468" s="46" t="s">
        <v>34</v>
      </c>
      <c r="D4468" s="93" t="s">
        <v>31</v>
      </c>
      <c r="E4468" s="110" t="s">
        <v>263</v>
      </c>
      <c r="F4468" s="48"/>
      <c r="G4468" s="49"/>
      <c r="H4468" s="50">
        <v>24000</v>
      </c>
      <c r="I4468" s="51"/>
      <c r="J4468" s="51"/>
      <c r="K4468" s="52">
        <f t="shared" si="2555"/>
        <v>72000</v>
      </c>
      <c r="L4468" s="36"/>
    </row>
    <row r="4469" spans="1:12" s="10" customFormat="1" ht="14.1" customHeight="1" x14ac:dyDescent="0.25">
      <c r="A4469" s="45">
        <v>14</v>
      </c>
      <c r="B4469" s="46">
        <v>2</v>
      </c>
      <c r="C4469" s="46" t="s">
        <v>34</v>
      </c>
      <c r="D4469" s="93" t="s">
        <v>31</v>
      </c>
      <c r="E4469" s="111" t="s">
        <v>264</v>
      </c>
      <c r="F4469" s="48"/>
      <c r="G4469" s="49"/>
      <c r="H4469" s="50">
        <v>175000</v>
      </c>
      <c r="I4469" s="51"/>
      <c r="J4469" s="51"/>
      <c r="K4469" s="52">
        <f t="shared" si="2555"/>
        <v>350000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5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5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62"/>
      <c r="K4473" s="363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64">
        <f>SUM(K4456:K4471)</f>
        <v>2690750</v>
      </c>
      <c r="K4474" s="365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66"/>
      <c r="K4475" s="366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63"/>
      <c r="K4477" s="363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67">
        <f>((J4474/1.11)+(K4476/1.11))*11%</f>
        <v>266650.90090090089</v>
      </c>
      <c r="K4478" s="368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63"/>
      <c r="K4479" s="363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2690750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69" t="s">
        <v>36</v>
      </c>
      <c r="K4482" s="370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69"/>
      <c r="K4483" s="370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23060040</v>
      </c>
      <c r="F4486" s="123"/>
      <c r="G4486" s="124" t="s">
        <v>2</v>
      </c>
      <c r="H4486" s="371" t="str">
        <f>H4448</f>
        <v>CV SINAR CAHAYA NIRMALA</v>
      </c>
      <c r="I4486" s="371"/>
      <c r="J4486" s="371"/>
      <c r="K4486" s="37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75" t="s">
        <v>3</v>
      </c>
      <c r="G4487" s="130"/>
      <c r="H4487" s="373"/>
      <c r="I4487" s="373"/>
      <c r="J4487" s="373"/>
      <c r="K4487" s="37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76">
        <f>D4450</f>
        <v>45104</v>
      </c>
      <c r="E4488" s="377"/>
      <c r="F4488" s="375"/>
      <c r="G4488" s="131"/>
      <c r="H4488" s="378" t="str">
        <f>H4450</f>
        <v/>
      </c>
      <c r="I4488" s="378"/>
      <c r="J4488" s="378"/>
      <c r="K4488" s="37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75"/>
      <c r="G4489" s="131"/>
      <c r="H4489" s="380" t="str">
        <f>H4451</f>
        <v>BREBES</v>
      </c>
      <c r="I4489" s="380"/>
      <c r="J4489" s="380"/>
      <c r="K4489" s="381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4783</v>
      </c>
      <c r="E4490" s="122"/>
      <c r="F4490" s="133"/>
      <c r="G4490" s="134"/>
      <c r="H4490" s="382"/>
      <c r="I4490" s="382"/>
      <c r="J4490" s="382"/>
      <c r="K4490" s="383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6">B4456</f>
        <v>6</v>
      </c>
      <c r="C4494" s="287" t="str">
        <f t="shared" si="2556"/>
        <v>LSN</v>
      </c>
      <c r="D4494" s="288" t="str">
        <f t="shared" si="2556"/>
        <v/>
      </c>
      <c r="E4494" s="289" t="str">
        <f t="shared" si="2556"/>
        <v>GEL PEN KENKO HI-TECH-H 0.28 MM HITAM</v>
      </c>
      <c r="F4494" s="158"/>
      <c r="G4494" s="159"/>
      <c r="H4494" s="160">
        <f t="shared" ref="H4494:J4494" si="2557">H4456</f>
        <v>39000</v>
      </c>
      <c r="I4494" s="161">
        <f t="shared" si="2557"/>
        <v>0.1</v>
      </c>
      <c r="J4494" s="161">
        <f t="shared" si="2557"/>
        <v>0</v>
      </c>
      <c r="K4494" s="162">
        <f t="shared" ref="K4494:K4509" si="2558">(B4494*H4494-((B4494*H4494)*I4494))-((B4494*H4494-((B4494*H4494)*I4494))*J4494)</f>
        <v>210600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9">B4457</f>
        <v>6</v>
      </c>
      <c r="C4495" s="287" t="str">
        <f t="shared" si="2559"/>
        <v>LSN</v>
      </c>
      <c r="D4495" s="288" t="str">
        <f t="shared" si="2559"/>
        <v/>
      </c>
      <c r="E4495" s="289" t="str">
        <f t="shared" si="2559"/>
        <v>PENSIL WARNA KENKO CP-12F CLASSIC (PANJANG)</v>
      </c>
      <c r="F4495" s="158"/>
      <c r="G4495" s="159"/>
      <c r="H4495" s="160">
        <f t="shared" ref="H4495:J4495" si="2560">H4457</f>
        <v>124200</v>
      </c>
      <c r="I4495" s="161">
        <f t="shared" si="2560"/>
        <v>0.1</v>
      </c>
      <c r="J4495" s="161">
        <f t="shared" si="2560"/>
        <v>0</v>
      </c>
      <c r="K4495" s="162">
        <f t="shared" si="2558"/>
        <v>670680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61">B4458</f>
        <v>1</v>
      </c>
      <c r="C4496" s="287" t="str">
        <f t="shared" si="2561"/>
        <v>LSN</v>
      </c>
      <c r="D4496" s="288" t="str">
        <f t="shared" si="2561"/>
        <v/>
      </c>
      <c r="E4496" s="289" t="str">
        <f t="shared" si="2561"/>
        <v>PENCIL CASE 22 x 7.5 MAGNET FX-2275 (METALIK) CO</v>
      </c>
      <c r="F4496" s="158"/>
      <c r="G4496" s="159"/>
      <c r="H4496" s="160">
        <f t="shared" ref="H4496:J4496" si="2562">H4458</f>
        <v>200000</v>
      </c>
      <c r="I4496" s="161">
        <f t="shared" si="2562"/>
        <v>0</v>
      </c>
      <c r="J4496" s="161">
        <f t="shared" si="2562"/>
        <v>0</v>
      </c>
      <c r="K4496" s="162">
        <f t="shared" si="2558"/>
        <v>200000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3">B4459</f>
        <v>1</v>
      </c>
      <c r="C4497" s="287" t="str">
        <f t="shared" si="2563"/>
        <v>LSN</v>
      </c>
      <c r="D4497" s="288" t="str">
        <f t="shared" si="2563"/>
        <v/>
      </c>
      <c r="E4497" s="289" t="str">
        <f t="shared" si="2563"/>
        <v>PENCIL CASE 22 x 7.5 MAGNET FX-2275 (METALIK) CE</v>
      </c>
      <c r="F4497" s="158"/>
      <c r="G4497" s="159"/>
      <c r="H4497" s="160">
        <f t="shared" ref="H4497:J4497" si="2564">H4459</f>
        <v>200000</v>
      </c>
      <c r="I4497" s="161">
        <f t="shared" si="2564"/>
        <v>0</v>
      </c>
      <c r="J4497" s="161">
        <f t="shared" si="2564"/>
        <v>0</v>
      </c>
      <c r="K4497" s="162">
        <f t="shared" si="2558"/>
        <v>200000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5">B4460</f>
        <v>6</v>
      </c>
      <c r="C4498" s="287" t="str">
        <f t="shared" si="2565"/>
        <v>LSN</v>
      </c>
      <c r="D4498" s="288" t="str">
        <f t="shared" si="2565"/>
        <v/>
      </c>
      <c r="E4498" s="289" t="str">
        <f t="shared" si="2565"/>
        <v>CORRECTION FLUID KENKO KE-301</v>
      </c>
      <c r="F4498" s="158"/>
      <c r="G4498" s="159"/>
      <c r="H4498" s="160">
        <f t="shared" ref="H4498:J4498" si="2566">H4460</f>
        <v>53400</v>
      </c>
      <c r="I4498" s="161">
        <f t="shared" si="2566"/>
        <v>0.1</v>
      </c>
      <c r="J4498" s="161">
        <f t="shared" si="2566"/>
        <v>0</v>
      </c>
      <c r="K4498" s="162">
        <f t="shared" si="2558"/>
        <v>288360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7">B4461</f>
        <v>25</v>
      </c>
      <c r="C4499" s="287" t="str">
        <f t="shared" si="2567"/>
        <v>PAK</v>
      </c>
      <c r="D4499" s="288" t="str">
        <f t="shared" si="2567"/>
        <v/>
      </c>
      <c r="E4499" s="289" t="str">
        <f t="shared" si="2567"/>
        <v>LOOSE LEAF JOYART B5-2670 (50S)</v>
      </c>
      <c r="F4499" s="158"/>
      <c r="G4499" s="159"/>
      <c r="H4499" s="160">
        <f t="shared" ref="H4499:J4499" si="2568">H4461</f>
        <v>5700</v>
      </c>
      <c r="I4499" s="161">
        <f t="shared" si="2568"/>
        <v>0.1</v>
      </c>
      <c r="J4499" s="161">
        <f t="shared" si="2568"/>
        <v>0</v>
      </c>
      <c r="K4499" s="162">
        <f t="shared" si="2558"/>
        <v>128250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9">B4462</f>
        <v>3</v>
      </c>
      <c r="C4500" s="287" t="str">
        <f t="shared" si="2569"/>
        <v>BOX</v>
      </c>
      <c r="D4500" s="288" t="str">
        <f t="shared" si="2569"/>
        <v/>
      </c>
      <c r="E4500" s="289" t="str">
        <f t="shared" si="2569"/>
        <v>ASAHAN JOYKO B-23 (isi 12 pc) TONG 1 LOBANG</v>
      </c>
      <c r="F4500" s="158"/>
      <c r="G4500" s="159"/>
      <c r="H4500" s="160">
        <f t="shared" ref="H4500:J4500" si="2570">H4462</f>
        <v>22200</v>
      </c>
      <c r="I4500" s="161">
        <f t="shared" si="2570"/>
        <v>0.1</v>
      </c>
      <c r="J4500" s="161">
        <f t="shared" si="2570"/>
        <v>0</v>
      </c>
      <c r="K4500" s="162">
        <f t="shared" si="2558"/>
        <v>59940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71">B4463</f>
        <v>12</v>
      </c>
      <c r="C4501" s="287" t="str">
        <f t="shared" si="2571"/>
        <v>LSN</v>
      </c>
      <c r="D4501" s="288" t="str">
        <f t="shared" si="2571"/>
        <v/>
      </c>
      <c r="E4501" s="290" t="str">
        <f t="shared" si="2571"/>
        <v>BALLPEN JOYKO BP-349-12 VOKUS TRANS HITAM (BONUS)</v>
      </c>
      <c r="F4501" s="158"/>
      <c r="G4501" s="159"/>
      <c r="H4501" s="160">
        <f t="shared" ref="H4501:J4501" si="2572">H4463</f>
        <v>13200</v>
      </c>
      <c r="I4501" s="161">
        <f t="shared" si="2572"/>
        <v>0.1</v>
      </c>
      <c r="J4501" s="161">
        <f t="shared" si="2572"/>
        <v>0</v>
      </c>
      <c r="K4501" s="162">
        <f t="shared" si="2558"/>
        <v>142560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3">B4464</f>
        <v>2</v>
      </c>
      <c r="C4502" s="287" t="str">
        <f t="shared" si="2573"/>
        <v>BOX</v>
      </c>
      <c r="D4502" s="288" t="str">
        <f t="shared" si="2573"/>
        <v/>
      </c>
      <c r="E4502" s="289" t="str">
        <f t="shared" si="2573"/>
        <v>PENSIL ZHONG HUA 6925-2B</v>
      </c>
      <c r="F4502" s="158"/>
      <c r="G4502" s="159"/>
      <c r="H4502" s="160">
        <f t="shared" ref="H4502:J4502" si="2574">H4464</f>
        <v>85000</v>
      </c>
      <c r="I4502" s="161">
        <f t="shared" si="2574"/>
        <v>0</v>
      </c>
      <c r="J4502" s="161">
        <f t="shared" si="2574"/>
        <v>0</v>
      </c>
      <c r="K4502" s="162">
        <f t="shared" si="2558"/>
        <v>170000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5">B4465</f>
        <v>3</v>
      </c>
      <c r="C4503" s="287" t="str">
        <f t="shared" si="2575"/>
        <v>LSN</v>
      </c>
      <c r="D4503" s="288" t="str">
        <f t="shared" si="2575"/>
        <v/>
      </c>
      <c r="E4503" s="289" t="str">
        <f t="shared" si="2575"/>
        <v>SPIDOL PERMANEN KENKO PM-100 HITAM</v>
      </c>
      <c r="F4503" s="158"/>
      <c r="G4503" s="159"/>
      <c r="H4503" s="160">
        <f t="shared" ref="H4503:J4503" si="2576">H4465</f>
        <v>36000</v>
      </c>
      <c r="I4503" s="161">
        <f t="shared" si="2576"/>
        <v>0.1</v>
      </c>
      <c r="J4503" s="161">
        <f t="shared" si="2576"/>
        <v>0</v>
      </c>
      <c r="K4503" s="162">
        <f t="shared" si="2558"/>
        <v>97200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7">B4466</f>
        <v>3</v>
      </c>
      <c r="C4504" s="287" t="str">
        <f t="shared" si="2577"/>
        <v>LSN</v>
      </c>
      <c r="D4504" s="288" t="str">
        <f t="shared" si="2577"/>
        <v/>
      </c>
      <c r="E4504" s="289" t="str">
        <f t="shared" si="2577"/>
        <v>SPIDOL PERMANEN KENKO KE-10 (KECIL)</v>
      </c>
      <c r="F4504" s="158"/>
      <c r="G4504" s="159"/>
      <c r="H4504" s="160">
        <f t="shared" ref="H4504:J4504" si="2578">H4466</f>
        <v>10800</v>
      </c>
      <c r="I4504" s="161">
        <f t="shared" si="2578"/>
        <v>0.1</v>
      </c>
      <c r="J4504" s="161">
        <f t="shared" si="2578"/>
        <v>0</v>
      </c>
      <c r="K4504" s="162">
        <f t="shared" si="2558"/>
        <v>29160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9">B4467</f>
        <v>3</v>
      </c>
      <c r="C4505" s="287" t="str">
        <f t="shared" si="2579"/>
        <v>LSN</v>
      </c>
      <c r="D4505" s="288" t="str">
        <f t="shared" si="2579"/>
        <v/>
      </c>
      <c r="E4505" s="289" t="str">
        <f t="shared" si="2579"/>
        <v>GEL PEN TIZO TG31762-E</v>
      </c>
      <c r="F4505" s="158"/>
      <c r="G4505" s="159"/>
      <c r="H4505" s="160">
        <f t="shared" ref="H4505:J4505" si="2580">H4467</f>
        <v>24000</v>
      </c>
      <c r="I4505" s="161">
        <f t="shared" si="2580"/>
        <v>0</v>
      </c>
      <c r="J4505" s="161">
        <f t="shared" si="2580"/>
        <v>0</v>
      </c>
      <c r="K4505" s="162">
        <f t="shared" si="2558"/>
        <v>72000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81">B4468</f>
        <v>3</v>
      </c>
      <c r="C4506" s="287" t="str">
        <f t="shared" si="2581"/>
        <v>LSN</v>
      </c>
      <c r="D4506" s="288" t="str">
        <f t="shared" si="2581"/>
        <v/>
      </c>
      <c r="E4506" s="289" t="str">
        <f t="shared" si="2581"/>
        <v>GEL PEN TIZO TG31037-E</v>
      </c>
      <c r="F4506" s="158"/>
      <c r="G4506" s="159"/>
      <c r="H4506" s="160">
        <f t="shared" ref="H4506:J4506" si="2582">H4468</f>
        <v>24000</v>
      </c>
      <c r="I4506" s="161">
        <f t="shared" si="2582"/>
        <v>0</v>
      </c>
      <c r="J4506" s="161">
        <f t="shared" si="2582"/>
        <v>0</v>
      </c>
      <c r="K4506" s="162">
        <f t="shared" si="2558"/>
        <v>72000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3">B4469</f>
        <v>2</v>
      </c>
      <c r="C4507" s="287" t="str">
        <f t="shared" si="2583"/>
        <v>LSN</v>
      </c>
      <c r="D4507" s="288" t="str">
        <f t="shared" si="2583"/>
        <v/>
      </c>
      <c r="E4507" s="289" t="str">
        <f t="shared" si="2583"/>
        <v>PENSIL WARNA KAYAGI KY-CP1224 TWIN</v>
      </c>
      <c r="F4507" s="158"/>
      <c r="G4507" s="159"/>
      <c r="H4507" s="160">
        <f t="shared" ref="H4507:J4507" si="2584">H4469</f>
        <v>175000</v>
      </c>
      <c r="I4507" s="161">
        <f t="shared" si="2584"/>
        <v>0</v>
      </c>
      <c r="J4507" s="161">
        <f t="shared" si="2584"/>
        <v>0</v>
      </c>
      <c r="K4507" s="162">
        <f t="shared" si="2558"/>
        <v>350000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5">B4470</f>
        <v>0</v>
      </c>
      <c r="C4508" s="287">
        <f t="shared" si="2585"/>
        <v>0</v>
      </c>
      <c r="D4508" s="288">
        <f t="shared" si="2585"/>
        <v>0</v>
      </c>
      <c r="E4508" s="289">
        <f t="shared" si="2585"/>
        <v>0</v>
      </c>
      <c r="F4508" s="158"/>
      <c r="G4508" s="159"/>
      <c r="H4508" s="160">
        <f t="shared" ref="H4508:J4508" si="2586">H4470</f>
        <v>0</v>
      </c>
      <c r="I4508" s="161">
        <f t="shared" si="2586"/>
        <v>0</v>
      </c>
      <c r="J4508" s="161">
        <f t="shared" si="2586"/>
        <v>0</v>
      </c>
      <c r="K4508" s="162">
        <f t="shared" si="2558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7">B4471</f>
        <v>0</v>
      </c>
      <c r="C4509" s="287">
        <f t="shared" si="2587"/>
        <v>0</v>
      </c>
      <c r="D4509" s="288">
        <f t="shared" si="2587"/>
        <v>0</v>
      </c>
      <c r="E4509" s="290">
        <f t="shared" si="2587"/>
        <v>0</v>
      </c>
      <c r="F4509" s="158"/>
      <c r="G4509" s="159"/>
      <c r="H4509" s="160">
        <f t="shared" ref="H4509:J4509" si="2588">H4471</f>
        <v>0</v>
      </c>
      <c r="I4509" s="161">
        <f t="shared" si="2588"/>
        <v>0</v>
      </c>
      <c r="J4509" s="161">
        <f t="shared" si="2588"/>
        <v>0</v>
      </c>
      <c r="K4509" s="162">
        <f t="shared" si="2558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84"/>
      <c r="K4511" s="33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27">
        <f>SUM(K4494:K4509)</f>
        <v>2690750</v>
      </c>
      <c r="K4512" s="328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29"/>
      <c r="K4513" s="329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30"/>
      <c r="K4515" s="33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31">
        <f>((J4512/1.11)+(K4514/1.11))*11%</f>
        <v>266650.90090090089</v>
      </c>
      <c r="K4516" s="332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30"/>
      <c r="K4517" s="33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2690750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3" t="str">
        <f>J4482</f>
        <v>NOVI / CONDRO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23060040</v>
      </c>
      <c r="F4524" s="200"/>
      <c r="G4524" s="201" t="s">
        <v>2</v>
      </c>
      <c r="H4524" s="335" t="str">
        <f>H4486</f>
        <v>CV SINAR CAHAYA NIRMALA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3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40">
        <f>D4488</f>
        <v>45104</v>
      </c>
      <c r="E4526" s="341"/>
      <c r="F4526" s="339"/>
      <c r="G4526" s="208"/>
      <c r="H4526" s="342" t="str">
        <f>H4488</f>
        <v/>
      </c>
      <c r="I4526" s="342"/>
      <c r="J4526" s="342"/>
      <c r="K4526" s="34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39"/>
      <c r="G4527" s="208"/>
      <c r="H4527" s="344" t="str">
        <f>H4489</f>
        <v>BREBES</v>
      </c>
      <c r="I4527" s="344"/>
      <c r="J4527" s="344"/>
      <c r="K4527" s="34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4783</v>
      </c>
      <c r="E4528" s="199"/>
      <c r="F4528" s="210"/>
      <c r="G4528" s="211"/>
      <c r="H4528" s="346"/>
      <c r="I4528" s="346"/>
      <c r="J4528" s="346"/>
      <c r="K4528" s="34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9">B4494</f>
        <v>6</v>
      </c>
      <c r="C4532" s="292" t="str">
        <f t="shared" si="2589"/>
        <v>LSN</v>
      </c>
      <c r="D4532" s="293" t="str">
        <f t="shared" si="2589"/>
        <v/>
      </c>
      <c r="E4532" s="294" t="str">
        <f t="shared" si="2589"/>
        <v>GEL PEN KENKO HI-TECH-H 0.28 MM HITAM</v>
      </c>
      <c r="F4532" s="235"/>
      <c r="G4532" s="236"/>
      <c r="H4532" s="237">
        <f t="shared" ref="H4532:J4532" si="2590">H4494</f>
        <v>39000</v>
      </c>
      <c r="I4532" s="238">
        <f t="shared" si="2590"/>
        <v>0.1</v>
      </c>
      <c r="J4532" s="238">
        <f t="shared" si="2590"/>
        <v>0</v>
      </c>
      <c r="K4532" s="239">
        <f t="shared" ref="K4532:K4547" si="2591">(B4532*H4532-((B4532*H4532)*I4532))-((B4532*H4532-((B4532*H4532)*I4532))*J4532)</f>
        <v>210600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2">B4495</f>
        <v>6</v>
      </c>
      <c r="C4533" s="292" t="str">
        <f t="shared" si="2592"/>
        <v>LSN</v>
      </c>
      <c r="D4533" s="293" t="str">
        <f t="shared" si="2592"/>
        <v/>
      </c>
      <c r="E4533" s="294" t="str">
        <f t="shared" si="2592"/>
        <v>PENSIL WARNA KENKO CP-12F CLASSIC (PANJANG)</v>
      </c>
      <c r="F4533" s="235"/>
      <c r="G4533" s="236"/>
      <c r="H4533" s="237">
        <f t="shared" ref="H4533:J4533" si="2593">H4495</f>
        <v>124200</v>
      </c>
      <c r="I4533" s="238">
        <f t="shared" si="2593"/>
        <v>0.1</v>
      </c>
      <c r="J4533" s="238">
        <f t="shared" si="2593"/>
        <v>0</v>
      </c>
      <c r="K4533" s="239">
        <f t="shared" si="2591"/>
        <v>670680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4">B4496</f>
        <v>1</v>
      </c>
      <c r="C4534" s="292" t="str">
        <f t="shared" si="2594"/>
        <v>LSN</v>
      </c>
      <c r="D4534" s="293" t="str">
        <f t="shared" si="2594"/>
        <v/>
      </c>
      <c r="E4534" s="294" t="str">
        <f t="shared" si="2594"/>
        <v>PENCIL CASE 22 x 7.5 MAGNET FX-2275 (METALIK) CO</v>
      </c>
      <c r="F4534" s="235"/>
      <c r="G4534" s="236"/>
      <c r="H4534" s="237">
        <f t="shared" ref="H4534:J4534" si="2595">H4496</f>
        <v>200000</v>
      </c>
      <c r="I4534" s="238">
        <f t="shared" si="2595"/>
        <v>0</v>
      </c>
      <c r="J4534" s="238">
        <f t="shared" si="2595"/>
        <v>0</v>
      </c>
      <c r="K4534" s="239">
        <f t="shared" si="2591"/>
        <v>200000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6">B4497</f>
        <v>1</v>
      </c>
      <c r="C4535" s="292" t="str">
        <f t="shared" si="2596"/>
        <v>LSN</v>
      </c>
      <c r="D4535" s="293" t="str">
        <f t="shared" si="2596"/>
        <v/>
      </c>
      <c r="E4535" s="294" t="str">
        <f t="shared" si="2596"/>
        <v>PENCIL CASE 22 x 7.5 MAGNET FX-2275 (METALIK) CE</v>
      </c>
      <c r="F4535" s="235"/>
      <c r="G4535" s="236"/>
      <c r="H4535" s="237">
        <f t="shared" ref="H4535:J4535" si="2597">H4497</f>
        <v>200000</v>
      </c>
      <c r="I4535" s="238">
        <f t="shared" si="2597"/>
        <v>0</v>
      </c>
      <c r="J4535" s="238">
        <f t="shared" si="2597"/>
        <v>0</v>
      </c>
      <c r="K4535" s="239">
        <f t="shared" si="2591"/>
        <v>200000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8">B4498</f>
        <v>6</v>
      </c>
      <c r="C4536" s="292" t="str">
        <f t="shared" si="2598"/>
        <v>LSN</v>
      </c>
      <c r="D4536" s="293" t="str">
        <f t="shared" si="2598"/>
        <v/>
      </c>
      <c r="E4536" s="294" t="str">
        <f t="shared" si="2598"/>
        <v>CORRECTION FLUID KENKO KE-301</v>
      </c>
      <c r="F4536" s="235"/>
      <c r="G4536" s="236"/>
      <c r="H4536" s="237">
        <f t="shared" ref="H4536:J4536" si="2599">H4498</f>
        <v>53400</v>
      </c>
      <c r="I4536" s="238">
        <f t="shared" si="2599"/>
        <v>0.1</v>
      </c>
      <c r="J4536" s="238">
        <f t="shared" si="2599"/>
        <v>0</v>
      </c>
      <c r="K4536" s="239">
        <f t="shared" si="2591"/>
        <v>288360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600">B4499</f>
        <v>25</v>
      </c>
      <c r="C4537" s="292" t="str">
        <f t="shared" si="2600"/>
        <v>PAK</v>
      </c>
      <c r="D4537" s="293" t="str">
        <f t="shared" si="2600"/>
        <v/>
      </c>
      <c r="E4537" s="294" t="str">
        <f t="shared" si="2600"/>
        <v>LOOSE LEAF JOYART B5-2670 (50S)</v>
      </c>
      <c r="F4537" s="235"/>
      <c r="G4537" s="236"/>
      <c r="H4537" s="237">
        <f t="shared" ref="H4537:J4537" si="2601">H4499</f>
        <v>5700</v>
      </c>
      <c r="I4537" s="238">
        <f t="shared" si="2601"/>
        <v>0.1</v>
      </c>
      <c r="J4537" s="238">
        <f t="shared" si="2601"/>
        <v>0</v>
      </c>
      <c r="K4537" s="239">
        <f t="shared" si="2591"/>
        <v>128250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2">B4500</f>
        <v>3</v>
      </c>
      <c r="C4538" s="292" t="str">
        <f t="shared" si="2602"/>
        <v>BOX</v>
      </c>
      <c r="D4538" s="293" t="str">
        <f t="shared" si="2602"/>
        <v/>
      </c>
      <c r="E4538" s="294" t="str">
        <f t="shared" si="2602"/>
        <v>ASAHAN JOYKO B-23 (isi 12 pc) TONG 1 LOBANG</v>
      </c>
      <c r="F4538" s="235"/>
      <c r="G4538" s="236"/>
      <c r="H4538" s="237">
        <f t="shared" ref="H4538:J4538" si="2603">H4500</f>
        <v>22200</v>
      </c>
      <c r="I4538" s="238">
        <f t="shared" si="2603"/>
        <v>0.1</v>
      </c>
      <c r="J4538" s="238">
        <f t="shared" si="2603"/>
        <v>0</v>
      </c>
      <c r="K4538" s="239">
        <f t="shared" si="2591"/>
        <v>59940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4">B4501</f>
        <v>12</v>
      </c>
      <c r="C4539" s="292" t="str">
        <f t="shared" si="2604"/>
        <v>LSN</v>
      </c>
      <c r="D4539" s="293" t="str">
        <f t="shared" si="2604"/>
        <v/>
      </c>
      <c r="E4539" s="295" t="str">
        <f t="shared" si="2604"/>
        <v>BALLPEN JOYKO BP-349-12 VOKUS TRANS HITAM (BONUS)</v>
      </c>
      <c r="F4539" s="235"/>
      <c r="G4539" s="236"/>
      <c r="H4539" s="237">
        <f t="shared" ref="H4539:J4539" si="2605">H4501</f>
        <v>13200</v>
      </c>
      <c r="I4539" s="238">
        <f t="shared" si="2605"/>
        <v>0.1</v>
      </c>
      <c r="J4539" s="238">
        <f t="shared" si="2605"/>
        <v>0</v>
      </c>
      <c r="K4539" s="239">
        <f t="shared" si="2591"/>
        <v>142560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6">B4502</f>
        <v>2</v>
      </c>
      <c r="C4540" s="292" t="str">
        <f t="shared" si="2606"/>
        <v>BOX</v>
      </c>
      <c r="D4540" s="293" t="str">
        <f t="shared" si="2606"/>
        <v/>
      </c>
      <c r="E4540" s="294" t="str">
        <f t="shared" si="2606"/>
        <v>PENSIL ZHONG HUA 6925-2B</v>
      </c>
      <c r="F4540" s="235"/>
      <c r="G4540" s="236"/>
      <c r="H4540" s="237">
        <f t="shared" ref="H4540:J4540" si="2607">H4502</f>
        <v>85000</v>
      </c>
      <c r="I4540" s="238">
        <f t="shared" si="2607"/>
        <v>0</v>
      </c>
      <c r="J4540" s="238">
        <f t="shared" si="2607"/>
        <v>0</v>
      </c>
      <c r="K4540" s="239">
        <f t="shared" si="2591"/>
        <v>170000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8">B4503</f>
        <v>3</v>
      </c>
      <c r="C4541" s="292" t="str">
        <f t="shared" si="2608"/>
        <v>LSN</v>
      </c>
      <c r="D4541" s="293" t="str">
        <f t="shared" si="2608"/>
        <v/>
      </c>
      <c r="E4541" s="294" t="str">
        <f t="shared" si="2608"/>
        <v>SPIDOL PERMANEN KENKO PM-100 HITAM</v>
      </c>
      <c r="F4541" s="235"/>
      <c r="G4541" s="236"/>
      <c r="H4541" s="237">
        <f t="shared" ref="H4541:J4541" si="2609">H4503</f>
        <v>36000</v>
      </c>
      <c r="I4541" s="238">
        <f t="shared" si="2609"/>
        <v>0.1</v>
      </c>
      <c r="J4541" s="238">
        <f t="shared" si="2609"/>
        <v>0</v>
      </c>
      <c r="K4541" s="239">
        <f t="shared" si="2591"/>
        <v>97200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10">B4504</f>
        <v>3</v>
      </c>
      <c r="C4542" s="292" t="str">
        <f t="shared" si="2610"/>
        <v>LSN</v>
      </c>
      <c r="D4542" s="293" t="str">
        <f t="shared" si="2610"/>
        <v/>
      </c>
      <c r="E4542" s="294" t="str">
        <f t="shared" si="2610"/>
        <v>SPIDOL PERMANEN KENKO KE-10 (KECIL)</v>
      </c>
      <c r="F4542" s="235"/>
      <c r="G4542" s="236"/>
      <c r="H4542" s="237">
        <f t="shared" ref="H4542:J4542" si="2611">H4504</f>
        <v>10800</v>
      </c>
      <c r="I4542" s="238">
        <f t="shared" si="2611"/>
        <v>0.1</v>
      </c>
      <c r="J4542" s="238">
        <f t="shared" si="2611"/>
        <v>0</v>
      </c>
      <c r="K4542" s="239">
        <f t="shared" si="2591"/>
        <v>29160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2">B4505</f>
        <v>3</v>
      </c>
      <c r="C4543" s="292" t="str">
        <f t="shared" si="2612"/>
        <v>LSN</v>
      </c>
      <c r="D4543" s="293" t="str">
        <f t="shared" si="2612"/>
        <v/>
      </c>
      <c r="E4543" s="294" t="str">
        <f t="shared" si="2612"/>
        <v>GEL PEN TIZO TG31762-E</v>
      </c>
      <c r="F4543" s="235"/>
      <c r="G4543" s="236"/>
      <c r="H4543" s="237">
        <f t="shared" ref="H4543:J4543" si="2613">H4505</f>
        <v>24000</v>
      </c>
      <c r="I4543" s="238">
        <f t="shared" si="2613"/>
        <v>0</v>
      </c>
      <c r="J4543" s="238">
        <f t="shared" si="2613"/>
        <v>0</v>
      </c>
      <c r="K4543" s="239">
        <f t="shared" si="2591"/>
        <v>72000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4">B4506</f>
        <v>3</v>
      </c>
      <c r="C4544" s="292" t="str">
        <f t="shared" si="2614"/>
        <v>LSN</v>
      </c>
      <c r="D4544" s="293" t="str">
        <f t="shared" si="2614"/>
        <v/>
      </c>
      <c r="E4544" s="294" t="str">
        <f t="shared" si="2614"/>
        <v>GEL PEN TIZO TG31037-E</v>
      </c>
      <c r="F4544" s="235"/>
      <c r="G4544" s="236"/>
      <c r="H4544" s="237">
        <f t="shared" ref="H4544:J4544" si="2615">H4506</f>
        <v>24000</v>
      </c>
      <c r="I4544" s="238">
        <f t="shared" si="2615"/>
        <v>0</v>
      </c>
      <c r="J4544" s="238">
        <f t="shared" si="2615"/>
        <v>0</v>
      </c>
      <c r="K4544" s="239">
        <f t="shared" si="2591"/>
        <v>72000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6">B4507</f>
        <v>2</v>
      </c>
      <c r="C4545" s="292" t="str">
        <f t="shared" si="2616"/>
        <v>LSN</v>
      </c>
      <c r="D4545" s="293" t="str">
        <f t="shared" si="2616"/>
        <v/>
      </c>
      <c r="E4545" s="294" t="str">
        <f t="shared" si="2616"/>
        <v>PENSIL WARNA KAYAGI KY-CP1224 TWIN</v>
      </c>
      <c r="F4545" s="235"/>
      <c r="G4545" s="236"/>
      <c r="H4545" s="237">
        <f t="shared" ref="H4545:J4545" si="2617">H4507</f>
        <v>175000</v>
      </c>
      <c r="I4545" s="238">
        <f t="shared" si="2617"/>
        <v>0</v>
      </c>
      <c r="J4545" s="238">
        <f t="shared" si="2617"/>
        <v>0</v>
      </c>
      <c r="K4545" s="239">
        <f t="shared" si="2591"/>
        <v>350000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8">B4508</f>
        <v>0</v>
      </c>
      <c r="C4546" s="292">
        <f t="shared" si="2618"/>
        <v>0</v>
      </c>
      <c r="D4546" s="293">
        <f t="shared" si="2618"/>
        <v>0</v>
      </c>
      <c r="E4546" s="294">
        <f t="shared" si="2618"/>
        <v>0</v>
      </c>
      <c r="F4546" s="235"/>
      <c r="G4546" s="236"/>
      <c r="H4546" s="237">
        <f t="shared" ref="H4546:J4546" si="2619">H4508</f>
        <v>0</v>
      </c>
      <c r="I4546" s="238">
        <f t="shared" si="2619"/>
        <v>0</v>
      </c>
      <c r="J4546" s="238">
        <f t="shared" si="2619"/>
        <v>0</v>
      </c>
      <c r="K4546" s="239">
        <f t="shared" si="2591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20">B4509</f>
        <v>0</v>
      </c>
      <c r="C4547" s="292">
        <f t="shared" si="2620"/>
        <v>0</v>
      </c>
      <c r="D4547" s="293">
        <f t="shared" si="2620"/>
        <v>0</v>
      </c>
      <c r="E4547" s="295">
        <f t="shared" si="2620"/>
        <v>0</v>
      </c>
      <c r="F4547" s="235"/>
      <c r="G4547" s="236"/>
      <c r="H4547" s="237">
        <f t="shared" ref="H4547:J4547" si="2621">H4509</f>
        <v>0</v>
      </c>
      <c r="I4547" s="238">
        <f t="shared" si="2621"/>
        <v>0</v>
      </c>
      <c r="J4547" s="238">
        <f t="shared" si="2621"/>
        <v>0</v>
      </c>
      <c r="K4547" s="239">
        <f t="shared" si="2591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48"/>
      <c r="K4549" s="32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49">
        <f>SUM(K4532:K4547)</f>
        <v>2690750</v>
      </c>
      <c r="K4550" s="350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51"/>
      <c r="K4551" s="351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4"/>
      <c r="K4553" s="32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52">
        <f>((J4550/1.11)+(K4552/1.11))*11%</f>
        <v>266650.90090090089</v>
      </c>
      <c r="K4554" s="353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4"/>
      <c r="K4555" s="32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2690750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5" t="str">
        <f>J4520</f>
        <v>NOVI / CONDRO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23060041</v>
      </c>
      <c r="G4562" s="11" t="s">
        <v>2</v>
      </c>
      <c r="H4562" s="385" t="s">
        <v>139</v>
      </c>
      <c r="I4562" s="385"/>
      <c r="J4562" s="385"/>
      <c r="K4562" s="38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89" t="s">
        <v>3</v>
      </c>
      <c r="G4563" s="17"/>
      <c r="H4563" s="387"/>
      <c r="I4563" s="387"/>
      <c r="J4563" s="387"/>
      <c r="K4563" s="38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4">
        <v>45105</v>
      </c>
      <c r="E4564" s="355"/>
      <c r="F4564" s="389"/>
      <c r="G4564" s="18"/>
      <c r="H4564" s="356" t="s">
        <v>229</v>
      </c>
      <c r="I4564" s="356"/>
      <c r="J4564" s="356"/>
      <c r="K4564" s="357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89"/>
      <c r="G4565" s="18"/>
      <c r="H4565" s="358" t="s">
        <v>121</v>
      </c>
      <c r="I4565" s="358"/>
      <c r="J4565" s="358"/>
      <c r="K4565" s="359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266</v>
      </c>
      <c r="E4566" s="9"/>
      <c r="F4566" s="21"/>
      <c r="G4566" s="22"/>
      <c r="H4566" s="360"/>
      <c r="I4566" s="360"/>
      <c r="J4566" s="360"/>
      <c r="K4566" s="361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360</v>
      </c>
      <c r="C4570" s="46" t="s">
        <v>56</v>
      </c>
      <c r="D4570" s="93">
        <v>5</v>
      </c>
      <c r="E4570" s="110" t="s">
        <v>250</v>
      </c>
      <c r="F4570" s="48"/>
      <c r="G4570" s="49"/>
      <c r="H4570" s="50">
        <v>23000</v>
      </c>
      <c r="I4570" s="51">
        <v>0.125</v>
      </c>
      <c r="J4570" s="51"/>
      <c r="K4570" s="52">
        <f t="shared" ref="K4570:K4585" si="2622">(B4570*H4570-((B4570*H4570)*I4570))-((B4570*H4570-((B4570*H4570)*I4570))*J4570)</f>
        <v>7245000</v>
      </c>
      <c r="L4570" s="36"/>
    </row>
    <row r="4571" spans="1:12" s="10" customFormat="1" ht="14.1" customHeight="1" x14ac:dyDescent="0.25">
      <c r="A4571" s="45">
        <v>2</v>
      </c>
      <c r="B4571" s="46">
        <v>720</v>
      </c>
      <c r="C4571" s="46" t="s">
        <v>56</v>
      </c>
      <c r="D4571" s="93">
        <v>5</v>
      </c>
      <c r="E4571" s="110" t="s">
        <v>265</v>
      </c>
      <c r="F4571" s="48"/>
      <c r="G4571" s="49"/>
      <c r="H4571" s="50">
        <v>11600</v>
      </c>
      <c r="I4571" s="51">
        <v>0.125</v>
      </c>
      <c r="J4571" s="51"/>
      <c r="K4571" s="52">
        <f t="shared" si="2622"/>
        <v>7308000</v>
      </c>
      <c r="L4571" s="36"/>
    </row>
    <row r="4572" spans="1:12" s="10" customFormat="1" ht="14.1" customHeight="1" x14ac:dyDescent="0.25">
      <c r="A4572" s="45">
        <v>3</v>
      </c>
      <c r="B4572" s="46">
        <v>240</v>
      </c>
      <c r="C4572" s="46" t="s">
        <v>56</v>
      </c>
      <c r="D4572" s="93">
        <v>5</v>
      </c>
      <c r="E4572" s="110" t="s">
        <v>251</v>
      </c>
      <c r="F4572" s="48"/>
      <c r="G4572" s="49"/>
      <c r="H4572" s="50">
        <v>29600</v>
      </c>
      <c r="I4572" s="51">
        <v>0.125</v>
      </c>
      <c r="J4572" s="51"/>
      <c r="K4572" s="52">
        <f t="shared" si="2622"/>
        <v>6216000</v>
      </c>
      <c r="L4572" s="36"/>
    </row>
    <row r="4573" spans="1:12" s="10" customFormat="1" ht="14.1" customHeight="1" x14ac:dyDescent="0.25">
      <c r="A4573" s="45">
        <v>4</v>
      </c>
      <c r="B4573" s="46">
        <v>288</v>
      </c>
      <c r="C4573" s="46" t="s">
        <v>56</v>
      </c>
      <c r="D4573" s="93">
        <v>1</v>
      </c>
      <c r="E4573" s="110" t="s">
        <v>190</v>
      </c>
      <c r="F4573" s="48"/>
      <c r="G4573" s="49"/>
      <c r="H4573" s="50">
        <v>4350</v>
      </c>
      <c r="I4573" s="51">
        <v>0.125</v>
      </c>
      <c r="J4573" s="51"/>
      <c r="K4573" s="52">
        <f t="shared" si="2622"/>
        <v>1096200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2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2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2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2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2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2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2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2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2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2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2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2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62"/>
      <c r="K4587" s="363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64">
        <f>SUM(K4570:K4585)</f>
        <v>21865200</v>
      </c>
      <c r="K4588" s="365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66"/>
      <c r="K4589" s="366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63"/>
      <c r="K4591" s="363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67">
        <f>((J4588/1.11)+(K4590/1.11))*11%</f>
        <v>2166821.6216216213</v>
      </c>
      <c r="K4592" s="368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63"/>
      <c r="K4593" s="363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21865200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69" t="s">
        <v>112</v>
      </c>
      <c r="K4596" s="370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69"/>
      <c r="K4597" s="370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23060041</v>
      </c>
      <c r="F4600" s="123"/>
      <c r="G4600" s="124" t="s">
        <v>2</v>
      </c>
      <c r="H4600" s="371" t="str">
        <f>H4562</f>
        <v>GUNAWAN HARTONO KUSUMA</v>
      </c>
      <c r="I4600" s="371"/>
      <c r="J4600" s="371"/>
      <c r="K4600" s="37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75" t="s">
        <v>3</v>
      </c>
      <c r="G4601" s="130"/>
      <c r="H4601" s="373"/>
      <c r="I4601" s="373"/>
      <c r="J4601" s="373"/>
      <c r="K4601" s="37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76">
        <f>D4564</f>
        <v>45105</v>
      </c>
      <c r="E4602" s="377"/>
      <c r="F4602" s="375"/>
      <c r="G4602" s="131"/>
      <c r="H4602" s="378" t="str">
        <f>H4564</f>
        <v>( NIKI SAE )</v>
      </c>
      <c r="I4602" s="378"/>
      <c r="J4602" s="378"/>
      <c r="K4602" s="37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75"/>
      <c r="G4603" s="131"/>
      <c r="H4603" s="380" t="str">
        <f>H4565</f>
        <v>TULUNG AGUNG</v>
      </c>
      <c r="I4603" s="380"/>
      <c r="J4603" s="380"/>
      <c r="K4603" s="381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G 4852</v>
      </c>
      <c r="E4604" s="122"/>
      <c r="F4604" s="133"/>
      <c r="G4604" s="134"/>
      <c r="H4604" s="382"/>
      <c r="I4604" s="382"/>
      <c r="J4604" s="382"/>
      <c r="K4604" s="383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3">B4570</f>
        <v>360</v>
      </c>
      <c r="C4608" s="287" t="str">
        <f t="shared" si="2623"/>
        <v>PCS</v>
      </c>
      <c r="D4608" s="288">
        <f t="shared" si="2623"/>
        <v>5</v>
      </c>
      <c r="E4608" s="289" t="str">
        <f t="shared" si="2623"/>
        <v>CRAYON / OIL PASTEL JOYKO OP-18S PP CASE SEA WORLD</v>
      </c>
      <c r="F4608" s="158"/>
      <c r="G4608" s="159"/>
      <c r="H4608" s="160">
        <f t="shared" ref="H4608:J4608" si="2624">H4570</f>
        <v>23000</v>
      </c>
      <c r="I4608" s="161">
        <f t="shared" si="2624"/>
        <v>0.125</v>
      </c>
      <c r="J4608" s="161">
        <f t="shared" si="2624"/>
        <v>0</v>
      </c>
      <c r="K4608" s="162">
        <f t="shared" ref="K4608:K4623" si="2625">(B4608*H4608-((B4608*H4608)*I4608))-((B4608*H4608-((B4608*H4608)*I4608))*J4608)</f>
        <v>7245000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6">B4571</f>
        <v>720</v>
      </c>
      <c r="C4609" s="287" t="str">
        <f t="shared" si="2626"/>
        <v>PCS</v>
      </c>
      <c r="D4609" s="288">
        <f t="shared" si="2626"/>
        <v>5</v>
      </c>
      <c r="E4609" s="289" t="str">
        <f t="shared" si="2626"/>
        <v>CRAYON / OIL PASTEL JOYKO OP-12CHC COMPACT</v>
      </c>
      <c r="F4609" s="158"/>
      <c r="G4609" s="159"/>
      <c r="H4609" s="160">
        <f t="shared" ref="H4609:J4609" si="2627">H4571</f>
        <v>11600</v>
      </c>
      <c r="I4609" s="161">
        <f t="shared" si="2627"/>
        <v>0.125</v>
      </c>
      <c r="J4609" s="161">
        <f t="shared" si="2627"/>
        <v>0</v>
      </c>
      <c r="K4609" s="162">
        <f t="shared" si="2625"/>
        <v>7308000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8">B4572</f>
        <v>240</v>
      </c>
      <c r="C4610" s="287" t="str">
        <f t="shared" si="2628"/>
        <v>PCS</v>
      </c>
      <c r="D4610" s="288">
        <f t="shared" si="2628"/>
        <v>5</v>
      </c>
      <c r="E4610" s="289" t="str">
        <f t="shared" si="2628"/>
        <v>CRAYON / OIL PASTEL JOYKO OP-24S PP CASE SEA WORLD</v>
      </c>
      <c r="F4610" s="158"/>
      <c r="G4610" s="159"/>
      <c r="H4610" s="160">
        <f t="shared" ref="H4610:J4610" si="2629">H4572</f>
        <v>29600</v>
      </c>
      <c r="I4610" s="161">
        <f t="shared" si="2629"/>
        <v>0.125</v>
      </c>
      <c r="J4610" s="161">
        <f t="shared" si="2629"/>
        <v>0</v>
      </c>
      <c r="K4610" s="162">
        <f t="shared" si="2625"/>
        <v>6216000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30">B4573</f>
        <v>288</v>
      </c>
      <c r="C4611" s="287" t="str">
        <f t="shared" si="2630"/>
        <v>PCS</v>
      </c>
      <c r="D4611" s="288">
        <f t="shared" si="2630"/>
        <v>1</v>
      </c>
      <c r="E4611" s="289" t="str">
        <f t="shared" si="2630"/>
        <v>GUNTING JOYKO SC-828</v>
      </c>
      <c r="F4611" s="158"/>
      <c r="G4611" s="159"/>
      <c r="H4611" s="160">
        <f t="shared" ref="H4611:J4611" si="2631">H4573</f>
        <v>4350</v>
      </c>
      <c r="I4611" s="161">
        <f t="shared" si="2631"/>
        <v>0.125</v>
      </c>
      <c r="J4611" s="161">
        <f t="shared" si="2631"/>
        <v>0</v>
      </c>
      <c r="K4611" s="162">
        <f t="shared" si="2625"/>
        <v>1096200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2">B4574</f>
        <v>0</v>
      </c>
      <c r="C4612" s="287">
        <f t="shared" si="2632"/>
        <v>0</v>
      </c>
      <c r="D4612" s="288">
        <f t="shared" si="2632"/>
        <v>0</v>
      </c>
      <c r="E4612" s="289">
        <f t="shared" si="2632"/>
        <v>0</v>
      </c>
      <c r="F4612" s="158"/>
      <c r="G4612" s="159"/>
      <c r="H4612" s="160">
        <f t="shared" ref="H4612:J4612" si="2633">H4574</f>
        <v>0</v>
      </c>
      <c r="I4612" s="161">
        <f t="shared" si="2633"/>
        <v>0</v>
      </c>
      <c r="J4612" s="161">
        <f t="shared" si="2633"/>
        <v>0</v>
      </c>
      <c r="K4612" s="162">
        <f t="shared" si="2625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4">B4575</f>
        <v>0</v>
      </c>
      <c r="C4613" s="287">
        <f t="shared" si="2634"/>
        <v>0</v>
      </c>
      <c r="D4613" s="288">
        <f t="shared" si="2634"/>
        <v>0</v>
      </c>
      <c r="E4613" s="289">
        <f t="shared" si="2634"/>
        <v>0</v>
      </c>
      <c r="F4613" s="158"/>
      <c r="G4613" s="159"/>
      <c r="H4613" s="160">
        <f t="shared" ref="H4613:J4613" si="2635">H4575</f>
        <v>0</v>
      </c>
      <c r="I4613" s="161">
        <f t="shared" si="2635"/>
        <v>0</v>
      </c>
      <c r="J4613" s="161">
        <f t="shared" si="2635"/>
        <v>0</v>
      </c>
      <c r="K4613" s="162">
        <f t="shared" si="2625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6">B4576</f>
        <v>0</v>
      </c>
      <c r="C4614" s="287">
        <f t="shared" si="2636"/>
        <v>0</v>
      </c>
      <c r="D4614" s="288">
        <f t="shared" si="2636"/>
        <v>0</v>
      </c>
      <c r="E4614" s="289">
        <f t="shared" si="2636"/>
        <v>0</v>
      </c>
      <c r="F4614" s="158"/>
      <c r="G4614" s="159"/>
      <c r="H4614" s="160">
        <f t="shared" ref="H4614:J4614" si="2637">H4576</f>
        <v>0</v>
      </c>
      <c r="I4614" s="161">
        <f t="shared" si="2637"/>
        <v>0</v>
      </c>
      <c r="J4614" s="161">
        <f t="shared" si="2637"/>
        <v>0</v>
      </c>
      <c r="K4614" s="162">
        <f t="shared" si="2625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8">B4577</f>
        <v>0</v>
      </c>
      <c r="C4615" s="287">
        <f t="shared" si="2638"/>
        <v>0</v>
      </c>
      <c r="D4615" s="288">
        <f t="shared" si="2638"/>
        <v>0</v>
      </c>
      <c r="E4615" s="290">
        <f t="shared" si="2638"/>
        <v>0</v>
      </c>
      <c r="F4615" s="158"/>
      <c r="G4615" s="159"/>
      <c r="H4615" s="160">
        <f t="shared" ref="H4615:J4615" si="2639">H4577</f>
        <v>0</v>
      </c>
      <c r="I4615" s="161">
        <f t="shared" si="2639"/>
        <v>0</v>
      </c>
      <c r="J4615" s="161">
        <f t="shared" si="2639"/>
        <v>0</v>
      </c>
      <c r="K4615" s="162">
        <f t="shared" si="2625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40">B4578</f>
        <v>0</v>
      </c>
      <c r="C4616" s="287">
        <f t="shared" si="2640"/>
        <v>0</v>
      </c>
      <c r="D4616" s="288">
        <f t="shared" si="2640"/>
        <v>0</v>
      </c>
      <c r="E4616" s="289">
        <f t="shared" si="2640"/>
        <v>0</v>
      </c>
      <c r="F4616" s="158"/>
      <c r="G4616" s="159"/>
      <c r="H4616" s="160">
        <f t="shared" ref="H4616:J4616" si="2641">H4578</f>
        <v>0</v>
      </c>
      <c r="I4616" s="161">
        <f t="shared" si="2641"/>
        <v>0</v>
      </c>
      <c r="J4616" s="161">
        <f t="shared" si="2641"/>
        <v>0</v>
      </c>
      <c r="K4616" s="162">
        <f t="shared" si="2625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2">B4579</f>
        <v>0</v>
      </c>
      <c r="C4617" s="287">
        <f t="shared" si="2642"/>
        <v>0</v>
      </c>
      <c r="D4617" s="288">
        <f t="shared" si="2642"/>
        <v>0</v>
      </c>
      <c r="E4617" s="289">
        <f t="shared" si="2642"/>
        <v>0</v>
      </c>
      <c r="F4617" s="158"/>
      <c r="G4617" s="159"/>
      <c r="H4617" s="160">
        <f t="shared" ref="H4617:J4617" si="2643">H4579</f>
        <v>0</v>
      </c>
      <c r="I4617" s="161">
        <f t="shared" si="2643"/>
        <v>0</v>
      </c>
      <c r="J4617" s="161">
        <f t="shared" si="2643"/>
        <v>0</v>
      </c>
      <c r="K4617" s="162">
        <f t="shared" si="2625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4">B4580</f>
        <v>0</v>
      </c>
      <c r="C4618" s="287">
        <f t="shared" si="2644"/>
        <v>0</v>
      </c>
      <c r="D4618" s="288">
        <f t="shared" si="2644"/>
        <v>0</v>
      </c>
      <c r="E4618" s="289">
        <f t="shared" si="2644"/>
        <v>0</v>
      </c>
      <c r="F4618" s="158"/>
      <c r="G4618" s="159"/>
      <c r="H4618" s="160">
        <f t="shared" ref="H4618:J4618" si="2645">H4580</f>
        <v>0</v>
      </c>
      <c r="I4618" s="161">
        <f t="shared" si="2645"/>
        <v>0</v>
      </c>
      <c r="J4618" s="161">
        <f t="shared" si="2645"/>
        <v>0</v>
      </c>
      <c r="K4618" s="162">
        <f t="shared" si="2625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6">B4581</f>
        <v>0</v>
      </c>
      <c r="C4619" s="287">
        <f t="shared" si="2646"/>
        <v>0</v>
      </c>
      <c r="D4619" s="288">
        <f t="shared" si="2646"/>
        <v>0</v>
      </c>
      <c r="E4619" s="289">
        <f t="shared" si="2646"/>
        <v>0</v>
      </c>
      <c r="F4619" s="158"/>
      <c r="G4619" s="159"/>
      <c r="H4619" s="160">
        <f t="shared" ref="H4619:J4619" si="2647">H4581</f>
        <v>0</v>
      </c>
      <c r="I4619" s="161">
        <f t="shared" si="2647"/>
        <v>0</v>
      </c>
      <c r="J4619" s="161">
        <f t="shared" si="2647"/>
        <v>0</v>
      </c>
      <c r="K4619" s="162">
        <f t="shared" si="2625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8">B4582</f>
        <v>0</v>
      </c>
      <c r="C4620" s="287">
        <f t="shared" si="2648"/>
        <v>0</v>
      </c>
      <c r="D4620" s="288">
        <f t="shared" si="2648"/>
        <v>0</v>
      </c>
      <c r="E4620" s="289">
        <f t="shared" si="2648"/>
        <v>0</v>
      </c>
      <c r="F4620" s="158"/>
      <c r="G4620" s="159"/>
      <c r="H4620" s="160">
        <f t="shared" ref="H4620:J4620" si="2649">H4582</f>
        <v>0</v>
      </c>
      <c r="I4620" s="161">
        <f t="shared" si="2649"/>
        <v>0</v>
      </c>
      <c r="J4620" s="161">
        <f t="shared" si="2649"/>
        <v>0</v>
      </c>
      <c r="K4620" s="162">
        <f t="shared" si="2625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50">B4583</f>
        <v>0</v>
      </c>
      <c r="C4621" s="287">
        <f t="shared" si="2650"/>
        <v>0</v>
      </c>
      <c r="D4621" s="288">
        <f t="shared" si="2650"/>
        <v>0</v>
      </c>
      <c r="E4621" s="289">
        <f t="shared" si="2650"/>
        <v>0</v>
      </c>
      <c r="F4621" s="158"/>
      <c r="G4621" s="159"/>
      <c r="H4621" s="160">
        <f t="shared" ref="H4621:J4621" si="2651">H4583</f>
        <v>0</v>
      </c>
      <c r="I4621" s="161">
        <f t="shared" si="2651"/>
        <v>0</v>
      </c>
      <c r="J4621" s="161">
        <f t="shared" si="2651"/>
        <v>0</v>
      </c>
      <c r="K4621" s="162">
        <f t="shared" si="2625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2">B4584</f>
        <v>0</v>
      </c>
      <c r="C4622" s="287">
        <f t="shared" si="2652"/>
        <v>0</v>
      </c>
      <c r="D4622" s="288">
        <f t="shared" si="2652"/>
        <v>0</v>
      </c>
      <c r="E4622" s="289">
        <f t="shared" si="2652"/>
        <v>0</v>
      </c>
      <c r="F4622" s="158"/>
      <c r="G4622" s="159"/>
      <c r="H4622" s="160">
        <f t="shared" ref="H4622:J4622" si="2653">H4584</f>
        <v>0</v>
      </c>
      <c r="I4622" s="161">
        <f t="shared" si="2653"/>
        <v>0</v>
      </c>
      <c r="J4622" s="161">
        <f t="shared" si="2653"/>
        <v>0</v>
      </c>
      <c r="K4622" s="162">
        <f t="shared" si="2625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4">B4585</f>
        <v>0</v>
      </c>
      <c r="C4623" s="287">
        <f t="shared" si="2654"/>
        <v>0</v>
      </c>
      <c r="D4623" s="288">
        <f t="shared" si="2654"/>
        <v>0</v>
      </c>
      <c r="E4623" s="290">
        <f t="shared" si="2654"/>
        <v>0</v>
      </c>
      <c r="F4623" s="158"/>
      <c r="G4623" s="159"/>
      <c r="H4623" s="160">
        <f t="shared" ref="H4623:J4623" si="2655">H4585</f>
        <v>0</v>
      </c>
      <c r="I4623" s="161">
        <f t="shared" si="2655"/>
        <v>0</v>
      </c>
      <c r="J4623" s="161">
        <f t="shared" si="2655"/>
        <v>0</v>
      </c>
      <c r="K4623" s="162">
        <f t="shared" si="2625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84"/>
      <c r="K4625" s="33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27">
        <f>SUM(K4608:K4623)</f>
        <v>21865200</v>
      </c>
      <c r="K4626" s="328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29"/>
      <c r="K4627" s="329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30"/>
      <c r="K4629" s="33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31">
        <f>((J4626/1.11)+(K4628/1.11))*11%</f>
        <v>2166821.6216216213</v>
      </c>
      <c r="K4630" s="332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30"/>
      <c r="K4631" s="33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21865200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3" t="str">
        <f>J4596</f>
        <v>RISMA / CONDRO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23060041</v>
      </c>
      <c r="F4638" s="200"/>
      <c r="G4638" s="201" t="s">
        <v>2</v>
      </c>
      <c r="H4638" s="335" t="str">
        <f>H4600</f>
        <v>GUNAWAN HARTONO KUSUMA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3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40">
        <f>D4602</f>
        <v>45105</v>
      </c>
      <c r="E4640" s="341"/>
      <c r="F4640" s="339"/>
      <c r="G4640" s="208"/>
      <c r="H4640" s="342" t="str">
        <f>H4602</f>
        <v>( NIKI SAE )</v>
      </c>
      <c r="I4640" s="342"/>
      <c r="J4640" s="342"/>
      <c r="K4640" s="34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39"/>
      <c r="G4641" s="208"/>
      <c r="H4641" s="344" t="str">
        <f>H4603</f>
        <v>TULUNG AGUNG</v>
      </c>
      <c r="I4641" s="344"/>
      <c r="J4641" s="344"/>
      <c r="K4641" s="34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G 4852</v>
      </c>
      <c r="E4642" s="199"/>
      <c r="F4642" s="210"/>
      <c r="G4642" s="211"/>
      <c r="H4642" s="346"/>
      <c r="I4642" s="346"/>
      <c r="J4642" s="346"/>
      <c r="K4642" s="34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6">B4608</f>
        <v>360</v>
      </c>
      <c r="C4646" s="292" t="str">
        <f t="shared" si="2656"/>
        <v>PCS</v>
      </c>
      <c r="D4646" s="293">
        <f t="shared" si="2656"/>
        <v>5</v>
      </c>
      <c r="E4646" s="294" t="str">
        <f t="shared" si="2656"/>
        <v>CRAYON / OIL PASTEL JOYKO OP-18S PP CASE SEA WORLD</v>
      </c>
      <c r="F4646" s="235"/>
      <c r="G4646" s="236"/>
      <c r="H4646" s="237">
        <f t="shared" ref="H4646:J4646" si="2657">H4608</f>
        <v>23000</v>
      </c>
      <c r="I4646" s="238">
        <f t="shared" si="2657"/>
        <v>0.125</v>
      </c>
      <c r="J4646" s="238">
        <f t="shared" si="2657"/>
        <v>0</v>
      </c>
      <c r="K4646" s="239">
        <f t="shared" ref="K4646:K4661" si="2658">(B4646*H4646-((B4646*H4646)*I4646))-((B4646*H4646-((B4646*H4646)*I4646))*J4646)</f>
        <v>7245000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9">B4609</f>
        <v>720</v>
      </c>
      <c r="C4647" s="292" t="str">
        <f t="shared" si="2659"/>
        <v>PCS</v>
      </c>
      <c r="D4647" s="293">
        <f t="shared" si="2659"/>
        <v>5</v>
      </c>
      <c r="E4647" s="294" t="str">
        <f t="shared" si="2659"/>
        <v>CRAYON / OIL PASTEL JOYKO OP-12CHC COMPACT</v>
      </c>
      <c r="F4647" s="235"/>
      <c r="G4647" s="236"/>
      <c r="H4647" s="237">
        <f t="shared" ref="H4647:J4647" si="2660">H4609</f>
        <v>11600</v>
      </c>
      <c r="I4647" s="238">
        <f t="shared" si="2660"/>
        <v>0.125</v>
      </c>
      <c r="J4647" s="238">
        <f t="shared" si="2660"/>
        <v>0</v>
      </c>
      <c r="K4647" s="239">
        <f t="shared" si="2658"/>
        <v>7308000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61">B4610</f>
        <v>240</v>
      </c>
      <c r="C4648" s="292" t="str">
        <f t="shared" si="2661"/>
        <v>PCS</v>
      </c>
      <c r="D4648" s="293">
        <f t="shared" si="2661"/>
        <v>5</v>
      </c>
      <c r="E4648" s="294" t="str">
        <f t="shared" si="2661"/>
        <v>CRAYON / OIL PASTEL JOYKO OP-24S PP CASE SEA WORLD</v>
      </c>
      <c r="F4648" s="235"/>
      <c r="G4648" s="236"/>
      <c r="H4648" s="237">
        <f t="shared" ref="H4648:J4648" si="2662">H4610</f>
        <v>29600</v>
      </c>
      <c r="I4648" s="238">
        <f t="shared" si="2662"/>
        <v>0.125</v>
      </c>
      <c r="J4648" s="238">
        <f t="shared" si="2662"/>
        <v>0</v>
      </c>
      <c r="K4648" s="239">
        <f t="shared" si="2658"/>
        <v>6216000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3">B4611</f>
        <v>288</v>
      </c>
      <c r="C4649" s="292" t="str">
        <f t="shared" si="2663"/>
        <v>PCS</v>
      </c>
      <c r="D4649" s="293">
        <f t="shared" si="2663"/>
        <v>1</v>
      </c>
      <c r="E4649" s="294" t="str">
        <f t="shared" si="2663"/>
        <v>GUNTING JOYKO SC-828</v>
      </c>
      <c r="F4649" s="235"/>
      <c r="G4649" s="236"/>
      <c r="H4649" s="237">
        <f t="shared" ref="H4649:J4649" si="2664">H4611</f>
        <v>4350</v>
      </c>
      <c r="I4649" s="238">
        <f t="shared" si="2664"/>
        <v>0.125</v>
      </c>
      <c r="J4649" s="238">
        <f t="shared" si="2664"/>
        <v>0</v>
      </c>
      <c r="K4649" s="239">
        <f t="shared" si="2658"/>
        <v>1096200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5">B4612</f>
        <v>0</v>
      </c>
      <c r="C4650" s="292">
        <f t="shared" si="2665"/>
        <v>0</v>
      </c>
      <c r="D4650" s="293">
        <f t="shared" si="2665"/>
        <v>0</v>
      </c>
      <c r="E4650" s="294">
        <f t="shared" si="2665"/>
        <v>0</v>
      </c>
      <c r="F4650" s="235"/>
      <c r="G4650" s="236"/>
      <c r="H4650" s="237">
        <f t="shared" ref="H4650:J4650" si="2666">H4612</f>
        <v>0</v>
      </c>
      <c r="I4650" s="238">
        <f t="shared" si="2666"/>
        <v>0</v>
      </c>
      <c r="J4650" s="238">
        <f t="shared" si="2666"/>
        <v>0</v>
      </c>
      <c r="K4650" s="239">
        <f t="shared" si="2658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7">B4613</f>
        <v>0</v>
      </c>
      <c r="C4651" s="292">
        <f t="shared" si="2667"/>
        <v>0</v>
      </c>
      <c r="D4651" s="293">
        <f t="shared" si="2667"/>
        <v>0</v>
      </c>
      <c r="E4651" s="294">
        <f t="shared" si="2667"/>
        <v>0</v>
      </c>
      <c r="F4651" s="235"/>
      <c r="G4651" s="236"/>
      <c r="H4651" s="237">
        <f t="shared" ref="H4651:J4651" si="2668">H4613</f>
        <v>0</v>
      </c>
      <c r="I4651" s="238">
        <f t="shared" si="2668"/>
        <v>0</v>
      </c>
      <c r="J4651" s="238">
        <f t="shared" si="2668"/>
        <v>0</v>
      </c>
      <c r="K4651" s="239">
        <f t="shared" si="2658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9">B4614</f>
        <v>0</v>
      </c>
      <c r="C4652" s="292">
        <f t="shared" si="2669"/>
        <v>0</v>
      </c>
      <c r="D4652" s="293">
        <f t="shared" si="2669"/>
        <v>0</v>
      </c>
      <c r="E4652" s="294">
        <f t="shared" si="2669"/>
        <v>0</v>
      </c>
      <c r="F4652" s="235"/>
      <c r="G4652" s="236"/>
      <c r="H4652" s="237">
        <f t="shared" ref="H4652:J4652" si="2670">H4614</f>
        <v>0</v>
      </c>
      <c r="I4652" s="238">
        <f t="shared" si="2670"/>
        <v>0</v>
      </c>
      <c r="J4652" s="238">
        <f t="shared" si="2670"/>
        <v>0</v>
      </c>
      <c r="K4652" s="239">
        <f t="shared" si="2658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71">B4615</f>
        <v>0</v>
      </c>
      <c r="C4653" s="292">
        <f t="shared" si="2671"/>
        <v>0</v>
      </c>
      <c r="D4653" s="293">
        <f t="shared" si="2671"/>
        <v>0</v>
      </c>
      <c r="E4653" s="295">
        <f t="shared" si="2671"/>
        <v>0</v>
      </c>
      <c r="F4653" s="235"/>
      <c r="G4653" s="236"/>
      <c r="H4653" s="237">
        <f t="shared" ref="H4653:J4653" si="2672">H4615</f>
        <v>0</v>
      </c>
      <c r="I4653" s="238">
        <f t="shared" si="2672"/>
        <v>0</v>
      </c>
      <c r="J4653" s="238">
        <f t="shared" si="2672"/>
        <v>0</v>
      </c>
      <c r="K4653" s="239">
        <f t="shared" si="2658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3">B4616</f>
        <v>0</v>
      </c>
      <c r="C4654" s="292">
        <f t="shared" si="2673"/>
        <v>0</v>
      </c>
      <c r="D4654" s="293">
        <f t="shared" si="2673"/>
        <v>0</v>
      </c>
      <c r="E4654" s="294">
        <f t="shared" si="2673"/>
        <v>0</v>
      </c>
      <c r="F4654" s="235"/>
      <c r="G4654" s="236"/>
      <c r="H4654" s="237">
        <f t="shared" ref="H4654:J4654" si="2674">H4616</f>
        <v>0</v>
      </c>
      <c r="I4654" s="238">
        <f t="shared" si="2674"/>
        <v>0</v>
      </c>
      <c r="J4654" s="238">
        <f t="shared" si="2674"/>
        <v>0</v>
      </c>
      <c r="K4654" s="239">
        <f t="shared" si="2658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5">B4617</f>
        <v>0</v>
      </c>
      <c r="C4655" s="292">
        <f t="shared" si="2675"/>
        <v>0</v>
      </c>
      <c r="D4655" s="293">
        <f t="shared" si="2675"/>
        <v>0</v>
      </c>
      <c r="E4655" s="294">
        <f t="shared" si="2675"/>
        <v>0</v>
      </c>
      <c r="F4655" s="235"/>
      <c r="G4655" s="236"/>
      <c r="H4655" s="237">
        <f t="shared" ref="H4655:J4655" si="2676">H4617</f>
        <v>0</v>
      </c>
      <c r="I4655" s="238">
        <f t="shared" si="2676"/>
        <v>0</v>
      </c>
      <c r="J4655" s="238">
        <f t="shared" si="2676"/>
        <v>0</v>
      </c>
      <c r="K4655" s="239">
        <f t="shared" si="2658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7">B4618</f>
        <v>0</v>
      </c>
      <c r="C4656" s="292">
        <f t="shared" si="2677"/>
        <v>0</v>
      </c>
      <c r="D4656" s="293">
        <f t="shared" si="2677"/>
        <v>0</v>
      </c>
      <c r="E4656" s="294">
        <f t="shared" si="2677"/>
        <v>0</v>
      </c>
      <c r="F4656" s="235"/>
      <c r="G4656" s="236"/>
      <c r="H4656" s="237">
        <f t="shared" ref="H4656:J4656" si="2678">H4618</f>
        <v>0</v>
      </c>
      <c r="I4656" s="238">
        <f t="shared" si="2678"/>
        <v>0</v>
      </c>
      <c r="J4656" s="238">
        <f t="shared" si="2678"/>
        <v>0</v>
      </c>
      <c r="K4656" s="239">
        <f t="shared" si="2658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9">B4619</f>
        <v>0</v>
      </c>
      <c r="C4657" s="292">
        <f t="shared" si="2679"/>
        <v>0</v>
      </c>
      <c r="D4657" s="293">
        <f t="shared" si="2679"/>
        <v>0</v>
      </c>
      <c r="E4657" s="294">
        <f t="shared" si="2679"/>
        <v>0</v>
      </c>
      <c r="F4657" s="235"/>
      <c r="G4657" s="236"/>
      <c r="H4657" s="237">
        <f t="shared" ref="H4657:J4657" si="2680">H4619</f>
        <v>0</v>
      </c>
      <c r="I4657" s="238">
        <f t="shared" si="2680"/>
        <v>0</v>
      </c>
      <c r="J4657" s="238">
        <f t="shared" si="2680"/>
        <v>0</v>
      </c>
      <c r="K4657" s="239">
        <f t="shared" si="2658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81">B4620</f>
        <v>0</v>
      </c>
      <c r="C4658" s="292">
        <f t="shared" si="2681"/>
        <v>0</v>
      </c>
      <c r="D4658" s="293">
        <f t="shared" si="2681"/>
        <v>0</v>
      </c>
      <c r="E4658" s="294">
        <f t="shared" si="2681"/>
        <v>0</v>
      </c>
      <c r="F4658" s="235"/>
      <c r="G4658" s="236"/>
      <c r="H4658" s="237">
        <f t="shared" ref="H4658:J4658" si="2682">H4620</f>
        <v>0</v>
      </c>
      <c r="I4658" s="238">
        <f t="shared" si="2682"/>
        <v>0</v>
      </c>
      <c r="J4658" s="238">
        <f t="shared" si="2682"/>
        <v>0</v>
      </c>
      <c r="K4658" s="239">
        <f t="shared" si="2658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3">B4621</f>
        <v>0</v>
      </c>
      <c r="C4659" s="292">
        <f t="shared" si="2683"/>
        <v>0</v>
      </c>
      <c r="D4659" s="293">
        <f t="shared" si="2683"/>
        <v>0</v>
      </c>
      <c r="E4659" s="294">
        <f t="shared" si="2683"/>
        <v>0</v>
      </c>
      <c r="F4659" s="235"/>
      <c r="G4659" s="236"/>
      <c r="H4659" s="237">
        <f t="shared" ref="H4659:J4659" si="2684">H4621</f>
        <v>0</v>
      </c>
      <c r="I4659" s="238">
        <f t="shared" si="2684"/>
        <v>0</v>
      </c>
      <c r="J4659" s="238">
        <f t="shared" si="2684"/>
        <v>0</v>
      </c>
      <c r="K4659" s="239">
        <f t="shared" si="2658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5">B4622</f>
        <v>0</v>
      </c>
      <c r="C4660" s="292">
        <f t="shared" si="2685"/>
        <v>0</v>
      </c>
      <c r="D4660" s="293">
        <f t="shared" si="2685"/>
        <v>0</v>
      </c>
      <c r="E4660" s="294">
        <f t="shared" si="2685"/>
        <v>0</v>
      </c>
      <c r="F4660" s="235"/>
      <c r="G4660" s="236"/>
      <c r="H4660" s="237">
        <f t="shared" ref="H4660:J4660" si="2686">H4622</f>
        <v>0</v>
      </c>
      <c r="I4660" s="238">
        <f t="shared" si="2686"/>
        <v>0</v>
      </c>
      <c r="J4660" s="238">
        <f t="shared" si="2686"/>
        <v>0</v>
      </c>
      <c r="K4660" s="239">
        <f t="shared" si="2658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7">B4623</f>
        <v>0</v>
      </c>
      <c r="C4661" s="292">
        <f t="shared" si="2687"/>
        <v>0</v>
      </c>
      <c r="D4661" s="293">
        <f t="shared" si="2687"/>
        <v>0</v>
      </c>
      <c r="E4661" s="295">
        <f t="shared" si="2687"/>
        <v>0</v>
      </c>
      <c r="F4661" s="235"/>
      <c r="G4661" s="236"/>
      <c r="H4661" s="237">
        <f t="shared" ref="H4661:J4661" si="2688">H4623</f>
        <v>0</v>
      </c>
      <c r="I4661" s="238">
        <f t="shared" si="2688"/>
        <v>0</v>
      </c>
      <c r="J4661" s="238">
        <f t="shared" si="2688"/>
        <v>0</v>
      </c>
      <c r="K4661" s="239">
        <f t="shared" si="2658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48"/>
      <c r="K4663" s="32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49">
        <f>SUM(K4646:K4661)</f>
        <v>21865200</v>
      </c>
      <c r="K4664" s="350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51"/>
      <c r="K4665" s="351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4"/>
      <c r="K4667" s="32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52">
        <f>((J4664/1.11)+(K4666/1.11))*11%</f>
        <v>2166821.6216216213</v>
      </c>
      <c r="K4668" s="353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4"/>
      <c r="K4669" s="32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21865200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5" t="str">
        <f>J4634</f>
        <v>RISMA / CONDRO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23060042</v>
      </c>
      <c r="G4676" s="11" t="s">
        <v>2</v>
      </c>
      <c r="H4676" s="385" t="s">
        <v>91</v>
      </c>
      <c r="I4676" s="385"/>
      <c r="J4676" s="385"/>
      <c r="K4676" s="38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89" t="s">
        <v>3</v>
      </c>
      <c r="G4677" s="17"/>
      <c r="H4677" s="387"/>
      <c r="I4677" s="387"/>
      <c r="J4677" s="387"/>
      <c r="K4677" s="38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4">
        <v>45107</v>
      </c>
      <c r="E4678" s="355"/>
      <c r="F4678" s="389"/>
      <c r="G4678" s="18"/>
      <c r="H4678" s="356" t="s">
        <v>92</v>
      </c>
      <c r="I4678" s="356"/>
      <c r="J4678" s="356"/>
      <c r="K4678" s="357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89"/>
      <c r="G4679" s="18"/>
      <c r="H4679" s="358" t="s">
        <v>93</v>
      </c>
      <c r="I4679" s="358"/>
      <c r="J4679" s="358"/>
      <c r="K4679" s="359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267</v>
      </c>
      <c r="E4680" s="9"/>
      <c r="F4680" s="21"/>
      <c r="G4680" s="22"/>
      <c r="H4680" s="360"/>
      <c r="I4680" s="360"/>
      <c r="J4680" s="360"/>
      <c r="K4680" s="361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72</v>
      </c>
      <c r="C4684" s="46" t="s">
        <v>34</v>
      </c>
      <c r="D4684" s="93">
        <v>3</v>
      </c>
      <c r="E4684" s="110" t="s">
        <v>256</v>
      </c>
      <c r="F4684" s="48"/>
      <c r="G4684" s="49"/>
      <c r="H4684" s="50">
        <v>124200</v>
      </c>
      <c r="I4684" s="51">
        <v>0.13500000000000001</v>
      </c>
      <c r="J4684" s="51"/>
      <c r="K4684" s="52">
        <f t="shared" ref="K4684:K4699" si="2689">(B4684*H4684-((B4684*H4684)*I4684))-((B4684*H4684-((B4684*H4684)*I4684))*J4684)</f>
        <v>7735176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9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9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9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9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9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9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9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9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9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9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9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9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9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9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9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62"/>
      <c r="K4701" s="363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64">
        <f>SUM(K4684:K4699)</f>
        <v>7735176</v>
      </c>
      <c r="K4702" s="365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66"/>
      <c r="K4703" s="366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63"/>
      <c r="K4705" s="363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67">
        <f>((J4702/1.11)+(K4704/1.11))*11%</f>
        <v>766548.9729729729</v>
      </c>
      <c r="K4706" s="368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63"/>
      <c r="K4707" s="363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7735176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69" t="s">
        <v>36</v>
      </c>
      <c r="K4710" s="370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69"/>
      <c r="K4711" s="370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23060042</v>
      </c>
      <c r="F4714" s="123"/>
      <c r="G4714" s="124" t="s">
        <v>2</v>
      </c>
      <c r="H4714" s="371" t="str">
        <f>H4676</f>
        <v>CV PELITA JAYA</v>
      </c>
      <c r="I4714" s="371"/>
      <c r="J4714" s="371"/>
      <c r="K4714" s="37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75" t="s">
        <v>3</v>
      </c>
      <c r="G4715" s="130"/>
      <c r="H4715" s="373"/>
      <c r="I4715" s="373"/>
      <c r="J4715" s="373"/>
      <c r="K4715" s="37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76">
        <f>D4678</f>
        <v>45107</v>
      </c>
      <c r="E4716" s="377"/>
      <c r="F4716" s="375"/>
      <c r="G4716" s="131"/>
      <c r="H4716" s="378" t="str">
        <f>H4678</f>
        <v>(ANUGERAH SEJAHTERA)</v>
      </c>
      <c r="I4716" s="378"/>
      <c r="J4716" s="378"/>
      <c r="K4716" s="37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75"/>
      <c r="G4717" s="131"/>
      <c r="H4717" s="380" t="str">
        <f>H4679</f>
        <v>PURWOKERTO</v>
      </c>
      <c r="I4717" s="380"/>
      <c r="J4717" s="380"/>
      <c r="K4717" s="381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4787</v>
      </c>
      <c r="E4718" s="122"/>
      <c r="F4718" s="133"/>
      <c r="G4718" s="134"/>
      <c r="H4718" s="382"/>
      <c r="I4718" s="382"/>
      <c r="J4718" s="382"/>
      <c r="K4718" s="383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90">B4684</f>
        <v>72</v>
      </c>
      <c r="C4722" s="287" t="str">
        <f t="shared" si="2690"/>
        <v>LSN</v>
      </c>
      <c r="D4722" s="288">
        <f t="shared" si="2690"/>
        <v>3</v>
      </c>
      <c r="E4722" s="289" t="str">
        <f t="shared" si="2690"/>
        <v>PENSIL WARNA KENKO CP-12F CLASSIC (PANJANG)</v>
      </c>
      <c r="F4722" s="158"/>
      <c r="G4722" s="159"/>
      <c r="H4722" s="160">
        <f t="shared" ref="H4722:J4722" si="2691">H4684</f>
        <v>124200</v>
      </c>
      <c r="I4722" s="161">
        <f t="shared" si="2691"/>
        <v>0.13500000000000001</v>
      </c>
      <c r="J4722" s="161">
        <f t="shared" si="2691"/>
        <v>0</v>
      </c>
      <c r="K4722" s="162">
        <f t="shared" ref="K4722:K4737" si="2692">(B4722*H4722-((B4722*H4722)*I4722))-((B4722*H4722-((B4722*H4722)*I4722))*J4722)</f>
        <v>7735176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3">B4685</f>
        <v>0</v>
      </c>
      <c r="C4723" s="287">
        <f t="shared" si="2693"/>
        <v>0</v>
      </c>
      <c r="D4723" s="288">
        <f t="shared" si="2693"/>
        <v>0</v>
      </c>
      <c r="E4723" s="289">
        <f t="shared" si="2693"/>
        <v>0</v>
      </c>
      <c r="F4723" s="158"/>
      <c r="G4723" s="159"/>
      <c r="H4723" s="160">
        <f t="shared" ref="H4723:J4723" si="2694">H4685</f>
        <v>0</v>
      </c>
      <c r="I4723" s="161">
        <f t="shared" si="2694"/>
        <v>0</v>
      </c>
      <c r="J4723" s="161">
        <f t="shared" si="2694"/>
        <v>0</v>
      </c>
      <c r="K4723" s="162">
        <f t="shared" si="2692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5">B4686</f>
        <v>0</v>
      </c>
      <c r="C4724" s="287">
        <f t="shared" si="2695"/>
        <v>0</v>
      </c>
      <c r="D4724" s="288">
        <f t="shared" si="2695"/>
        <v>0</v>
      </c>
      <c r="E4724" s="289">
        <f t="shared" si="2695"/>
        <v>0</v>
      </c>
      <c r="F4724" s="158"/>
      <c r="G4724" s="159"/>
      <c r="H4724" s="160">
        <f t="shared" ref="H4724:J4724" si="2696">H4686</f>
        <v>0</v>
      </c>
      <c r="I4724" s="161">
        <f t="shared" si="2696"/>
        <v>0</v>
      </c>
      <c r="J4724" s="161">
        <f t="shared" si="2696"/>
        <v>0</v>
      </c>
      <c r="K4724" s="162">
        <f t="shared" si="2692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7">B4687</f>
        <v>0</v>
      </c>
      <c r="C4725" s="287">
        <f t="shared" si="2697"/>
        <v>0</v>
      </c>
      <c r="D4725" s="288">
        <f t="shared" si="2697"/>
        <v>0</v>
      </c>
      <c r="E4725" s="289">
        <f t="shared" si="2697"/>
        <v>0</v>
      </c>
      <c r="F4725" s="158"/>
      <c r="G4725" s="159"/>
      <c r="H4725" s="160">
        <f t="shared" ref="H4725:J4725" si="2698">H4687</f>
        <v>0</v>
      </c>
      <c r="I4725" s="161">
        <f t="shared" si="2698"/>
        <v>0</v>
      </c>
      <c r="J4725" s="161">
        <f t="shared" si="2698"/>
        <v>0</v>
      </c>
      <c r="K4725" s="162">
        <f t="shared" si="2692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9">B4688</f>
        <v>0</v>
      </c>
      <c r="C4726" s="287">
        <f t="shared" si="2699"/>
        <v>0</v>
      </c>
      <c r="D4726" s="288">
        <f t="shared" si="2699"/>
        <v>0</v>
      </c>
      <c r="E4726" s="289">
        <f t="shared" si="2699"/>
        <v>0</v>
      </c>
      <c r="F4726" s="158"/>
      <c r="G4726" s="159"/>
      <c r="H4726" s="160">
        <f t="shared" ref="H4726:J4726" si="2700">H4688</f>
        <v>0</v>
      </c>
      <c r="I4726" s="161">
        <f t="shared" si="2700"/>
        <v>0</v>
      </c>
      <c r="J4726" s="161">
        <f t="shared" si="2700"/>
        <v>0</v>
      </c>
      <c r="K4726" s="162">
        <f t="shared" si="2692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701">B4689</f>
        <v>0</v>
      </c>
      <c r="C4727" s="287">
        <f t="shared" si="2701"/>
        <v>0</v>
      </c>
      <c r="D4727" s="288">
        <f t="shared" si="2701"/>
        <v>0</v>
      </c>
      <c r="E4727" s="289">
        <f t="shared" si="2701"/>
        <v>0</v>
      </c>
      <c r="F4727" s="158"/>
      <c r="G4727" s="159"/>
      <c r="H4727" s="160">
        <f t="shared" ref="H4727:J4727" si="2702">H4689</f>
        <v>0</v>
      </c>
      <c r="I4727" s="161">
        <f t="shared" si="2702"/>
        <v>0</v>
      </c>
      <c r="J4727" s="161">
        <f t="shared" si="2702"/>
        <v>0</v>
      </c>
      <c r="K4727" s="162">
        <f t="shared" si="2692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3">B4690</f>
        <v>0</v>
      </c>
      <c r="C4728" s="287">
        <f t="shared" si="2703"/>
        <v>0</v>
      </c>
      <c r="D4728" s="288">
        <f t="shared" si="2703"/>
        <v>0</v>
      </c>
      <c r="E4728" s="289">
        <f t="shared" si="2703"/>
        <v>0</v>
      </c>
      <c r="F4728" s="158"/>
      <c r="G4728" s="159"/>
      <c r="H4728" s="160">
        <f t="shared" ref="H4728:J4728" si="2704">H4690</f>
        <v>0</v>
      </c>
      <c r="I4728" s="161">
        <f t="shared" si="2704"/>
        <v>0</v>
      </c>
      <c r="J4728" s="161">
        <f t="shared" si="2704"/>
        <v>0</v>
      </c>
      <c r="K4728" s="162">
        <f t="shared" si="2692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5">B4691</f>
        <v>0</v>
      </c>
      <c r="C4729" s="287">
        <f t="shared" si="2705"/>
        <v>0</v>
      </c>
      <c r="D4729" s="288">
        <f t="shared" si="2705"/>
        <v>0</v>
      </c>
      <c r="E4729" s="290">
        <f t="shared" si="2705"/>
        <v>0</v>
      </c>
      <c r="F4729" s="158"/>
      <c r="G4729" s="159"/>
      <c r="H4729" s="160">
        <f t="shared" ref="H4729:J4729" si="2706">H4691</f>
        <v>0</v>
      </c>
      <c r="I4729" s="161">
        <f t="shared" si="2706"/>
        <v>0</v>
      </c>
      <c r="J4729" s="161">
        <f t="shared" si="2706"/>
        <v>0</v>
      </c>
      <c r="K4729" s="162">
        <f t="shared" si="2692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7">B4692</f>
        <v>0</v>
      </c>
      <c r="C4730" s="287">
        <f t="shared" si="2707"/>
        <v>0</v>
      </c>
      <c r="D4730" s="288">
        <f t="shared" si="2707"/>
        <v>0</v>
      </c>
      <c r="E4730" s="289">
        <f t="shared" si="2707"/>
        <v>0</v>
      </c>
      <c r="F4730" s="158"/>
      <c r="G4730" s="159"/>
      <c r="H4730" s="160">
        <f t="shared" ref="H4730:J4730" si="2708">H4692</f>
        <v>0</v>
      </c>
      <c r="I4730" s="161">
        <f t="shared" si="2708"/>
        <v>0</v>
      </c>
      <c r="J4730" s="161">
        <f t="shared" si="2708"/>
        <v>0</v>
      </c>
      <c r="K4730" s="162">
        <f t="shared" si="2692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9">B4693</f>
        <v>0</v>
      </c>
      <c r="C4731" s="287">
        <f t="shared" si="2709"/>
        <v>0</v>
      </c>
      <c r="D4731" s="288">
        <f t="shared" si="2709"/>
        <v>0</v>
      </c>
      <c r="E4731" s="289">
        <f t="shared" si="2709"/>
        <v>0</v>
      </c>
      <c r="F4731" s="158"/>
      <c r="G4731" s="159"/>
      <c r="H4731" s="160">
        <f t="shared" ref="H4731:J4731" si="2710">H4693</f>
        <v>0</v>
      </c>
      <c r="I4731" s="161">
        <f t="shared" si="2710"/>
        <v>0</v>
      </c>
      <c r="J4731" s="161">
        <f t="shared" si="2710"/>
        <v>0</v>
      </c>
      <c r="K4731" s="162">
        <f t="shared" si="2692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11">B4694</f>
        <v>0</v>
      </c>
      <c r="C4732" s="287">
        <f t="shared" si="2711"/>
        <v>0</v>
      </c>
      <c r="D4732" s="288">
        <f t="shared" si="2711"/>
        <v>0</v>
      </c>
      <c r="E4732" s="289">
        <f t="shared" si="2711"/>
        <v>0</v>
      </c>
      <c r="F4732" s="158"/>
      <c r="G4732" s="159"/>
      <c r="H4732" s="160">
        <f t="shared" ref="H4732:J4732" si="2712">H4694</f>
        <v>0</v>
      </c>
      <c r="I4732" s="161">
        <f t="shared" si="2712"/>
        <v>0</v>
      </c>
      <c r="J4732" s="161">
        <f t="shared" si="2712"/>
        <v>0</v>
      </c>
      <c r="K4732" s="162">
        <f t="shared" si="2692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3">B4695</f>
        <v>0</v>
      </c>
      <c r="C4733" s="287">
        <f t="shared" si="2713"/>
        <v>0</v>
      </c>
      <c r="D4733" s="288">
        <f t="shared" si="2713"/>
        <v>0</v>
      </c>
      <c r="E4733" s="289">
        <f t="shared" si="2713"/>
        <v>0</v>
      </c>
      <c r="F4733" s="158"/>
      <c r="G4733" s="159"/>
      <c r="H4733" s="160">
        <f t="shared" ref="H4733:J4733" si="2714">H4695</f>
        <v>0</v>
      </c>
      <c r="I4733" s="161">
        <f t="shared" si="2714"/>
        <v>0</v>
      </c>
      <c r="J4733" s="161">
        <f t="shared" si="2714"/>
        <v>0</v>
      </c>
      <c r="K4733" s="162">
        <f t="shared" si="2692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5">B4696</f>
        <v>0</v>
      </c>
      <c r="C4734" s="287">
        <f t="shared" si="2715"/>
        <v>0</v>
      </c>
      <c r="D4734" s="288">
        <f t="shared" si="2715"/>
        <v>0</v>
      </c>
      <c r="E4734" s="289">
        <f t="shared" si="2715"/>
        <v>0</v>
      </c>
      <c r="F4734" s="158"/>
      <c r="G4734" s="159"/>
      <c r="H4734" s="160">
        <f t="shared" ref="H4734:J4734" si="2716">H4696</f>
        <v>0</v>
      </c>
      <c r="I4734" s="161">
        <f t="shared" si="2716"/>
        <v>0</v>
      </c>
      <c r="J4734" s="161">
        <f t="shared" si="2716"/>
        <v>0</v>
      </c>
      <c r="K4734" s="162">
        <f t="shared" si="2692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7">B4697</f>
        <v>0</v>
      </c>
      <c r="C4735" s="287">
        <f t="shared" si="2717"/>
        <v>0</v>
      </c>
      <c r="D4735" s="288">
        <f t="shared" si="2717"/>
        <v>0</v>
      </c>
      <c r="E4735" s="289">
        <f t="shared" si="2717"/>
        <v>0</v>
      </c>
      <c r="F4735" s="158"/>
      <c r="G4735" s="159"/>
      <c r="H4735" s="160">
        <f t="shared" ref="H4735:J4735" si="2718">H4697</f>
        <v>0</v>
      </c>
      <c r="I4735" s="161">
        <f t="shared" si="2718"/>
        <v>0</v>
      </c>
      <c r="J4735" s="161">
        <f t="shared" si="2718"/>
        <v>0</v>
      </c>
      <c r="K4735" s="162">
        <f t="shared" si="2692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9">B4698</f>
        <v>0</v>
      </c>
      <c r="C4736" s="287">
        <f t="shared" si="2719"/>
        <v>0</v>
      </c>
      <c r="D4736" s="288">
        <f t="shared" si="2719"/>
        <v>0</v>
      </c>
      <c r="E4736" s="289">
        <f t="shared" si="2719"/>
        <v>0</v>
      </c>
      <c r="F4736" s="158"/>
      <c r="G4736" s="159"/>
      <c r="H4736" s="160">
        <f t="shared" ref="H4736:J4736" si="2720">H4698</f>
        <v>0</v>
      </c>
      <c r="I4736" s="161">
        <f t="shared" si="2720"/>
        <v>0</v>
      </c>
      <c r="J4736" s="161">
        <f t="shared" si="2720"/>
        <v>0</v>
      </c>
      <c r="K4736" s="162">
        <f t="shared" si="2692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21">B4699</f>
        <v>0</v>
      </c>
      <c r="C4737" s="287">
        <f t="shared" si="2721"/>
        <v>0</v>
      </c>
      <c r="D4737" s="288">
        <f t="shared" si="2721"/>
        <v>0</v>
      </c>
      <c r="E4737" s="290">
        <f t="shared" si="2721"/>
        <v>0</v>
      </c>
      <c r="F4737" s="158"/>
      <c r="G4737" s="159"/>
      <c r="H4737" s="160">
        <f t="shared" ref="H4737:J4737" si="2722">H4699</f>
        <v>0</v>
      </c>
      <c r="I4737" s="161">
        <f t="shared" si="2722"/>
        <v>0</v>
      </c>
      <c r="J4737" s="161">
        <f t="shared" si="2722"/>
        <v>0</v>
      </c>
      <c r="K4737" s="162">
        <f t="shared" si="2692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84"/>
      <c r="K4739" s="33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27">
        <f>SUM(K4722:K4737)</f>
        <v>7735176</v>
      </c>
      <c r="K4740" s="328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29"/>
      <c r="K4741" s="329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30"/>
      <c r="K4743" s="33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31">
        <f>((J4740/1.11)+(K4742/1.11))*11%</f>
        <v>766548.9729729729</v>
      </c>
      <c r="K4744" s="332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30"/>
      <c r="K4745" s="33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7735176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3" t="str">
        <f>J4710</f>
        <v>NOVI / CONDRO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23060042</v>
      </c>
      <c r="F4752" s="200"/>
      <c r="G4752" s="201" t="s">
        <v>2</v>
      </c>
      <c r="H4752" s="335" t="str">
        <f>H4714</f>
        <v>CV PELITA JAYA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3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40">
        <f>D4716</f>
        <v>45107</v>
      </c>
      <c r="E4754" s="341"/>
      <c r="F4754" s="339"/>
      <c r="G4754" s="208"/>
      <c r="H4754" s="342" t="str">
        <f>H4716</f>
        <v>(ANUGERAH SEJAHTERA)</v>
      </c>
      <c r="I4754" s="342"/>
      <c r="J4754" s="342"/>
      <c r="K4754" s="34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39"/>
      <c r="G4755" s="208"/>
      <c r="H4755" s="344" t="str">
        <f>H4717</f>
        <v>PURWOKERTO</v>
      </c>
      <c r="I4755" s="344"/>
      <c r="J4755" s="344"/>
      <c r="K4755" s="34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4787</v>
      </c>
      <c r="E4756" s="199"/>
      <c r="F4756" s="210"/>
      <c r="G4756" s="211"/>
      <c r="H4756" s="346"/>
      <c r="I4756" s="346"/>
      <c r="J4756" s="346"/>
      <c r="K4756" s="34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3">B4722</f>
        <v>72</v>
      </c>
      <c r="C4760" s="292" t="str">
        <f t="shared" si="2723"/>
        <v>LSN</v>
      </c>
      <c r="D4760" s="293">
        <f t="shared" si="2723"/>
        <v>3</v>
      </c>
      <c r="E4760" s="294" t="str">
        <f t="shared" si="2723"/>
        <v>PENSIL WARNA KENKO CP-12F CLASSIC (PANJANG)</v>
      </c>
      <c r="F4760" s="235"/>
      <c r="G4760" s="236"/>
      <c r="H4760" s="237">
        <f t="shared" ref="H4760:J4760" si="2724">H4722</f>
        <v>124200</v>
      </c>
      <c r="I4760" s="238">
        <f t="shared" si="2724"/>
        <v>0.13500000000000001</v>
      </c>
      <c r="J4760" s="238">
        <f t="shared" si="2724"/>
        <v>0</v>
      </c>
      <c r="K4760" s="239">
        <f t="shared" ref="K4760:K4775" si="2725">(B4760*H4760-((B4760*H4760)*I4760))-((B4760*H4760-((B4760*H4760)*I4760))*J4760)</f>
        <v>7735176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6">B4723</f>
        <v>0</v>
      </c>
      <c r="C4761" s="292">
        <f t="shared" si="2726"/>
        <v>0</v>
      </c>
      <c r="D4761" s="293">
        <f t="shared" si="2726"/>
        <v>0</v>
      </c>
      <c r="E4761" s="294">
        <f t="shared" si="2726"/>
        <v>0</v>
      </c>
      <c r="F4761" s="235"/>
      <c r="G4761" s="236"/>
      <c r="H4761" s="237">
        <f t="shared" ref="H4761:J4761" si="2727">H4723</f>
        <v>0</v>
      </c>
      <c r="I4761" s="238">
        <f t="shared" si="2727"/>
        <v>0</v>
      </c>
      <c r="J4761" s="238">
        <f t="shared" si="2727"/>
        <v>0</v>
      </c>
      <c r="K4761" s="239">
        <f t="shared" si="2725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8">B4724</f>
        <v>0</v>
      </c>
      <c r="C4762" s="292">
        <f t="shared" si="2728"/>
        <v>0</v>
      </c>
      <c r="D4762" s="293">
        <f t="shared" si="2728"/>
        <v>0</v>
      </c>
      <c r="E4762" s="294">
        <f t="shared" si="2728"/>
        <v>0</v>
      </c>
      <c r="F4762" s="235"/>
      <c r="G4762" s="236"/>
      <c r="H4762" s="237">
        <f t="shared" ref="H4762:J4762" si="2729">H4724</f>
        <v>0</v>
      </c>
      <c r="I4762" s="238">
        <f t="shared" si="2729"/>
        <v>0</v>
      </c>
      <c r="J4762" s="238">
        <f t="shared" si="2729"/>
        <v>0</v>
      </c>
      <c r="K4762" s="239">
        <f t="shared" si="2725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30">B4725</f>
        <v>0</v>
      </c>
      <c r="C4763" s="292">
        <f t="shared" si="2730"/>
        <v>0</v>
      </c>
      <c r="D4763" s="293">
        <f t="shared" si="2730"/>
        <v>0</v>
      </c>
      <c r="E4763" s="294">
        <f t="shared" si="2730"/>
        <v>0</v>
      </c>
      <c r="F4763" s="235"/>
      <c r="G4763" s="236"/>
      <c r="H4763" s="237">
        <f t="shared" ref="H4763:J4763" si="2731">H4725</f>
        <v>0</v>
      </c>
      <c r="I4763" s="238">
        <f t="shared" si="2731"/>
        <v>0</v>
      </c>
      <c r="J4763" s="238">
        <f t="shared" si="2731"/>
        <v>0</v>
      </c>
      <c r="K4763" s="239">
        <f t="shared" si="2725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2">B4726</f>
        <v>0</v>
      </c>
      <c r="C4764" s="292">
        <f t="shared" si="2732"/>
        <v>0</v>
      </c>
      <c r="D4764" s="293">
        <f t="shared" si="2732"/>
        <v>0</v>
      </c>
      <c r="E4764" s="294">
        <f t="shared" si="2732"/>
        <v>0</v>
      </c>
      <c r="F4764" s="235"/>
      <c r="G4764" s="236"/>
      <c r="H4764" s="237">
        <f t="shared" ref="H4764:J4764" si="2733">H4726</f>
        <v>0</v>
      </c>
      <c r="I4764" s="238">
        <f t="shared" si="2733"/>
        <v>0</v>
      </c>
      <c r="J4764" s="238">
        <f t="shared" si="2733"/>
        <v>0</v>
      </c>
      <c r="K4764" s="239">
        <f t="shared" si="2725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4">B4727</f>
        <v>0</v>
      </c>
      <c r="C4765" s="292">
        <f t="shared" si="2734"/>
        <v>0</v>
      </c>
      <c r="D4765" s="293">
        <f t="shared" si="2734"/>
        <v>0</v>
      </c>
      <c r="E4765" s="294">
        <f t="shared" si="2734"/>
        <v>0</v>
      </c>
      <c r="F4765" s="235"/>
      <c r="G4765" s="236"/>
      <c r="H4765" s="237">
        <f t="shared" ref="H4765:J4765" si="2735">H4727</f>
        <v>0</v>
      </c>
      <c r="I4765" s="238">
        <f t="shared" si="2735"/>
        <v>0</v>
      </c>
      <c r="J4765" s="238">
        <f t="shared" si="2735"/>
        <v>0</v>
      </c>
      <c r="K4765" s="239">
        <f t="shared" si="2725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6">B4728</f>
        <v>0</v>
      </c>
      <c r="C4766" s="292">
        <f t="shared" si="2736"/>
        <v>0</v>
      </c>
      <c r="D4766" s="293">
        <f t="shared" si="2736"/>
        <v>0</v>
      </c>
      <c r="E4766" s="294">
        <f t="shared" si="2736"/>
        <v>0</v>
      </c>
      <c r="F4766" s="235"/>
      <c r="G4766" s="236"/>
      <c r="H4766" s="237">
        <f t="shared" ref="H4766:J4766" si="2737">H4728</f>
        <v>0</v>
      </c>
      <c r="I4766" s="238">
        <f t="shared" si="2737"/>
        <v>0</v>
      </c>
      <c r="J4766" s="238">
        <f t="shared" si="2737"/>
        <v>0</v>
      </c>
      <c r="K4766" s="239">
        <f t="shared" si="2725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8">B4729</f>
        <v>0</v>
      </c>
      <c r="C4767" s="292">
        <f t="shared" si="2738"/>
        <v>0</v>
      </c>
      <c r="D4767" s="293">
        <f t="shared" si="2738"/>
        <v>0</v>
      </c>
      <c r="E4767" s="295">
        <f t="shared" si="2738"/>
        <v>0</v>
      </c>
      <c r="F4767" s="235"/>
      <c r="G4767" s="236"/>
      <c r="H4767" s="237">
        <f t="shared" ref="H4767:J4767" si="2739">H4729</f>
        <v>0</v>
      </c>
      <c r="I4767" s="238">
        <f t="shared" si="2739"/>
        <v>0</v>
      </c>
      <c r="J4767" s="238">
        <f t="shared" si="2739"/>
        <v>0</v>
      </c>
      <c r="K4767" s="239">
        <f t="shared" si="2725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40">B4730</f>
        <v>0</v>
      </c>
      <c r="C4768" s="292">
        <f t="shared" si="2740"/>
        <v>0</v>
      </c>
      <c r="D4768" s="293">
        <f t="shared" si="2740"/>
        <v>0</v>
      </c>
      <c r="E4768" s="294">
        <f t="shared" si="2740"/>
        <v>0</v>
      </c>
      <c r="F4768" s="235"/>
      <c r="G4768" s="236"/>
      <c r="H4768" s="237">
        <f t="shared" ref="H4768:J4768" si="2741">H4730</f>
        <v>0</v>
      </c>
      <c r="I4768" s="238">
        <f t="shared" si="2741"/>
        <v>0</v>
      </c>
      <c r="J4768" s="238">
        <f t="shared" si="2741"/>
        <v>0</v>
      </c>
      <c r="K4768" s="239">
        <f t="shared" si="2725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2">B4731</f>
        <v>0</v>
      </c>
      <c r="C4769" s="292">
        <f t="shared" si="2742"/>
        <v>0</v>
      </c>
      <c r="D4769" s="293">
        <f t="shared" si="2742"/>
        <v>0</v>
      </c>
      <c r="E4769" s="294">
        <f t="shared" si="2742"/>
        <v>0</v>
      </c>
      <c r="F4769" s="235"/>
      <c r="G4769" s="236"/>
      <c r="H4769" s="237">
        <f t="shared" ref="H4769:J4769" si="2743">H4731</f>
        <v>0</v>
      </c>
      <c r="I4769" s="238">
        <f t="shared" si="2743"/>
        <v>0</v>
      </c>
      <c r="J4769" s="238">
        <f t="shared" si="2743"/>
        <v>0</v>
      </c>
      <c r="K4769" s="239">
        <f t="shared" si="2725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4">B4732</f>
        <v>0</v>
      </c>
      <c r="C4770" s="292">
        <f t="shared" si="2744"/>
        <v>0</v>
      </c>
      <c r="D4770" s="293">
        <f t="shared" si="2744"/>
        <v>0</v>
      </c>
      <c r="E4770" s="294">
        <f t="shared" si="2744"/>
        <v>0</v>
      </c>
      <c r="F4770" s="235"/>
      <c r="G4770" s="236"/>
      <c r="H4770" s="237">
        <f t="shared" ref="H4770:J4770" si="2745">H4732</f>
        <v>0</v>
      </c>
      <c r="I4770" s="238">
        <f t="shared" si="2745"/>
        <v>0</v>
      </c>
      <c r="J4770" s="238">
        <f t="shared" si="2745"/>
        <v>0</v>
      </c>
      <c r="K4770" s="239">
        <f t="shared" si="2725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6">B4733</f>
        <v>0</v>
      </c>
      <c r="C4771" s="292">
        <f t="shared" si="2746"/>
        <v>0</v>
      </c>
      <c r="D4771" s="293">
        <f t="shared" si="2746"/>
        <v>0</v>
      </c>
      <c r="E4771" s="294">
        <f t="shared" si="2746"/>
        <v>0</v>
      </c>
      <c r="F4771" s="235"/>
      <c r="G4771" s="236"/>
      <c r="H4771" s="237">
        <f t="shared" ref="H4771:J4771" si="2747">H4733</f>
        <v>0</v>
      </c>
      <c r="I4771" s="238">
        <f t="shared" si="2747"/>
        <v>0</v>
      </c>
      <c r="J4771" s="238">
        <f t="shared" si="2747"/>
        <v>0</v>
      </c>
      <c r="K4771" s="239">
        <f t="shared" si="2725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8">B4734</f>
        <v>0</v>
      </c>
      <c r="C4772" s="292">
        <f t="shared" si="2748"/>
        <v>0</v>
      </c>
      <c r="D4772" s="293">
        <f t="shared" si="2748"/>
        <v>0</v>
      </c>
      <c r="E4772" s="294">
        <f t="shared" si="2748"/>
        <v>0</v>
      </c>
      <c r="F4772" s="235"/>
      <c r="G4772" s="236"/>
      <c r="H4772" s="237">
        <f t="shared" ref="H4772:J4772" si="2749">H4734</f>
        <v>0</v>
      </c>
      <c r="I4772" s="238">
        <f t="shared" si="2749"/>
        <v>0</v>
      </c>
      <c r="J4772" s="238">
        <f t="shared" si="2749"/>
        <v>0</v>
      </c>
      <c r="K4772" s="239">
        <f t="shared" si="2725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50">B4735</f>
        <v>0</v>
      </c>
      <c r="C4773" s="292">
        <f t="shared" si="2750"/>
        <v>0</v>
      </c>
      <c r="D4773" s="293">
        <f t="shared" si="2750"/>
        <v>0</v>
      </c>
      <c r="E4773" s="294">
        <f t="shared" si="2750"/>
        <v>0</v>
      </c>
      <c r="F4773" s="235"/>
      <c r="G4773" s="236"/>
      <c r="H4773" s="237">
        <f t="shared" ref="H4773:J4773" si="2751">H4735</f>
        <v>0</v>
      </c>
      <c r="I4773" s="238">
        <f t="shared" si="2751"/>
        <v>0</v>
      </c>
      <c r="J4773" s="238">
        <f t="shared" si="2751"/>
        <v>0</v>
      </c>
      <c r="K4773" s="239">
        <f t="shared" si="2725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2">B4736</f>
        <v>0</v>
      </c>
      <c r="C4774" s="292">
        <f t="shared" si="2752"/>
        <v>0</v>
      </c>
      <c r="D4774" s="293">
        <f t="shared" si="2752"/>
        <v>0</v>
      </c>
      <c r="E4774" s="294">
        <f t="shared" si="2752"/>
        <v>0</v>
      </c>
      <c r="F4774" s="235"/>
      <c r="G4774" s="236"/>
      <c r="H4774" s="237">
        <f t="shared" ref="H4774:J4774" si="2753">H4736</f>
        <v>0</v>
      </c>
      <c r="I4774" s="238">
        <f t="shared" si="2753"/>
        <v>0</v>
      </c>
      <c r="J4774" s="238">
        <f t="shared" si="2753"/>
        <v>0</v>
      </c>
      <c r="K4774" s="239">
        <f t="shared" si="2725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4">B4737</f>
        <v>0</v>
      </c>
      <c r="C4775" s="292">
        <f t="shared" si="2754"/>
        <v>0</v>
      </c>
      <c r="D4775" s="293">
        <f t="shared" si="2754"/>
        <v>0</v>
      </c>
      <c r="E4775" s="295">
        <f t="shared" si="2754"/>
        <v>0</v>
      </c>
      <c r="F4775" s="235"/>
      <c r="G4775" s="236"/>
      <c r="H4775" s="237">
        <f t="shared" ref="H4775:J4775" si="2755">H4737</f>
        <v>0</v>
      </c>
      <c r="I4775" s="238">
        <f t="shared" si="2755"/>
        <v>0</v>
      </c>
      <c r="J4775" s="238">
        <f t="shared" si="2755"/>
        <v>0</v>
      </c>
      <c r="K4775" s="239">
        <f t="shared" si="2725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48"/>
      <c r="K4777" s="32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49">
        <f>SUM(K4760:K4775)</f>
        <v>7735176</v>
      </c>
      <c r="K4778" s="350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51"/>
      <c r="K4779" s="351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4"/>
      <c r="K4781" s="32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52">
        <f>((J4778/1.11)+(K4780/1.11))*11%</f>
        <v>766548.9729729729</v>
      </c>
      <c r="K4782" s="353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4"/>
      <c r="K4783" s="32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7735176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5" t="str">
        <f>J4748</f>
        <v>NOVI / CONDRO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23060043</v>
      </c>
      <c r="G4790" s="11" t="s">
        <v>2</v>
      </c>
      <c r="H4790" s="385" t="s">
        <v>120</v>
      </c>
      <c r="I4790" s="385"/>
      <c r="J4790" s="385"/>
      <c r="K4790" s="38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89" t="s">
        <v>3</v>
      </c>
      <c r="G4791" s="17"/>
      <c r="H4791" s="387"/>
      <c r="I4791" s="387"/>
      <c r="J4791" s="387"/>
      <c r="K4791" s="38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4">
        <v>45107</v>
      </c>
      <c r="E4792" s="355"/>
      <c r="F4792" s="389"/>
      <c r="G4792" s="18"/>
      <c r="H4792" s="356" t="s">
        <v>31</v>
      </c>
      <c r="I4792" s="356"/>
      <c r="J4792" s="356"/>
      <c r="K4792" s="357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89"/>
      <c r="G4793" s="18"/>
      <c r="H4793" s="358" t="s">
        <v>121</v>
      </c>
      <c r="I4793" s="358"/>
      <c r="J4793" s="358"/>
      <c r="K4793" s="359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270</v>
      </c>
      <c r="E4794" s="9"/>
      <c r="F4794" s="21"/>
      <c r="G4794" s="22"/>
      <c r="H4794" s="360"/>
      <c r="I4794" s="360"/>
      <c r="J4794" s="360"/>
      <c r="K4794" s="361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308">
        <v>288</v>
      </c>
      <c r="C4798" s="308" t="s">
        <v>34</v>
      </c>
      <c r="D4798" s="309">
        <v>2</v>
      </c>
      <c r="E4798" s="315" t="s">
        <v>78</v>
      </c>
      <c r="F4798" s="310"/>
      <c r="G4798" s="311"/>
      <c r="H4798" s="312">
        <v>39000</v>
      </c>
      <c r="I4798" s="313">
        <v>0.125</v>
      </c>
      <c r="J4798" s="51"/>
      <c r="K4798" s="52">
        <f t="shared" ref="K4798:K4813" si="2756">(B4798*H4798-((B4798*H4798)*I4798))-((B4798*H4798-((B4798*H4798)*I4798))*J4798)</f>
        <v>9828000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6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6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6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6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6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6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6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6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6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6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6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6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6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6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6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62"/>
      <c r="K4815" s="363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64">
        <f>SUM(K4798:K4813)</f>
        <v>9828000</v>
      </c>
      <c r="K4816" s="365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66"/>
      <c r="K4817" s="366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63"/>
      <c r="K4819" s="363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67">
        <f>((J4816/1.11)+(K4818/1.11))*11%</f>
        <v>973945.94594594592</v>
      </c>
      <c r="K4820" s="368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63"/>
      <c r="K4821" s="363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9828000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69" t="s">
        <v>36</v>
      </c>
      <c r="K4824" s="370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69"/>
      <c r="K4825" s="370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23060043</v>
      </c>
      <c r="F4828" s="123"/>
      <c r="G4828" s="124" t="s">
        <v>2</v>
      </c>
      <c r="H4828" s="371" t="str">
        <f>H4790</f>
        <v>CV UTAMA PUTRA</v>
      </c>
      <c r="I4828" s="371"/>
      <c r="J4828" s="371"/>
      <c r="K4828" s="37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75" t="s">
        <v>3</v>
      </c>
      <c r="G4829" s="130"/>
      <c r="H4829" s="373"/>
      <c r="I4829" s="373"/>
      <c r="J4829" s="373"/>
      <c r="K4829" s="37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76">
        <f>D4792</f>
        <v>45107</v>
      </c>
      <c r="E4830" s="377"/>
      <c r="F4830" s="375"/>
      <c r="G4830" s="131"/>
      <c r="H4830" s="378" t="str">
        <f>H4792</f>
        <v/>
      </c>
      <c r="I4830" s="378"/>
      <c r="J4830" s="378"/>
      <c r="K4830" s="37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75"/>
      <c r="G4831" s="131"/>
      <c r="H4831" s="380" t="str">
        <f>H4793</f>
        <v>TULUNG AGUNG</v>
      </c>
      <c r="I4831" s="380"/>
      <c r="J4831" s="380"/>
      <c r="K4831" s="381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G 4795</v>
      </c>
      <c r="E4832" s="122"/>
      <c r="F4832" s="133"/>
      <c r="G4832" s="134"/>
      <c r="H4832" s="382"/>
      <c r="I4832" s="382"/>
      <c r="J4832" s="382"/>
      <c r="K4832" s="383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7">B4798</f>
        <v>288</v>
      </c>
      <c r="C4836" s="287" t="str">
        <f t="shared" si="2757"/>
        <v>LSN</v>
      </c>
      <c r="D4836" s="288">
        <f t="shared" si="2757"/>
        <v>2</v>
      </c>
      <c r="E4836" s="289" t="str">
        <f t="shared" si="2757"/>
        <v>GEL PEN KENKO HI-TECH-H 0.28 MM HITAM</v>
      </c>
      <c r="F4836" s="158"/>
      <c r="G4836" s="159"/>
      <c r="H4836" s="160">
        <f t="shared" ref="H4836:J4836" si="2758">H4798</f>
        <v>39000</v>
      </c>
      <c r="I4836" s="161">
        <f t="shared" si="2758"/>
        <v>0.125</v>
      </c>
      <c r="J4836" s="161">
        <f t="shared" si="2758"/>
        <v>0</v>
      </c>
      <c r="K4836" s="162">
        <f t="shared" ref="K4836:K4851" si="2759">(B4836*H4836-((B4836*H4836)*I4836))-((B4836*H4836-((B4836*H4836)*I4836))*J4836)</f>
        <v>9828000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60">B4799</f>
        <v>0</v>
      </c>
      <c r="C4837" s="287">
        <f t="shared" si="2760"/>
        <v>0</v>
      </c>
      <c r="D4837" s="288">
        <f t="shared" si="2760"/>
        <v>0</v>
      </c>
      <c r="E4837" s="289">
        <f t="shared" si="2760"/>
        <v>0</v>
      </c>
      <c r="F4837" s="158"/>
      <c r="G4837" s="159"/>
      <c r="H4837" s="160">
        <f t="shared" ref="H4837:J4837" si="2761">H4799</f>
        <v>0</v>
      </c>
      <c r="I4837" s="161">
        <f t="shared" si="2761"/>
        <v>0</v>
      </c>
      <c r="J4837" s="161">
        <f t="shared" si="2761"/>
        <v>0</v>
      </c>
      <c r="K4837" s="162">
        <f t="shared" si="2759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2">B4800</f>
        <v>0</v>
      </c>
      <c r="C4838" s="287">
        <f t="shared" si="2762"/>
        <v>0</v>
      </c>
      <c r="D4838" s="288">
        <f t="shared" si="2762"/>
        <v>0</v>
      </c>
      <c r="E4838" s="289">
        <f t="shared" si="2762"/>
        <v>0</v>
      </c>
      <c r="F4838" s="158"/>
      <c r="G4838" s="159"/>
      <c r="H4838" s="160">
        <f t="shared" ref="H4838:J4838" si="2763">H4800</f>
        <v>0</v>
      </c>
      <c r="I4838" s="161">
        <f t="shared" si="2763"/>
        <v>0</v>
      </c>
      <c r="J4838" s="161">
        <f t="shared" si="2763"/>
        <v>0</v>
      </c>
      <c r="K4838" s="162">
        <f t="shared" si="2759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4">B4801</f>
        <v>0</v>
      </c>
      <c r="C4839" s="287">
        <f t="shared" si="2764"/>
        <v>0</v>
      </c>
      <c r="D4839" s="288">
        <f t="shared" si="2764"/>
        <v>0</v>
      </c>
      <c r="E4839" s="289">
        <f t="shared" si="2764"/>
        <v>0</v>
      </c>
      <c r="F4839" s="158"/>
      <c r="G4839" s="159"/>
      <c r="H4839" s="160">
        <f t="shared" ref="H4839:J4839" si="2765">H4801</f>
        <v>0</v>
      </c>
      <c r="I4839" s="161">
        <f t="shared" si="2765"/>
        <v>0</v>
      </c>
      <c r="J4839" s="161">
        <f t="shared" si="2765"/>
        <v>0</v>
      </c>
      <c r="K4839" s="162">
        <f t="shared" si="2759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6">B4802</f>
        <v>0</v>
      </c>
      <c r="C4840" s="287">
        <f t="shared" si="2766"/>
        <v>0</v>
      </c>
      <c r="D4840" s="288">
        <f t="shared" si="2766"/>
        <v>0</v>
      </c>
      <c r="E4840" s="289">
        <f t="shared" si="2766"/>
        <v>0</v>
      </c>
      <c r="F4840" s="158"/>
      <c r="G4840" s="159"/>
      <c r="H4840" s="160">
        <f t="shared" ref="H4840:J4840" si="2767">H4802</f>
        <v>0</v>
      </c>
      <c r="I4840" s="161">
        <f t="shared" si="2767"/>
        <v>0</v>
      </c>
      <c r="J4840" s="161">
        <f t="shared" si="2767"/>
        <v>0</v>
      </c>
      <c r="K4840" s="162">
        <f t="shared" si="2759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8">B4803</f>
        <v>0</v>
      </c>
      <c r="C4841" s="287">
        <f t="shared" si="2768"/>
        <v>0</v>
      </c>
      <c r="D4841" s="288">
        <f t="shared" si="2768"/>
        <v>0</v>
      </c>
      <c r="E4841" s="289">
        <f t="shared" si="2768"/>
        <v>0</v>
      </c>
      <c r="F4841" s="158"/>
      <c r="G4841" s="159"/>
      <c r="H4841" s="160">
        <f t="shared" ref="H4841:J4841" si="2769">H4803</f>
        <v>0</v>
      </c>
      <c r="I4841" s="161">
        <f t="shared" si="2769"/>
        <v>0</v>
      </c>
      <c r="J4841" s="161">
        <f t="shared" si="2769"/>
        <v>0</v>
      </c>
      <c r="K4841" s="162">
        <f t="shared" si="2759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70">B4804</f>
        <v>0</v>
      </c>
      <c r="C4842" s="287">
        <f t="shared" si="2770"/>
        <v>0</v>
      </c>
      <c r="D4842" s="288">
        <f t="shared" si="2770"/>
        <v>0</v>
      </c>
      <c r="E4842" s="289">
        <f t="shared" si="2770"/>
        <v>0</v>
      </c>
      <c r="F4842" s="158"/>
      <c r="G4842" s="159"/>
      <c r="H4842" s="160">
        <f t="shared" ref="H4842:J4842" si="2771">H4804</f>
        <v>0</v>
      </c>
      <c r="I4842" s="161">
        <f t="shared" si="2771"/>
        <v>0</v>
      </c>
      <c r="J4842" s="161">
        <f t="shared" si="2771"/>
        <v>0</v>
      </c>
      <c r="K4842" s="162">
        <f t="shared" si="2759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2">B4805</f>
        <v>0</v>
      </c>
      <c r="C4843" s="287">
        <f t="shared" si="2772"/>
        <v>0</v>
      </c>
      <c r="D4843" s="288">
        <f t="shared" si="2772"/>
        <v>0</v>
      </c>
      <c r="E4843" s="290">
        <f t="shared" si="2772"/>
        <v>0</v>
      </c>
      <c r="F4843" s="158"/>
      <c r="G4843" s="159"/>
      <c r="H4843" s="160">
        <f t="shared" ref="H4843:J4843" si="2773">H4805</f>
        <v>0</v>
      </c>
      <c r="I4843" s="161">
        <f t="shared" si="2773"/>
        <v>0</v>
      </c>
      <c r="J4843" s="161">
        <f t="shared" si="2773"/>
        <v>0</v>
      </c>
      <c r="K4843" s="162">
        <f t="shared" si="2759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4">B4806</f>
        <v>0</v>
      </c>
      <c r="C4844" s="287">
        <f t="shared" si="2774"/>
        <v>0</v>
      </c>
      <c r="D4844" s="288">
        <f t="shared" si="2774"/>
        <v>0</v>
      </c>
      <c r="E4844" s="289">
        <f t="shared" si="2774"/>
        <v>0</v>
      </c>
      <c r="F4844" s="158"/>
      <c r="G4844" s="159"/>
      <c r="H4844" s="160">
        <f t="shared" ref="H4844:J4844" si="2775">H4806</f>
        <v>0</v>
      </c>
      <c r="I4844" s="161">
        <f t="shared" si="2775"/>
        <v>0</v>
      </c>
      <c r="J4844" s="161">
        <f t="shared" si="2775"/>
        <v>0</v>
      </c>
      <c r="K4844" s="162">
        <f t="shared" si="2759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6">B4807</f>
        <v>0</v>
      </c>
      <c r="C4845" s="287">
        <f t="shared" si="2776"/>
        <v>0</v>
      </c>
      <c r="D4845" s="288">
        <f t="shared" si="2776"/>
        <v>0</v>
      </c>
      <c r="E4845" s="289">
        <f t="shared" si="2776"/>
        <v>0</v>
      </c>
      <c r="F4845" s="158"/>
      <c r="G4845" s="159"/>
      <c r="H4845" s="160">
        <f t="shared" ref="H4845:J4845" si="2777">H4807</f>
        <v>0</v>
      </c>
      <c r="I4845" s="161">
        <f t="shared" si="2777"/>
        <v>0</v>
      </c>
      <c r="J4845" s="161">
        <f t="shared" si="2777"/>
        <v>0</v>
      </c>
      <c r="K4845" s="162">
        <f t="shared" si="2759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8">B4808</f>
        <v>0</v>
      </c>
      <c r="C4846" s="287">
        <f t="shared" si="2778"/>
        <v>0</v>
      </c>
      <c r="D4846" s="288">
        <f t="shared" si="2778"/>
        <v>0</v>
      </c>
      <c r="E4846" s="289">
        <f t="shared" si="2778"/>
        <v>0</v>
      </c>
      <c r="F4846" s="158"/>
      <c r="G4846" s="159"/>
      <c r="H4846" s="160">
        <f t="shared" ref="H4846:J4846" si="2779">H4808</f>
        <v>0</v>
      </c>
      <c r="I4846" s="161">
        <f t="shared" si="2779"/>
        <v>0</v>
      </c>
      <c r="J4846" s="161">
        <f t="shared" si="2779"/>
        <v>0</v>
      </c>
      <c r="K4846" s="162">
        <f t="shared" si="2759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80">B4809</f>
        <v>0</v>
      </c>
      <c r="C4847" s="287">
        <f t="shared" si="2780"/>
        <v>0</v>
      </c>
      <c r="D4847" s="288">
        <f t="shared" si="2780"/>
        <v>0</v>
      </c>
      <c r="E4847" s="289">
        <f t="shared" si="2780"/>
        <v>0</v>
      </c>
      <c r="F4847" s="158"/>
      <c r="G4847" s="159"/>
      <c r="H4847" s="160">
        <f t="shared" ref="H4847:J4847" si="2781">H4809</f>
        <v>0</v>
      </c>
      <c r="I4847" s="161">
        <f t="shared" si="2781"/>
        <v>0</v>
      </c>
      <c r="J4847" s="161">
        <f t="shared" si="2781"/>
        <v>0</v>
      </c>
      <c r="K4847" s="162">
        <f t="shared" si="2759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2">B4810</f>
        <v>0</v>
      </c>
      <c r="C4848" s="287">
        <f t="shared" si="2782"/>
        <v>0</v>
      </c>
      <c r="D4848" s="288">
        <f t="shared" si="2782"/>
        <v>0</v>
      </c>
      <c r="E4848" s="289">
        <f t="shared" si="2782"/>
        <v>0</v>
      </c>
      <c r="F4848" s="158"/>
      <c r="G4848" s="159"/>
      <c r="H4848" s="160">
        <f t="shared" ref="H4848:J4848" si="2783">H4810</f>
        <v>0</v>
      </c>
      <c r="I4848" s="161">
        <f t="shared" si="2783"/>
        <v>0</v>
      </c>
      <c r="J4848" s="161">
        <f t="shared" si="2783"/>
        <v>0</v>
      </c>
      <c r="K4848" s="162">
        <f t="shared" si="2759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4">B4811</f>
        <v>0</v>
      </c>
      <c r="C4849" s="287">
        <f t="shared" si="2784"/>
        <v>0</v>
      </c>
      <c r="D4849" s="288">
        <f t="shared" si="2784"/>
        <v>0</v>
      </c>
      <c r="E4849" s="289">
        <f t="shared" si="2784"/>
        <v>0</v>
      </c>
      <c r="F4849" s="158"/>
      <c r="G4849" s="159"/>
      <c r="H4849" s="160">
        <f t="shared" ref="H4849:J4849" si="2785">H4811</f>
        <v>0</v>
      </c>
      <c r="I4849" s="161">
        <f t="shared" si="2785"/>
        <v>0</v>
      </c>
      <c r="J4849" s="161">
        <f t="shared" si="2785"/>
        <v>0</v>
      </c>
      <c r="K4849" s="162">
        <f t="shared" si="2759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6">B4812</f>
        <v>0</v>
      </c>
      <c r="C4850" s="287">
        <f t="shared" si="2786"/>
        <v>0</v>
      </c>
      <c r="D4850" s="288">
        <f t="shared" si="2786"/>
        <v>0</v>
      </c>
      <c r="E4850" s="289">
        <f t="shared" si="2786"/>
        <v>0</v>
      </c>
      <c r="F4850" s="158"/>
      <c r="G4850" s="159"/>
      <c r="H4850" s="160">
        <f t="shared" ref="H4850:J4850" si="2787">H4812</f>
        <v>0</v>
      </c>
      <c r="I4850" s="161">
        <f t="shared" si="2787"/>
        <v>0</v>
      </c>
      <c r="J4850" s="161">
        <f t="shared" si="2787"/>
        <v>0</v>
      </c>
      <c r="K4850" s="162">
        <f t="shared" si="2759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8">B4813</f>
        <v>0</v>
      </c>
      <c r="C4851" s="287">
        <f t="shared" si="2788"/>
        <v>0</v>
      </c>
      <c r="D4851" s="288">
        <f t="shared" si="2788"/>
        <v>0</v>
      </c>
      <c r="E4851" s="290">
        <f t="shared" si="2788"/>
        <v>0</v>
      </c>
      <c r="F4851" s="158"/>
      <c r="G4851" s="159"/>
      <c r="H4851" s="160">
        <f t="shared" ref="H4851:J4851" si="2789">H4813</f>
        <v>0</v>
      </c>
      <c r="I4851" s="161">
        <f t="shared" si="2789"/>
        <v>0</v>
      </c>
      <c r="J4851" s="161">
        <f t="shared" si="2789"/>
        <v>0</v>
      </c>
      <c r="K4851" s="162">
        <f t="shared" si="2759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84"/>
      <c r="K4853" s="33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27">
        <f>SUM(K4836:K4851)</f>
        <v>9828000</v>
      </c>
      <c r="K4854" s="328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29"/>
      <c r="K4855" s="329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30"/>
      <c r="K4857" s="33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31">
        <f>((J4854/1.11)+(K4856/1.11))*11%</f>
        <v>973945.94594594592</v>
      </c>
      <c r="K4858" s="332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30"/>
      <c r="K4859" s="33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9828000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3" t="str">
        <f>J4824</f>
        <v>NOVI / CONDRO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23060043</v>
      </c>
      <c r="F4866" s="200"/>
      <c r="G4866" s="201" t="s">
        <v>2</v>
      </c>
      <c r="H4866" s="335" t="str">
        <f>H4828</f>
        <v>CV UTAMA PUTRA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3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40">
        <f>D4830</f>
        <v>45107</v>
      </c>
      <c r="E4868" s="341"/>
      <c r="F4868" s="339"/>
      <c r="G4868" s="208"/>
      <c r="H4868" s="342" t="str">
        <f>H4830</f>
        <v/>
      </c>
      <c r="I4868" s="342"/>
      <c r="J4868" s="342"/>
      <c r="K4868" s="34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39"/>
      <c r="G4869" s="208"/>
      <c r="H4869" s="344" t="str">
        <f>H4831</f>
        <v>TULUNG AGUNG</v>
      </c>
      <c r="I4869" s="344"/>
      <c r="J4869" s="344"/>
      <c r="K4869" s="34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G 4795</v>
      </c>
      <c r="E4870" s="199"/>
      <c r="F4870" s="210"/>
      <c r="G4870" s="211"/>
      <c r="H4870" s="346"/>
      <c r="I4870" s="346"/>
      <c r="J4870" s="346"/>
      <c r="K4870" s="34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90">B4836</f>
        <v>288</v>
      </c>
      <c r="C4874" s="292" t="str">
        <f t="shared" si="2790"/>
        <v>LSN</v>
      </c>
      <c r="D4874" s="293">
        <f t="shared" si="2790"/>
        <v>2</v>
      </c>
      <c r="E4874" s="294" t="str">
        <f t="shared" si="2790"/>
        <v>GEL PEN KENKO HI-TECH-H 0.28 MM HITAM</v>
      </c>
      <c r="F4874" s="235"/>
      <c r="G4874" s="236"/>
      <c r="H4874" s="237">
        <f t="shared" ref="H4874:J4874" si="2791">H4836</f>
        <v>39000</v>
      </c>
      <c r="I4874" s="238">
        <f t="shared" si="2791"/>
        <v>0.125</v>
      </c>
      <c r="J4874" s="238">
        <f t="shared" si="2791"/>
        <v>0</v>
      </c>
      <c r="K4874" s="239">
        <f t="shared" ref="K4874:K4889" si="2792">(B4874*H4874-((B4874*H4874)*I4874))-((B4874*H4874-((B4874*H4874)*I4874))*J4874)</f>
        <v>9828000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3">B4837</f>
        <v>0</v>
      </c>
      <c r="C4875" s="292">
        <f t="shared" si="2793"/>
        <v>0</v>
      </c>
      <c r="D4875" s="293">
        <f t="shared" si="2793"/>
        <v>0</v>
      </c>
      <c r="E4875" s="294">
        <f t="shared" si="2793"/>
        <v>0</v>
      </c>
      <c r="F4875" s="235"/>
      <c r="G4875" s="236"/>
      <c r="H4875" s="237">
        <f t="shared" ref="H4875:J4875" si="2794">H4837</f>
        <v>0</v>
      </c>
      <c r="I4875" s="238">
        <f t="shared" si="2794"/>
        <v>0</v>
      </c>
      <c r="J4875" s="238">
        <f t="shared" si="2794"/>
        <v>0</v>
      </c>
      <c r="K4875" s="239">
        <f t="shared" si="2792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5">B4838</f>
        <v>0</v>
      </c>
      <c r="C4876" s="292">
        <f t="shared" si="2795"/>
        <v>0</v>
      </c>
      <c r="D4876" s="293">
        <f t="shared" si="2795"/>
        <v>0</v>
      </c>
      <c r="E4876" s="294">
        <f t="shared" si="2795"/>
        <v>0</v>
      </c>
      <c r="F4876" s="235"/>
      <c r="G4876" s="236"/>
      <c r="H4876" s="237">
        <f t="shared" ref="H4876:J4876" si="2796">H4838</f>
        <v>0</v>
      </c>
      <c r="I4876" s="238">
        <f t="shared" si="2796"/>
        <v>0</v>
      </c>
      <c r="J4876" s="238">
        <f t="shared" si="2796"/>
        <v>0</v>
      </c>
      <c r="K4876" s="239">
        <f t="shared" si="2792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7">B4839</f>
        <v>0</v>
      </c>
      <c r="C4877" s="292">
        <f t="shared" si="2797"/>
        <v>0</v>
      </c>
      <c r="D4877" s="293">
        <f t="shared" si="2797"/>
        <v>0</v>
      </c>
      <c r="E4877" s="294">
        <f t="shared" si="2797"/>
        <v>0</v>
      </c>
      <c r="F4877" s="235"/>
      <c r="G4877" s="236"/>
      <c r="H4877" s="237">
        <f t="shared" ref="H4877:J4877" si="2798">H4839</f>
        <v>0</v>
      </c>
      <c r="I4877" s="238">
        <f t="shared" si="2798"/>
        <v>0</v>
      </c>
      <c r="J4877" s="238">
        <f t="shared" si="2798"/>
        <v>0</v>
      </c>
      <c r="K4877" s="239">
        <f t="shared" si="2792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9">B4840</f>
        <v>0</v>
      </c>
      <c r="C4878" s="292">
        <f t="shared" si="2799"/>
        <v>0</v>
      </c>
      <c r="D4878" s="293">
        <f t="shared" si="2799"/>
        <v>0</v>
      </c>
      <c r="E4878" s="294">
        <f t="shared" si="2799"/>
        <v>0</v>
      </c>
      <c r="F4878" s="235"/>
      <c r="G4878" s="236"/>
      <c r="H4878" s="237">
        <f t="shared" ref="H4878:J4878" si="2800">H4840</f>
        <v>0</v>
      </c>
      <c r="I4878" s="238">
        <f t="shared" si="2800"/>
        <v>0</v>
      </c>
      <c r="J4878" s="238">
        <f t="shared" si="2800"/>
        <v>0</v>
      </c>
      <c r="K4878" s="239">
        <f t="shared" si="2792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801">B4841</f>
        <v>0</v>
      </c>
      <c r="C4879" s="292">
        <f t="shared" si="2801"/>
        <v>0</v>
      </c>
      <c r="D4879" s="293">
        <f t="shared" si="2801"/>
        <v>0</v>
      </c>
      <c r="E4879" s="294">
        <f t="shared" si="2801"/>
        <v>0</v>
      </c>
      <c r="F4879" s="235"/>
      <c r="G4879" s="236"/>
      <c r="H4879" s="237">
        <f t="shared" ref="H4879:J4879" si="2802">H4841</f>
        <v>0</v>
      </c>
      <c r="I4879" s="238">
        <f t="shared" si="2802"/>
        <v>0</v>
      </c>
      <c r="J4879" s="238">
        <f t="shared" si="2802"/>
        <v>0</v>
      </c>
      <c r="K4879" s="239">
        <f t="shared" si="2792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3">B4842</f>
        <v>0</v>
      </c>
      <c r="C4880" s="292">
        <f t="shared" si="2803"/>
        <v>0</v>
      </c>
      <c r="D4880" s="293">
        <f t="shared" si="2803"/>
        <v>0</v>
      </c>
      <c r="E4880" s="294">
        <f t="shared" si="2803"/>
        <v>0</v>
      </c>
      <c r="F4880" s="235"/>
      <c r="G4880" s="236"/>
      <c r="H4880" s="237">
        <f t="shared" ref="H4880:J4880" si="2804">H4842</f>
        <v>0</v>
      </c>
      <c r="I4880" s="238">
        <f t="shared" si="2804"/>
        <v>0</v>
      </c>
      <c r="J4880" s="238">
        <f t="shared" si="2804"/>
        <v>0</v>
      </c>
      <c r="K4880" s="239">
        <f t="shared" si="2792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5">B4843</f>
        <v>0</v>
      </c>
      <c r="C4881" s="292">
        <f t="shared" si="2805"/>
        <v>0</v>
      </c>
      <c r="D4881" s="293">
        <f t="shared" si="2805"/>
        <v>0</v>
      </c>
      <c r="E4881" s="295">
        <f t="shared" si="2805"/>
        <v>0</v>
      </c>
      <c r="F4881" s="235"/>
      <c r="G4881" s="236"/>
      <c r="H4881" s="237">
        <f t="shared" ref="H4881:J4881" si="2806">H4843</f>
        <v>0</v>
      </c>
      <c r="I4881" s="238">
        <f t="shared" si="2806"/>
        <v>0</v>
      </c>
      <c r="J4881" s="238">
        <f t="shared" si="2806"/>
        <v>0</v>
      </c>
      <c r="K4881" s="239">
        <f t="shared" si="2792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7">B4844</f>
        <v>0</v>
      </c>
      <c r="C4882" s="292">
        <f t="shared" si="2807"/>
        <v>0</v>
      </c>
      <c r="D4882" s="293">
        <f t="shared" si="2807"/>
        <v>0</v>
      </c>
      <c r="E4882" s="294">
        <f t="shared" si="2807"/>
        <v>0</v>
      </c>
      <c r="F4882" s="235"/>
      <c r="G4882" s="236"/>
      <c r="H4882" s="237">
        <f t="shared" ref="H4882:J4882" si="2808">H4844</f>
        <v>0</v>
      </c>
      <c r="I4882" s="238">
        <f t="shared" si="2808"/>
        <v>0</v>
      </c>
      <c r="J4882" s="238">
        <f t="shared" si="2808"/>
        <v>0</v>
      </c>
      <c r="K4882" s="239">
        <f t="shared" si="2792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9">B4845</f>
        <v>0</v>
      </c>
      <c r="C4883" s="292">
        <f t="shared" si="2809"/>
        <v>0</v>
      </c>
      <c r="D4883" s="293">
        <f t="shared" si="2809"/>
        <v>0</v>
      </c>
      <c r="E4883" s="294">
        <f t="shared" si="2809"/>
        <v>0</v>
      </c>
      <c r="F4883" s="235"/>
      <c r="G4883" s="236"/>
      <c r="H4883" s="237">
        <f t="shared" ref="H4883:J4883" si="2810">H4845</f>
        <v>0</v>
      </c>
      <c r="I4883" s="238">
        <f t="shared" si="2810"/>
        <v>0</v>
      </c>
      <c r="J4883" s="238">
        <f t="shared" si="2810"/>
        <v>0</v>
      </c>
      <c r="K4883" s="239">
        <f t="shared" si="2792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11">B4846</f>
        <v>0</v>
      </c>
      <c r="C4884" s="292">
        <f t="shared" si="2811"/>
        <v>0</v>
      </c>
      <c r="D4884" s="293">
        <f t="shared" si="2811"/>
        <v>0</v>
      </c>
      <c r="E4884" s="294">
        <f t="shared" si="2811"/>
        <v>0</v>
      </c>
      <c r="F4884" s="235"/>
      <c r="G4884" s="236"/>
      <c r="H4884" s="237">
        <f t="shared" ref="H4884:J4884" si="2812">H4846</f>
        <v>0</v>
      </c>
      <c r="I4884" s="238">
        <f t="shared" si="2812"/>
        <v>0</v>
      </c>
      <c r="J4884" s="238">
        <f t="shared" si="2812"/>
        <v>0</v>
      </c>
      <c r="K4884" s="239">
        <f t="shared" si="2792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3">B4847</f>
        <v>0</v>
      </c>
      <c r="C4885" s="292">
        <f t="shared" si="2813"/>
        <v>0</v>
      </c>
      <c r="D4885" s="293">
        <f t="shared" si="2813"/>
        <v>0</v>
      </c>
      <c r="E4885" s="294">
        <f t="shared" si="2813"/>
        <v>0</v>
      </c>
      <c r="F4885" s="235"/>
      <c r="G4885" s="236"/>
      <c r="H4885" s="237">
        <f t="shared" ref="H4885:J4885" si="2814">H4847</f>
        <v>0</v>
      </c>
      <c r="I4885" s="238">
        <f t="shared" si="2814"/>
        <v>0</v>
      </c>
      <c r="J4885" s="238">
        <f t="shared" si="2814"/>
        <v>0</v>
      </c>
      <c r="K4885" s="239">
        <f t="shared" si="2792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5">B4848</f>
        <v>0</v>
      </c>
      <c r="C4886" s="292">
        <f t="shared" si="2815"/>
        <v>0</v>
      </c>
      <c r="D4886" s="293">
        <f t="shared" si="2815"/>
        <v>0</v>
      </c>
      <c r="E4886" s="294">
        <f t="shared" si="2815"/>
        <v>0</v>
      </c>
      <c r="F4886" s="235"/>
      <c r="G4886" s="236"/>
      <c r="H4886" s="237">
        <f t="shared" ref="H4886:J4886" si="2816">H4848</f>
        <v>0</v>
      </c>
      <c r="I4886" s="238">
        <f t="shared" si="2816"/>
        <v>0</v>
      </c>
      <c r="J4886" s="238">
        <f t="shared" si="2816"/>
        <v>0</v>
      </c>
      <c r="K4886" s="239">
        <f t="shared" si="2792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7">B4849</f>
        <v>0</v>
      </c>
      <c r="C4887" s="292">
        <f t="shared" si="2817"/>
        <v>0</v>
      </c>
      <c r="D4887" s="293">
        <f t="shared" si="2817"/>
        <v>0</v>
      </c>
      <c r="E4887" s="294">
        <f t="shared" si="2817"/>
        <v>0</v>
      </c>
      <c r="F4887" s="235"/>
      <c r="G4887" s="236"/>
      <c r="H4887" s="237">
        <f t="shared" ref="H4887:J4887" si="2818">H4849</f>
        <v>0</v>
      </c>
      <c r="I4887" s="238">
        <f t="shared" si="2818"/>
        <v>0</v>
      </c>
      <c r="J4887" s="238">
        <f t="shared" si="2818"/>
        <v>0</v>
      </c>
      <c r="K4887" s="239">
        <f t="shared" si="2792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9">B4850</f>
        <v>0</v>
      </c>
      <c r="C4888" s="292">
        <f t="shared" si="2819"/>
        <v>0</v>
      </c>
      <c r="D4888" s="293">
        <f t="shared" si="2819"/>
        <v>0</v>
      </c>
      <c r="E4888" s="294">
        <f t="shared" si="2819"/>
        <v>0</v>
      </c>
      <c r="F4888" s="235"/>
      <c r="G4888" s="236"/>
      <c r="H4888" s="237">
        <f t="shared" ref="H4888:J4888" si="2820">H4850</f>
        <v>0</v>
      </c>
      <c r="I4888" s="238">
        <f t="shared" si="2820"/>
        <v>0</v>
      </c>
      <c r="J4888" s="238">
        <f t="shared" si="2820"/>
        <v>0</v>
      </c>
      <c r="K4888" s="239">
        <f t="shared" si="2792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21">B4851</f>
        <v>0</v>
      </c>
      <c r="C4889" s="292">
        <f t="shared" si="2821"/>
        <v>0</v>
      </c>
      <c r="D4889" s="293">
        <f t="shared" si="2821"/>
        <v>0</v>
      </c>
      <c r="E4889" s="295">
        <f t="shared" si="2821"/>
        <v>0</v>
      </c>
      <c r="F4889" s="235"/>
      <c r="G4889" s="236"/>
      <c r="H4889" s="237">
        <f t="shared" ref="H4889:J4889" si="2822">H4851</f>
        <v>0</v>
      </c>
      <c r="I4889" s="238">
        <f t="shared" si="2822"/>
        <v>0</v>
      </c>
      <c r="J4889" s="238">
        <f t="shared" si="2822"/>
        <v>0</v>
      </c>
      <c r="K4889" s="239">
        <f t="shared" si="2792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48"/>
      <c r="K4891" s="32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49">
        <f>SUM(K4874:K4889)</f>
        <v>9828000</v>
      </c>
      <c r="K4892" s="350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51"/>
      <c r="K4893" s="351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4"/>
      <c r="K4895" s="32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52">
        <f>((J4892/1.11)+(K4894/1.11))*11%</f>
        <v>973945.94594594592</v>
      </c>
      <c r="K4896" s="353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4"/>
      <c r="K4897" s="32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9828000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5" t="str">
        <f>J4862</f>
        <v>NOVI / CONDRO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23060044</v>
      </c>
      <c r="G4904" s="11" t="s">
        <v>2</v>
      </c>
      <c r="H4904" s="385" t="s">
        <v>139</v>
      </c>
      <c r="I4904" s="385"/>
      <c r="J4904" s="385"/>
      <c r="K4904" s="38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89" t="s">
        <v>3</v>
      </c>
      <c r="G4905" s="17"/>
      <c r="H4905" s="387"/>
      <c r="I4905" s="387"/>
      <c r="J4905" s="387"/>
      <c r="K4905" s="38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54">
        <v>45107</v>
      </c>
      <c r="E4906" s="355"/>
      <c r="F4906" s="389"/>
      <c r="G4906" s="18"/>
      <c r="H4906" s="356" t="s">
        <v>229</v>
      </c>
      <c r="I4906" s="356"/>
      <c r="J4906" s="356"/>
      <c r="K4906" s="357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89"/>
      <c r="G4907" s="18"/>
      <c r="H4907" s="358" t="s">
        <v>121</v>
      </c>
      <c r="I4907" s="358"/>
      <c r="J4907" s="358"/>
      <c r="K4907" s="359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271</v>
      </c>
      <c r="E4908" s="9"/>
      <c r="F4908" s="21"/>
      <c r="G4908" s="22"/>
      <c r="H4908" s="360"/>
      <c r="I4908" s="360"/>
      <c r="J4908" s="360"/>
      <c r="K4908" s="361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150</v>
      </c>
      <c r="C4912" s="46" t="s">
        <v>40</v>
      </c>
      <c r="D4912" s="93">
        <v>3</v>
      </c>
      <c r="E4912" s="110" t="s">
        <v>272</v>
      </c>
      <c r="F4912" s="48"/>
      <c r="G4912" s="49"/>
      <c r="H4912" s="50">
        <v>32300</v>
      </c>
      <c r="I4912" s="51">
        <v>0.125</v>
      </c>
      <c r="J4912" s="51"/>
      <c r="K4912" s="52">
        <f t="shared" ref="K4912:K4927" si="2823">(B4912*H4912-((B4912*H4912)*I4912))-((B4912*H4912-((B4912*H4912)*I4912))*J4912)</f>
        <v>4239375</v>
      </c>
      <c r="L4912" s="36"/>
    </row>
    <row r="4913" spans="1:12" s="10" customFormat="1" ht="14.1" customHeight="1" x14ac:dyDescent="0.25">
      <c r="A4913" s="45">
        <v>2</v>
      </c>
      <c r="B4913" s="46">
        <v>96</v>
      </c>
      <c r="C4913" s="46" t="s">
        <v>40</v>
      </c>
      <c r="D4913" s="93">
        <v>3</v>
      </c>
      <c r="E4913" s="110" t="s">
        <v>273</v>
      </c>
      <c r="F4913" s="48"/>
      <c r="G4913" s="49"/>
      <c r="H4913" s="50">
        <v>74800</v>
      </c>
      <c r="I4913" s="51">
        <v>0.125</v>
      </c>
      <c r="J4913" s="51"/>
      <c r="K4913" s="52">
        <f t="shared" si="2823"/>
        <v>6283200</v>
      </c>
      <c r="L4913" s="36"/>
    </row>
    <row r="4914" spans="1:12" s="10" customFormat="1" ht="14.1" customHeight="1" x14ac:dyDescent="0.25">
      <c r="A4914" s="45">
        <v>3</v>
      </c>
      <c r="B4914" s="46">
        <v>96</v>
      </c>
      <c r="C4914" s="46" t="s">
        <v>40</v>
      </c>
      <c r="D4914" s="93">
        <v>3</v>
      </c>
      <c r="E4914" s="110" t="s">
        <v>274</v>
      </c>
      <c r="F4914" s="48"/>
      <c r="G4914" s="49"/>
      <c r="H4914" s="50">
        <v>70000</v>
      </c>
      <c r="I4914" s="51">
        <v>0.125</v>
      </c>
      <c r="J4914" s="51"/>
      <c r="K4914" s="52">
        <f t="shared" si="2823"/>
        <v>5880000</v>
      </c>
      <c r="L4914" s="36"/>
    </row>
    <row r="4915" spans="1:12" s="10" customFormat="1" ht="14.1" customHeight="1" x14ac:dyDescent="0.25">
      <c r="A4915" s="45">
        <v>4</v>
      </c>
      <c r="B4915" s="46">
        <v>108</v>
      </c>
      <c r="C4915" s="46" t="s">
        <v>34</v>
      </c>
      <c r="D4915" s="93">
        <v>3</v>
      </c>
      <c r="E4915" s="110" t="s">
        <v>275</v>
      </c>
      <c r="F4915" s="48"/>
      <c r="G4915" s="49"/>
      <c r="H4915" s="50">
        <v>41400</v>
      </c>
      <c r="I4915" s="51">
        <v>0.125</v>
      </c>
      <c r="J4915" s="51"/>
      <c r="K4915" s="52">
        <f t="shared" si="2823"/>
        <v>3912300</v>
      </c>
      <c r="L4915" s="36"/>
    </row>
    <row r="4916" spans="1:12" s="10" customFormat="1" ht="14.1" customHeight="1" x14ac:dyDescent="0.25">
      <c r="A4916" s="45">
        <v>5</v>
      </c>
      <c r="B4916" s="46">
        <v>108</v>
      </c>
      <c r="C4916" s="46" t="s">
        <v>34</v>
      </c>
      <c r="D4916" s="93">
        <v>3</v>
      </c>
      <c r="E4916" s="110" t="s">
        <v>276</v>
      </c>
      <c r="F4916" s="48"/>
      <c r="G4916" s="49"/>
      <c r="H4916" s="50">
        <v>41400</v>
      </c>
      <c r="I4916" s="51">
        <v>0.125</v>
      </c>
      <c r="J4916" s="51"/>
      <c r="K4916" s="52">
        <f t="shared" si="2823"/>
        <v>3912300</v>
      </c>
      <c r="L4916" s="36"/>
    </row>
    <row r="4917" spans="1:12" s="10" customFormat="1" ht="14.1" customHeight="1" x14ac:dyDescent="0.25">
      <c r="A4917" s="45">
        <v>6</v>
      </c>
      <c r="B4917" s="46">
        <v>108</v>
      </c>
      <c r="C4917" s="46" t="s">
        <v>34</v>
      </c>
      <c r="D4917" s="93">
        <v>3</v>
      </c>
      <c r="E4917" s="110" t="s">
        <v>277</v>
      </c>
      <c r="F4917" s="48"/>
      <c r="G4917" s="49"/>
      <c r="H4917" s="50">
        <v>43200</v>
      </c>
      <c r="I4917" s="51">
        <v>0.125</v>
      </c>
      <c r="J4917" s="51"/>
      <c r="K4917" s="52">
        <f t="shared" si="2823"/>
        <v>4082400</v>
      </c>
      <c r="L4917" s="36"/>
    </row>
    <row r="4918" spans="1:12" s="10" customFormat="1" ht="14.1" customHeight="1" x14ac:dyDescent="0.25">
      <c r="A4918" s="45">
        <v>7</v>
      </c>
      <c r="B4918" s="46">
        <v>48</v>
      </c>
      <c r="C4918" s="46" t="s">
        <v>40</v>
      </c>
      <c r="D4918" s="93">
        <v>2</v>
      </c>
      <c r="E4918" s="110" t="s">
        <v>162</v>
      </c>
      <c r="F4918" s="48"/>
      <c r="G4918" s="49"/>
      <c r="H4918" s="50">
        <v>70800</v>
      </c>
      <c r="I4918" s="51">
        <v>0.125</v>
      </c>
      <c r="J4918" s="51"/>
      <c r="K4918" s="52">
        <f t="shared" si="2823"/>
        <v>2973600</v>
      </c>
      <c r="L4918" s="36"/>
    </row>
    <row r="4919" spans="1:12" s="10" customFormat="1" ht="14.1" customHeight="1" x14ac:dyDescent="0.25">
      <c r="A4919" s="45">
        <v>8</v>
      </c>
      <c r="B4919" s="46">
        <v>48</v>
      </c>
      <c r="C4919" s="46" t="s">
        <v>40</v>
      </c>
      <c r="D4919" s="93">
        <v>2</v>
      </c>
      <c r="E4919" s="110" t="s">
        <v>163</v>
      </c>
      <c r="F4919" s="48"/>
      <c r="G4919" s="49"/>
      <c r="H4919" s="50">
        <v>70800</v>
      </c>
      <c r="I4919" s="51">
        <v>0.125</v>
      </c>
      <c r="J4919" s="51"/>
      <c r="K4919" s="52">
        <f t="shared" si="2823"/>
        <v>2973600</v>
      </c>
      <c r="L4919" s="36"/>
    </row>
    <row r="4920" spans="1:12" s="10" customFormat="1" ht="14.1" customHeight="1" x14ac:dyDescent="0.25">
      <c r="A4920" s="45">
        <v>9</v>
      </c>
      <c r="B4920" s="46">
        <v>144</v>
      </c>
      <c r="C4920" s="46" t="s">
        <v>34</v>
      </c>
      <c r="D4920" s="93">
        <v>3</v>
      </c>
      <c r="E4920" s="110" t="s">
        <v>278</v>
      </c>
      <c r="F4920" s="48"/>
      <c r="G4920" s="49"/>
      <c r="H4920" s="50">
        <v>36000</v>
      </c>
      <c r="I4920" s="51">
        <v>0.125</v>
      </c>
      <c r="J4920" s="51"/>
      <c r="K4920" s="52">
        <f t="shared" si="2823"/>
        <v>4536000</v>
      </c>
      <c r="L4920" s="36"/>
    </row>
    <row r="4921" spans="1:12" s="10" customFormat="1" ht="14.1" customHeight="1" x14ac:dyDescent="0.25">
      <c r="A4921" s="45">
        <v>10</v>
      </c>
      <c r="B4921" s="46">
        <v>144</v>
      </c>
      <c r="C4921" s="46" t="s">
        <v>34</v>
      </c>
      <c r="D4921" s="93">
        <v>3</v>
      </c>
      <c r="E4921" s="110" t="s">
        <v>279</v>
      </c>
      <c r="F4921" s="48"/>
      <c r="G4921" s="49"/>
      <c r="H4921" s="50">
        <v>36000</v>
      </c>
      <c r="I4921" s="51">
        <v>0.125</v>
      </c>
      <c r="J4921" s="51"/>
      <c r="K4921" s="52">
        <f t="shared" si="2823"/>
        <v>4536000</v>
      </c>
      <c r="L4921" s="36"/>
    </row>
    <row r="4922" spans="1:12" s="10" customFormat="1" ht="14.1" customHeight="1" x14ac:dyDescent="0.25">
      <c r="A4922" s="45">
        <v>11</v>
      </c>
      <c r="B4922" s="46">
        <v>24</v>
      </c>
      <c r="C4922" s="46" t="s">
        <v>34</v>
      </c>
      <c r="D4922" s="93">
        <v>1</v>
      </c>
      <c r="E4922" s="110" t="s">
        <v>233</v>
      </c>
      <c r="F4922" s="48"/>
      <c r="G4922" s="49"/>
      <c r="H4922" s="50">
        <v>162000</v>
      </c>
      <c r="I4922" s="51">
        <v>0.125</v>
      </c>
      <c r="J4922" s="51"/>
      <c r="K4922" s="52">
        <f t="shared" si="2823"/>
        <v>3402000</v>
      </c>
      <c r="L4922" s="36"/>
    </row>
    <row r="4923" spans="1:12" s="10" customFormat="1" ht="14.1" customHeight="1" x14ac:dyDescent="0.25">
      <c r="A4923" s="45">
        <v>12</v>
      </c>
      <c r="B4923" s="46">
        <v>288</v>
      </c>
      <c r="C4923" s="46" t="s">
        <v>56</v>
      </c>
      <c r="D4923" s="93">
        <v>1</v>
      </c>
      <c r="E4923" s="110" t="s">
        <v>248</v>
      </c>
      <c r="F4923" s="48"/>
      <c r="G4923" s="49"/>
      <c r="H4923" s="50">
        <v>6500</v>
      </c>
      <c r="I4923" s="51">
        <v>0.125</v>
      </c>
      <c r="J4923" s="51"/>
      <c r="K4923" s="52">
        <f t="shared" si="2823"/>
        <v>1638000</v>
      </c>
      <c r="L4923" s="36"/>
    </row>
    <row r="4924" spans="1:12" s="10" customFormat="1" ht="14.1" customHeight="1" x14ac:dyDescent="0.25">
      <c r="A4924" s="45">
        <v>13</v>
      </c>
      <c r="B4924" s="46">
        <v>1000</v>
      </c>
      <c r="C4924" s="46" t="s">
        <v>56</v>
      </c>
      <c r="D4924" s="93">
        <v>1</v>
      </c>
      <c r="E4924" s="110" t="s">
        <v>280</v>
      </c>
      <c r="F4924" s="48"/>
      <c r="G4924" s="49"/>
      <c r="H4924" s="50">
        <v>2050</v>
      </c>
      <c r="I4924" s="51">
        <v>0.125</v>
      </c>
      <c r="J4924" s="51"/>
      <c r="K4924" s="52">
        <f t="shared" si="2823"/>
        <v>1793750</v>
      </c>
      <c r="L4924" s="36"/>
    </row>
    <row r="4925" spans="1:12" s="10" customFormat="1" ht="14.1" customHeight="1" x14ac:dyDescent="0.25">
      <c r="A4925" s="45">
        <v>14</v>
      </c>
      <c r="B4925" s="46">
        <v>500</v>
      </c>
      <c r="C4925" s="46" t="s">
        <v>56</v>
      </c>
      <c r="D4925" s="93">
        <v>1</v>
      </c>
      <c r="E4925" s="111" t="s">
        <v>246</v>
      </c>
      <c r="F4925" s="48"/>
      <c r="G4925" s="49"/>
      <c r="H4925" s="50">
        <v>3050</v>
      </c>
      <c r="I4925" s="51">
        <v>0.125</v>
      </c>
      <c r="J4925" s="51"/>
      <c r="K4925" s="52">
        <f t="shared" si="2823"/>
        <v>1334375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3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3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62"/>
      <c r="K4929" s="363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64">
        <f>SUM(K4912:K4927)</f>
        <v>51496900</v>
      </c>
      <c r="K4930" s="365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66"/>
      <c r="K4931" s="366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63"/>
      <c r="K4933" s="363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67">
        <f>((J4930/1.11)+(K4932/1.11))*11%</f>
        <v>5103296.3963963958</v>
      </c>
      <c r="K4934" s="368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63"/>
      <c r="K4935" s="363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51496900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69" t="s">
        <v>36</v>
      </c>
      <c r="K4938" s="370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69"/>
      <c r="K4939" s="370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23060044</v>
      </c>
      <c r="F4942" s="123"/>
      <c r="G4942" s="124" t="s">
        <v>2</v>
      </c>
      <c r="H4942" s="371" t="str">
        <f>H4904</f>
        <v>GUNAWAN HARTONO KUSUMA</v>
      </c>
      <c r="I4942" s="371"/>
      <c r="J4942" s="371"/>
      <c r="K4942" s="37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75" t="s">
        <v>3</v>
      </c>
      <c r="G4943" s="130"/>
      <c r="H4943" s="373"/>
      <c r="I4943" s="373"/>
      <c r="J4943" s="373"/>
      <c r="K4943" s="37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76">
        <f>D4906</f>
        <v>45107</v>
      </c>
      <c r="E4944" s="377"/>
      <c r="F4944" s="375"/>
      <c r="G4944" s="131"/>
      <c r="H4944" s="378" t="str">
        <f>H4906</f>
        <v>( NIKI SAE )</v>
      </c>
      <c r="I4944" s="378"/>
      <c r="J4944" s="378"/>
      <c r="K4944" s="37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75"/>
      <c r="G4945" s="131"/>
      <c r="H4945" s="380" t="str">
        <f>H4907</f>
        <v>TULUNG AGUNG</v>
      </c>
      <c r="I4945" s="380"/>
      <c r="J4945" s="380"/>
      <c r="K4945" s="381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 t="str">
        <f>D4908</f>
        <v>G 4854</v>
      </c>
      <c r="E4946" s="122"/>
      <c r="F4946" s="133"/>
      <c r="G4946" s="134"/>
      <c r="H4946" s="382"/>
      <c r="I4946" s="382"/>
      <c r="J4946" s="382"/>
      <c r="K4946" s="383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4">B4912</f>
        <v>150</v>
      </c>
      <c r="C4950" s="287" t="str">
        <f t="shared" si="2824"/>
        <v>BOX</v>
      </c>
      <c r="D4950" s="288">
        <f t="shared" si="2824"/>
        <v>3</v>
      </c>
      <c r="E4950" s="289" t="str">
        <f t="shared" si="2824"/>
        <v>STIP / PENGHAPUS JOYKO ER-107 ANIMAL (isi 30 pc)</v>
      </c>
      <c r="F4950" s="158"/>
      <c r="G4950" s="159"/>
      <c r="H4950" s="160">
        <f t="shared" ref="H4950:J4950" si="2825">H4912</f>
        <v>32300</v>
      </c>
      <c r="I4950" s="161">
        <f t="shared" si="2825"/>
        <v>0.125</v>
      </c>
      <c r="J4950" s="161">
        <f t="shared" si="2825"/>
        <v>0</v>
      </c>
      <c r="K4950" s="162">
        <f t="shared" ref="K4950:K4965" si="2826">(B4950*H4950-((B4950*H4950)*I4950))-((B4950*H4950-((B4950*H4950)*I4950))*J4950)</f>
        <v>4239375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7">B4913</f>
        <v>96</v>
      </c>
      <c r="C4951" s="287" t="str">
        <f t="shared" si="2827"/>
        <v>BOX</v>
      </c>
      <c r="D4951" s="288">
        <f t="shared" si="2827"/>
        <v>3</v>
      </c>
      <c r="E4951" s="289" t="str">
        <f t="shared" si="2827"/>
        <v>STIP / PENGHAPUS JOYKO ER-117</v>
      </c>
      <c r="F4951" s="158"/>
      <c r="G4951" s="159"/>
      <c r="H4951" s="160">
        <f t="shared" ref="H4951:J4951" si="2828">H4913</f>
        <v>74800</v>
      </c>
      <c r="I4951" s="161">
        <f t="shared" si="2828"/>
        <v>0.125</v>
      </c>
      <c r="J4951" s="161">
        <f t="shared" si="2828"/>
        <v>0</v>
      </c>
      <c r="K4951" s="162">
        <f t="shared" si="2826"/>
        <v>6283200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9">B4914</f>
        <v>96</v>
      </c>
      <c r="C4952" s="287" t="str">
        <f t="shared" si="2829"/>
        <v>BOX</v>
      </c>
      <c r="D4952" s="288">
        <f t="shared" si="2829"/>
        <v>3</v>
      </c>
      <c r="E4952" s="289" t="str">
        <f t="shared" si="2829"/>
        <v>STIP / PENGHAPUS JOYKO ER-118</v>
      </c>
      <c r="F4952" s="158"/>
      <c r="G4952" s="159"/>
      <c r="H4952" s="160">
        <f t="shared" ref="H4952:J4952" si="2830">H4914</f>
        <v>70000</v>
      </c>
      <c r="I4952" s="161">
        <f t="shared" si="2830"/>
        <v>0.125</v>
      </c>
      <c r="J4952" s="161">
        <f t="shared" si="2830"/>
        <v>0</v>
      </c>
      <c r="K4952" s="162">
        <f t="shared" si="2826"/>
        <v>5880000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31">B4915</f>
        <v>108</v>
      </c>
      <c r="C4953" s="287" t="str">
        <f t="shared" si="2831"/>
        <v>LSN</v>
      </c>
      <c r="D4953" s="288">
        <f t="shared" si="2831"/>
        <v>3</v>
      </c>
      <c r="E4953" s="289" t="str">
        <f t="shared" si="2831"/>
        <v>CORRECTION FLUID JOYKO CF-S209</v>
      </c>
      <c r="F4953" s="158"/>
      <c r="G4953" s="159"/>
      <c r="H4953" s="160">
        <f t="shared" ref="H4953:J4953" si="2832">H4915</f>
        <v>41400</v>
      </c>
      <c r="I4953" s="161">
        <f t="shared" si="2832"/>
        <v>0.125</v>
      </c>
      <c r="J4953" s="161">
        <f t="shared" si="2832"/>
        <v>0</v>
      </c>
      <c r="K4953" s="162">
        <f t="shared" si="2826"/>
        <v>3912300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3">B4916</f>
        <v>108</v>
      </c>
      <c r="C4954" s="287" t="str">
        <f t="shared" si="2833"/>
        <v>LSN</v>
      </c>
      <c r="D4954" s="288">
        <f t="shared" si="2833"/>
        <v>3</v>
      </c>
      <c r="E4954" s="289" t="str">
        <f t="shared" si="2833"/>
        <v>CORRECTION FLUID JOYKO CF-S209A</v>
      </c>
      <c r="F4954" s="158"/>
      <c r="G4954" s="159"/>
      <c r="H4954" s="160">
        <f t="shared" ref="H4954:J4954" si="2834">H4916</f>
        <v>41400</v>
      </c>
      <c r="I4954" s="161">
        <f t="shared" si="2834"/>
        <v>0.125</v>
      </c>
      <c r="J4954" s="161">
        <f t="shared" si="2834"/>
        <v>0</v>
      </c>
      <c r="K4954" s="162">
        <f t="shared" si="2826"/>
        <v>3912300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5">B4917</f>
        <v>108</v>
      </c>
      <c r="C4955" s="287" t="str">
        <f t="shared" si="2835"/>
        <v>LSN</v>
      </c>
      <c r="D4955" s="288">
        <f t="shared" si="2835"/>
        <v>3</v>
      </c>
      <c r="E4955" s="289" t="str">
        <f t="shared" si="2835"/>
        <v>CORRECTION FLUID JOYKO CF-S210</v>
      </c>
      <c r="F4955" s="158"/>
      <c r="G4955" s="159"/>
      <c r="H4955" s="160">
        <f t="shared" ref="H4955:J4955" si="2836">H4917</f>
        <v>43200</v>
      </c>
      <c r="I4955" s="161">
        <f t="shared" si="2836"/>
        <v>0.125</v>
      </c>
      <c r="J4955" s="161">
        <f t="shared" si="2836"/>
        <v>0</v>
      </c>
      <c r="K4955" s="162">
        <f t="shared" si="2826"/>
        <v>4082400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7">B4918</f>
        <v>48</v>
      </c>
      <c r="C4956" s="287" t="str">
        <f t="shared" si="2837"/>
        <v>BOX</v>
      </c>
      <c r="D4956" s="288">
        <f t="shared" si="2837"/>
        <v>2</v>
      </c>
      <c r="E4956" s="289" t="str">
        <f t="shared" si="2837"/>
        <v>CORRECTION FLUID JOYKO CF-S221</v>
      </c>
      <c r="F4956" s="158"/>
      <c r="G4956" s="159"/>
      <c r="H4956" s="160">
        <f t="shared" ref="H4956:J4956" si="2838">H4918</f>
        <v>70800</v>
      </c>
      <c r="I4956" s="161">
        <f t="shared" si="2838"/>
        <v>0.125</v>
      </c>
      <c r="J4956" s="161">
        <f t="shared" si="2838"/>
        <v>0</v>
      </c>
      <c r="K4956" s="162">
        <f t="shared" si="2826"/>
        <v>2973600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9">B4919</f>
        <v>48</v>
      </c>
      <c r="C4957" s="287" t="str">
        <f t="shared" si="2839"/>
        <v>BOX</v>
      </c>
      <c r="D4957" s="288">
        <f t="shared" si="2839"/>
        <v>2</v>
      </c>
      <c r="E4957" s="290" t="str">
        <f t="shared" si="2839"/>
        <v>CORRECTION FLUID JOYKO CF-S224</v>
      </c>
      <c r="F4957" s="158"/>
      <c r="G4957" s="159"/>
      <c r="H4957" s="160">
        <f t="shared" ref="H4957:J4957" si="2840">H4919</f>
        <v>70800</v>
      </c>
      <c r="I4957" s="161">
        <f t="shared" si="2840"/>
        <v>0.125</v>
      </c>
      <c r="J4957" s="161">
        <f t="shared" si="2840"/>
        <v>0</v>
      </c>
      <c r="K4957" s="162">
        <f t="shared" si="2826"/>
        <v>2973600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41">B4920</f>
        <v>144</v>
      </c>
      <c r="C4958" s="287" t="str">
        <f t="shared" si="2841"/>
        <v>LSN</v>
      </c>
      <c r="D4958" s="288">
        <f t="shared" si="2841"/>
        <v>3</v>
      </c>
      <c r="E4958" s="289" t="str">
        <f t="shared" si="2841"/>
        <v>CORRECTION FLUID JOYKO JK-101</v>
      </c>
      <c r="F4958" s="158"/>
      <c r="G4958" s="159"/>
      <c r="H4958" s="160">
        <f t="shared" ref="H4958:J4958" si="2842">H4920</f>
        <v>36000</v>
      </c>
      <c r="I4958" s="161">
        <f t="shared" si="2842"/>
        <v>0.125</v>
      </c>
      <c r="J4958" s="161">
        <f t="shared" si="2842"/>
        <v>0</v>
      </c>
      <c r="K4958" s="162">
        <f t="shared" si="2826"/>
        <v>4536000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3">B4921</f>
        <v>144</v>
      </c>
      <c r="C4959" s="287" t="str">
        <f t="shared" si="2843"/>
        <v>LSN</v>
      </c>
      <c r="D4959" s="288">
        <f t="shared" si="2843"/>
        <v>3</v>
      </c>
      <c r="E4959" s="289" t="str">
        <f t="shared" si="2843"/>
        <v>CORRECTION FLUID JOYKO JK-101A (BESI)</v>
      </c>
      <c r="F4959" s="158"/>
      <c r="G4959" s="159"/>
      <c r="H4959" s="160">
        <f t="shared" ref="H4959:J4959" si="2844">H4921</f>
        <v>36000</v>
      </c>
      <c r="I4959" s="161">
        <f t="shared" si="2844"/>
        <v>0.125</v>
      </c>
      <c r="J4959" s="161">
        <f t="shared" si="2844"/>
        <v>0</v>
      </c>
      <c r="K4959" s="162">
        <f t="shared" si="2826"/>
        <v>4536000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5">B4922</f>
        <v>24</v>
      </c>
      <c r="C4960" s="287" t="str">
        <f t="shared" si="2845"/>
        <v>LSN</v>
      </c>
      <c r="D4960" s="288">
        <f t="shared" si="2845"/>
        <v>1</v>
      </c>
      <c r="E4960" s="289" t="str">
        <f t="shared" si="2845"/>
        <v>CUTTER 18 MM JOYKO L-500 + ISI (BESAR)</v>
      </c>
      <c r="F4960" s="158"/>
      <c r="G4960" s="159"/>
      <c r="H4960" s="160">
        <f t="shared" ref="H4960:J4960" si="2846">H4922</f>
        <v>162000</v>
      </c>
      <c r="I4960" s="161">
        <f t="shared" si="2846"/>
        <v>0.125</v>
      </c>
      <c r="J4960" s="161">
        <f t="shared" si="2846"/>
        <v>0</v>
      </c>
      <c r="K4960" s="162">
        <f t="shared" si="2826"/>
        <v>3402000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7">B4923</f>
        <v>288</v>
      </c>
      <c r="C4961" s="287" t="str">
        <f t="shared" si="2847"/>
        <v>PCS</v>
      </c>
      <c r="D4961" s="288">
        <f t="shared" si="2847"/>
        <v>1</v>
      </c>
      <c r="E4961" s="289" t="str">
        <f t="shared" si="2847"/>
        <v>GUNTING JOYKO SC-838</v>
      </c>
      <c r="F4961" s="158"/>
      <c r="G4961" s="159"/>
      <c r="H4961" s="160">
        <f t="shared" ref="H4961:J4961" si="2848">H4923</f>
        <v>6500</v>
      </c>
      <c r="I4961" s="161">
        <f t="shared" si="2848"/>
        <v>0.125</v>
      </c>
      <c r="J4961" s="161">
        <f t="shared" si="2848"/>
        <v>0</v>
      </c>
      <c r="K4961" s="162">
        <f t="shared" si="2826"/>
        <v>1638000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9">B4924</f>
        <v>1000</v>
      </c>
      <c r="C4962" s="287" t="str">
        <f t="shared" si="2849"/>
        <v>PCS</v>
      </c>
      <c r="D4962" s="288">
        <f t="shared" si="2849"/>
        <v>1</v>
      </c>
      <c r="E4962" s="289" t="str">
        <f t="shared" si="2849"/>
        <v>LABEL HARGA JOYKO LB-2RL (1 LINE PUTIH)</v>
      </c>
      <c r="F4962" s="158"/>
      <c r="G4962" s="159"/>
      <c r="H4962" s="160">
        <f t="shared" ref="H4962:J4962" si="2850">H4924</f>
        <v>2050</v>
      </c>
      <c r="I4962" s="161">
        <f t="shared" si="2850"/>
        <v>0.125</v>
      </c>
      <c r="J4962" s="161">
        <f t="shared" si="2850"/>
        <v>0</v>
      </c>
      <c r="K4962" s="162">
        <f t="shared" si="2826"/>
        <v>1793750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51">B4925</f>
        <v>500</v>
      </c>
      <c r="C4963" s="287" t="str">
        <f t="shared" si="2851"/>
        <v>PCS</v>
      </c>
      <c r="D4963" s="288">
        <f t="shared" si="2851"/>
        <v>1</v>
      </c>
      <c r="E4963" s="289" t="str">
        <f t="shared" si="2851"/>
        <v>LABEL HARGA JOYKO LB-P2LN (2 LINE PUTIH)</v>
      </c>
      <c r="F4963" s="158"/>
      <c r="G4963" s="159"/>
      <c r="H4963" s="160">
        <f t="shared" ref="H4963:J4963" si="2852">H4925</f>
        <v>3050</v>
      </c>
      <c r="I4963" s="161">
        <f t="shared" si="2852"/>
        <v>0.125</v>
      </c>
      <c r="J4963" s="161">
        <f t="shared" si="2852"/>
        <v>0</v>
      </c>
      <c r="K4963" s="162">
        <f t="shared" si="2826"/>
        <v>1334375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3">B4926</f>
        <v>0</v>
      </c>
      <c r="C4964" s="287">
        <f t="shared" si="2853"/>
        <v>0</v>
      </c>
      <c r="D4964" s="288">
        <f t="shared" si="2853"/>
        <v>0</v>
      </c>
      <c r="E4964" s="289">
        <f t="shared" si="2853"/>
        <v>0</v>
      </c>
      <c r="F4964" s="158"/>
      <c r="G4964" s="159"/>
      <c r="H4964" s="160">
        <f t="shared" ref="H4964:J4964" si="2854">H4926</f>
        <v>0</v>
      </c>
      <c r="I4964" s="161">
        <f t="shared" si="2854"/>
        <v>0</v>
      </c>
      <c r="J4964" s="161">
        <f t="shared" si="2854"/>
        <v>0</v>
      </c>
      <c r="K4964" s="162">
        <f t="shared" si="2826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5">B4927</f>
        <v>0</v>
      </c>
      <c r="C4965" s="287">
        <f t="shared" si="2855"/>
        <v>0</v>
      </c>
      <c r="D4965" s="288">
        <f t="shared" si="2855"/>
        <v>0</v>
      </c>
      <c r="E4965" s="290">
        <f t="shared" si="2855"/>
        <v>0</v>
      </c>
      <c r="F4965" s="158"/>
      <c r="G4965" s="159"/>
      <c r="H4965" s="160">
        <f t="shared" ref="H4965:J4965" si="2856">H4927</f>
        <v>0</v>
      </c>
      <c r="I4965" s="161">
        <f t="shared" si="2856"/>
        <v>0</v>
      </c>
      <c r="J4965" s="161">
        <f t="shared" si="2856"/>
        <v>0</v>
      </c>
      <c r="K4965" s="162">
        <f t="shared" si="2826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84"/>
      <c r="K4967" s="33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27">
        <f>SUM(K4950:K4965)</f>
        <v>51496900</v>
      </c>
      <c r="K4968" s="328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29"/>
      <c r="K4969" s="329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30"/>
      <c r="K4971" s="33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31">
        <f>((J4968/1.11)+(K4970/1.11))*11%</f>
        <v>5103296.3963963958</v>
      </c>
      <c r="K4972" s="332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30"/>
      <c r="K4973" s="33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51496900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3" t="str">
        <f>J4938</f>
        <v>NOVI / CONDRO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23060044</v>
      </c>
      <c r="F4980" s="200"/>
      <c r="G4980" s="201" t="s">
        <v>2</v>
      </c>
      <c r="H4980" s="335" t="str">
        <f>H4942</f>
        <v>GUNAWAN HARTONO KUSUMA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3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40">
        <f>D4944</f>
        <v>45107</v>
      </c>
      <c r="E4982" s="341"/>
      <c r="F4982" s="339"/>
      <c r="G4982" s="208"/>
      <c r="H4982" s="342" t="str">
        <f>H4944</f>
        <v>( NIKI SAE )</v>
      </c>
      <c r="I4982" s="342"/>
      <c r="J4982" s="342"/>
      <c r="K4982" s="34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39"/>
      <c r="G4983" s="208"/>
      <c r="H4983" s="344" t="str">
        <f>H4945</f>
        <v>TULUNG AGUNG</v>
      </c>
      <c r="I4983" s="344"/>
      <c r="J4983" s="344"/>
      <c r="K4983" s="34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 t="str">
        <f>D4946</f>
        <v>G 4854</v>
      </c>
      <c r="E4984" s="199"/>
      <c r="F4984" s="210"/>
      <c r="G4984" s="211"/>
      <c r="H4984" s="346"/>
      <c r="I4984" s="346"/>
      <c r="J4984" s="346"/>
      <c r="K4984" s="34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7">B4950</f>
        <v>150</v>
      </c>
      <c r="C4988" s="292" t="str">
        <f t="shared" si="2857"/>
        <v>BOX</v>
      </c>
      <c r="D4988" s="293">
        <f t="shared" si="2857"/>
        <v>3</v>
      </c>
      <c r="E4988" s="294" t="str">
        <f t="shared" si="2857"/>
        <v>STIP / PENGHAPUS JOYKO ER-107 ANIMAL (isi 30 pc)</v>
      </c>
      <c r="F4988" s="235"/>
      <c r="G4988" s="236"/>
      <c r="H4988" s="237">
        <f t="shared" ref="H4988:J4988" si="2858">H4950</f>
        <v>32300</v>
      </c>
      <c r="I4988" s="238">
        <f t="shared" si="2858"/>
        <v>0.125</v>
      </c>
      <c r="J4988" s="238">
        <f t="shared" si="2858"/>
        <v>0</v>
      </c>
      <c r="K4988" s="239">
        <f t="shared" ref="K4988:K5003" si="2859">(B4988*H4988-((B4988*H4988)*I4988))-((B4988*H4988-((B4988*H4988)*I4988))*J4988)</f>
        <v>4239375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60">B4951</f>
        <v>96</v>
      </c>
      <c r="C4989" s="292" t="str">
        <f t="shared" si="2860"/>
        <v>BOX</v>
      </c>
      <c r="D4989" s="293">
        <f t="shared" si="2860"/>
        <v>3</v>
      </c>
      <c r="E4989" s="294" t="str">
        <f t="shared" si="2860"/>
        <v>STIP / PENGHAPUS JOYKO ER-117</v>
      </c>
      <c r="F4989" s="235"/>
      <c r="G4989" s="236"/>
      <c r="H4989" s="237">
        <f t="shared" ref="H4989:J4989" si="2861">H4951</f>
        <v>74800</v>
      </c>
      <c r="I4989" s="238">
        <f t="shared" si="2861"/>
        <v>0.125</v>
      </c>
      <c r="J4989" s="238">
        <f t="shared" si="2861"/>
        <v>0</v>
      </c>
      <c r="K4989" s="239">
        <f t="shared" si="2859"/>
        <v>6283200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2">B4952</f>
        <v>96</v>
      </c>
      <c r="C4990" s="292" t="str">
        <f t="shared" si="2862"/>
        <v>BOX</v>
      </c>
      <c r="D4990" s="293">
        <f t="shared" si="2862"/>
        <v>3</v>
      </c>
      <c r="E4990" s="294" t="str">
        <f t="shared" si="2862"/>
        <v>STIP / PENGHAPUS JOYKO ER-118</v>
      </c>
      <c r="F4990" s="235"/>
      <c r="G4990" s="236"/>
      <c r="H4990" s="237">
        <f t="shared" ref="H4990:J4990" si="2863">H4952</f>
        <v>70000</v>
      </c>
      <c r="I4990" s="238">
        <f t="shared" si="2863"/>
        <v>0.125</v>
      </c>
      <c r="J4990" s="238">
        <f t="shared" si="2863"/>
        <v>0</v>
      </c>
      <c r="K4990" s="239">
        <f t="shared" si="2859"/>
        <v>5880000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4">B4953</f>
        <v>108</v>
      </c>
      <c r="C4991" s="292" t="str">
        <f t="shared" si="2864"/>
        <v>LSN</v>
      </c>
      <c r="D4991" s="293">
        <f t="shared" si="2864"/>
        <v>3</v>
      </c>
      <c r="E4991" s="294" t="str">
        <f t="shared" si="2864"/>
        <v>CORRECTION FLUID JOYKO CF-S209</v>
      </c>
      <c r="F4991" s="235"/>
      <c r="G4991" s="236"/>
      <c r="H4991" s="237">
        <f t="shared" ref="H4991:J4991" si="2865">H4953</f>
        <v>41400</v>
      </c>
      <c r="I4991" s="238">
        <f t="shared" si="2865"/>
        <v>0.125</v>
      </c>
      <c r="J4991" s="238">
        <f t="shared" si="2865"/>
        <v>0</v>
      </c>
      <c r="K4991" s="239">
        <f t="shared" si="2859"/>
        <v>3912300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6">B4954</f>
        <v>108</v>
      </c>
      <c r="C4992" s="292" t="str">
        <f t="shared" si="2866"/>
        <v>LSN</v>
      </c>
      <c r="D4992" s="293">
        <f t="shared" si="2866"/>
        <v>3</v>
      </c>
      <c r="E4992" s="294" t="str">
        <f t="shared" si="2866"/>
        <v>CORRECTION FLUID JOYKO CF-S209A</v>
      </c>
      <c r="F4992" s="235"/>
      <c r="G4992" s="236"/>
      <c r="H4992" s="237">
        <f t="shared" ref="H4992:J4992" si="2867">H4954</f>
        <v>41400</v>
      </c>
      <c r="I4992" s="238">
        <f t="shared" si="2867"/>
        <v>0.125</v>
      </c>
      <c r="J4992" s="238">
        <f t="shared" si="2867"/>
        <v>0</v>
      </c>
      <c r="K4992" s="239">
        <f t="shared" si="2859"/>
        <v>3912300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8">B4955</f>
        <v>108</v>
      </c>
      <c r="C4993" s="292" t="str">
        <f t="shared" si="2868"/>
        <v>LSN</v>
      </c>
      <c r="D4993" s="293">
        <f t="shared" si="2868"/>
        <v>3</v>
      </c>
      <c r="E4993" s="294" t="str">
        <f t="shared" si="2868"/>
        <v>CORRECTION FLUID JOYKO CF-S210</v>
      </c>
      <c r="F4993" s="235"/>
      <c r="G4993" s="236"/>
      <c r="H4993" s="237">
        <f t="shared" ref="H4993:J4993" si="2869">H4955</f>
        <v>43200</v>
      </c>
      <c r="I4993" s="238">
        <f t="shared" si="2869"/>
        <v>0.125</v>
      </c>
      <c r="J4993" s="238">
        <f t="shared" si="2869"/>
        <v>0</v>
      </c>
      <c r="K4993" s="239">
        <f t="shared" si="2859"/>
        <v>4082400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70">B4956</f>
        <v>48</v>
      </c>
      <c r="C4994" s="292" t="str">
        <f t="shared" si="2870"/>
        <v>BOX</v>
      </c>
      <c r="D4994" s="293">
        <f t="shared" si="2870"/>
        <v>2</v>
      </c>
      <c r="E4994" s="294" t="str">
        <f t="shared" si="2870"/>
        <v>CORRECTION FLUID JOYKO CF-S221</v>
      </c>
      <c r="F4994" s="235"/>
      <c r="G4994" s="236"/>
      <c r="H4994" s="237">
        <f t="shared" ref="H4994:J4994" si="2871">H4956</f>
        <v>70800</v>
      </c>
      <c r="I4994" s="238">
        <f t="shared" si="2871"/>
        <v>0.125</v>
      </c>
      <c r="J4994" s="238">
        <f t="shared" si="2871"/>
        <v>0</v>
      </c>
      <c r="K4994" s="239">
        <f t="shared" si="2859"/>
        <v>2973600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2">B4957</f>
        <v>48</v>
      </c>
      <c r="C4995" s="292" t="str">
        <f t="shared" si="2872"/>
        <v>BOX</v>
      </c>
      <c r="D4995" s="293">
        <f t="shared" si="2872"/>
        <v>2</v>
      </c>
      <c r="E4995" s="295" t="str">
        <f t="shared" si="2872"/>
        <v>CORRECTION FLUID JOYKO CF-S224</v>
      </c>
      <c r="F4995" s="235"/>
      <c r="G4995" s="236"/>
      <c r="H4995" s="237">
        <f t="shared" ref="H4995:J4995" si="2873">H4957</f>
        <v>70800</v>
      </c>
      <c r="I4995" s="238">
        <f t="shared" si="2873"/>
        <v>0.125</v>
      </c>
      <c r="J4995" s="238">
        <f t="shared" si="2873"/>
        <v>0</v>
      </c>
      <c r="K4995" s="239">
        <f t="shared" si="2859"/>
        <v>2973600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4">B4958</f>
        <v>144</v>
      </c>
      <c r="C4996" s="292" t="str">
        <f t="shared" si="2874"/>
        <v>LSN</v>
      </c>
      <c r="D4996" s="293">
        <f t="shared" si="2874"/>
        <v>3</v>
      </c>
      <c r="E4996" s="294" t="str">
        <f t="shared" si="2874"/>
        <v>CORRECTION FLUID JOYKO JK-101</v>
      </c>
      <c r="F4996" s="235"/>
      <c r="G4996" s="236"/>
      <c r="H4996" s="237">
        <f t="shared" ref="H4996:J4996" si="2875">H4958</f>
        <v>36000</v>
      </c>
      <c r="I4996" s="238">
        <f t="shared" si="2875"/>
        <v>0.125</v>
      </c>
      <c r="J4996" s="238">
        <f t="shared" si="2875"/>
        <v>0</v>
      </c>
      <c r="K4996" s="239">
        <f t="shared" si="2859"/>
        <v>4536000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6">B4959</f>
        <v>144</v>
      </c>
      <c r="C4997" s="292" t="str">
        <f t="shared" si="2876"/>
        <v>LSN</v>
      </c>
      <c r="D4997" s="293">
        <f t="shared" si="2876"/>
        <v>3</v>
      </c>
      <c r="E4997" s="294" t="str">
        <f t="shared" si="2876"/>
        <v>CORRECTION FLUID JOYKO JK-101A (BESI)</v>
      </c>
      <c r="F4997" s="235"/>
      <c r="G4997" s="236"/>
      <c r="H4997" s="237">
        <f t="shared" ref="H4997:J4997" si="2877">H4959</f>
        <v>36000</v>
      </c>
      <c r="I4997" s="238">
        <f t="shared" si="2877"/>
        <v>0.125</v>
      </c>
      <c r="J4997" s="238">
        <f t="shared" si="2877"/>
        <v>0</v>
      </c>
      <c r="K4997" s="239">
        <f t="shared" si="2859"/>
        <v>4536000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8">B4960</f>
        <v>24</v>
      </c>
      <c r="C4998" s="292" t="str">
        <f t="shared" si="2878"/>
        <v>LSN</v>
      </c>
      <c r="D4998" s="293">
        <f t="shared" si="2878"/>
        <v>1</v>
      </c>
      <c r="E4998" s="294" t="str">
        <f t="shared" si="2878"/>
        <v>CUTTER 18 MM JOYKO L-500 + ISI (BESAR)</v>
      </c>
      <c r="F4998" s="235"/>
      <c r="G4998" s="236"/>
      <c r="H4998" s="237">
        <f t="shared" ref="H4998:J4998" si="2879">H4960</f>
        <v>162000</v>
      </c>
      <c r="I4998" s="238">
        <f t="shared" si="2879"/>
        <v>0.125</v>
      </c>
      <c r="J4998" s="238">
        <f t="shared" si="2879"/>
        <v>0</v>
      </c>
      <c r="K4998" s="239">
        <f t="shared" si="2859"/>
        <v>3402000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80">B4961</f>
        <v>288</v>
      </c>
      <c r="C4999" s="292" t="str">
        <f t="shared" si="2880"/>
        <v>PCS</v>
      </c>
      <c r="D4999" s="293">
        <f t="shared" si="2880"/>
        <v>1</v>
      </c>
      <c r="E4999" s="294" t="str">
        <f t="shared" si="2880"/>
        <v>GUNTING JOYKO SC-838</v>
      </c>
      <c r="F4999" s="235"/>
      <c r="G4999" s="236"/>
      <c r="H4999" s="237">
        <f t="shared" ref="H4999:J4999" si="2881">H4961</f>
        <v>6500</v>
      </c>
      <c r="I4999" s="238">
        <f t="shared" si="2881"/>
        <v>0.125</v>
      </c>
      <c r="J4999" s="238">
        <f t="shared" si="2881"/>
        <v>0</v>
      </c>
      <c r="K4999" s="239">
        <f t="shared" si="2859"/>
        <v>1638000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2">B4962</f>
        <v>1000</v>
      </c>
      <c r="C5000" s="292" t="str">
        <f t="shared" si="2882"/>
        <v>PCS</v>
      </c>
      <c r="D5000" s="293">
        <f t="shared" si="2882"/>
        <v>1</v>
      </c>
      <c r="E5000" s="294" t="str">
        <f t="shared" si="2882"/>
        <v>LABEL HARGA JOYKO LB-2RL (1 LINE PUTIH)</v>
      </c>
      <c r="F5000" s="235"/>
      <c r="G5000" s="236"/>
      <c r="H5000" s="237">
        <f t="shared" ref="H5000:J5000" si="2883">H4962</f>
        <v>2050</v>
      </c>
      <c r="I5000" s="238">
        <f t="shared" si="2883"/>
        <v>0.125</v>
      </c>
      <c r="J5000" s="238">
        <f t="shared" si="2883"/>
        <v>0</v>
      </c>
      <c r="K5000" s="239">
        <f t="shared" si="2859"/>
        <v>1793750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4">B4963</f>
        <v>500</v>
      </c>
      <c r="C5001" s="292" t="str">
        <f t="shared" si="2884"/>
        <v>PCS</v>
      </c>
      <c r="D5001" s="293">
        <f t="shared" si="2884"/>
        <v>1</v>
      </c>
      <c r="E5001" s="294" t="str">
        <f t="shared" si="2884"/>
        <v>LABEL HARGA JOYKO LB-P2LN (2 LINE PUTIH)</v>
      </c>
      <c r="F5001" s="235"/>
      <c r="G5001" s="236"/>
      <c r="H5001" s="237">
        <f t="shared" ref="H5001:J5001" si="2885">H4963</f>
        <v>3050</v>
      </c>
      <c r="I5001" s="238">
        <f t="shared" si="2885"/>
        <v>0.125</v>
      </c>
      <c r="J5001" s="238">
        <f t="shared" si="2885"/>
        <v>0</v>
      </c>
      <c r="K5001" s="239">
        <f t="shared" si="2859"/>
        <v>1334375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6">B4964</f>
        <v>0</v>
      </c>
      <c r="C5002" s="292">
        <f t="shared" si="2886"/>
        <v>0</v>
      </c>
      <c r="D5002" s="293">
        <f t="shared" si="2886"/>
        <v>0</v>
      </c>
      <c r="E5002" s="294">
        <f t="shared" si="2886"/>
        <v>0</v>
      </c>
      <c r="F5002" s="235"/>
      <c r="G5002" s="236"/>
      <c r="H5002" s="237">
        <f t="shared" ref="H5002:J5002" si="2887">H4964</f>
        <v>0</v>
      </c>
      <c r="I5002" s="238">
        <f t="shared" si="2887"/>
        <v>0</v>
      </c>
      <c r="J5002" s="238">
        <f t="shared" si="2887"/>
        <v>0</v>
      </c>
      <c r="K5002" s="239">
        <f t="shared" si="2859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8">B4965</f>
        <v>0</v>
      </c>
      <c r="C5003" s="292">
        <f t="shared" si="2888"/>
        <v>0</v>
      </c>
      <c r="D5003" s="293">
        <f t="shared" si="2888"/>
        <v>0</v>
      </c>
      <c r="E5003" s="295">
        <f t="shared" si="2888"/>
        <v>0</v>
      </c>
      <c r="F5003" s="235"/>
      <c r="G5003" s="236"/>
      <c r="H5003" s="237">
        <f t="shared" ref="H5003:J5003" si="2889">H4965</f>
        <v>0</v>
      </c>
      <c r="I5003" s="238">
        <f t="shared" si="2889"/>
        <v>0</v>
      </c>
      <c r="J5003" s="238">
        <f t="shared" si="2889"/>
        <v>0</v>
      </c>
      <c r="K5003" s="239">
        <f t="shared" si="2859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48"/>
      <c r="K5005" s="32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49">
        <f>SUM(K4988:K5003)</f>
        <v>51496900</v>
      </c>
      <c r="K5006" s="350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51"/>
      <c r="K5007" s="351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4"/>
      <c r="K5009" s="32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52">
        <f>((J5006/1.11)+(K5008/1.11))*11%</f>
        <v>5103296.3963963958</v>
      </c>
      <c r="K5010" s="353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4"/>
      <c r="K5011" s="32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51496900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5" t="str">
        <f>J4976</f>
        <v>NOVI / CONDRO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23060045</v>
      </c>
      <c r="G5018" s="11" t="s">
        <v>2</v>
      </c>
      <c r="H5018" s="385" t="s">
        <v>139</v>
      </c>
      <c r="I5018" s="385"/>
      <c r="J5018" s="385"/>
      <c r="K5018" s="38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89" t="s">
        <v>3</v>
      </c>
      <c r="G5019" s="17"/>
      <c r="H5019" s="387"/>
      <c r="I5019" s="387"/>
      <c r="J5019" s="387"/>
      <c r="K5019" s="38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54">
        <v>45107</v>
      </c>
      <c r="E5020" s="355"/>
      <c r="F5020" s="389"/>
      <c r="G5020" s="18"/>
      <c r="H5020" s="356" t="s">
        <v>229</v>
      </c>
      <c r="I5020" s="356"/>
      <c r="J5020" s="356"/>
      <c r="K5020" s="357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89"/>
      <c r="G5021" s="18"/>
      <c r="H5021" s="358" t="s">
        <v>121</v>
      </c>
      <c r="I5021" s="358"/>
      <c r="J5021" s="358"/>
      <c r="K5021" s="359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 t="s">
        <v>281</v>
      </c>
      <c r="E5022" s="9"/>
      <c r="F5022" s="21"/>
      <c r="G5022" s="22"/>
      <c r="H5022" s="360"/>
      <c r="I5022" s="360"/>
      <c r="J5022" s="360"/>
      <c r="K5022" s="361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>
        <v>60</v>
      </c>
      <c r="C5026" s="46" t="s">
        <v>34</v>
      </c>
      <c r="D5026" s="93">
        <v>1</v>
      </c>
      <c r="E5026" s="110" t="s">
        <v>282</v>
      </c>
      <c r="F5026" s="48"/>
      <c r="G5026" s="49"/>
      <c r="H5026" s="50">
        <v>54000</v>
      </c>
      <c r="I5026" s="51">
        <v>0.125</v>
      </c>
      <c r="J5026" s="51"/>
      <c r="K5026" s="52">
        <f t="shared" ref="K5026:K5041" si="2890">(B5026*H5026-((B5026*H5026)*I5026))-((B5026*H5026-((B5026*H5026)*I5026))*J5026)</f>
        <v>2835000</v>
      </c>
      <c r="L5026" s="36"/>
    </row>
    <row r="5027" spans="1:12" s="10" customFormat="1" ht="14.1" customHeight="1" x14ac:dyDescent="0.25">
      <c r="A5027" s="45">
        <v>2</v>
      </c>
      <c r="B5027" s="46">
        <v>48</v>
      </c>
      <c r="C5027" s="46" t="s">
        <v>56</v>
      </c>
      <c r="D5027" s="93">
        <v>2</v>
      </c>
      <c r="E5027" s="110" t="s">
        <v>165</v>
      </c>
      <c r="F5027" s="48"/>
      <c r="G5027" s="49"/>
      <c r="H5027" s="50">
        <v>19000</v>
      </c>
      <c r="I5027" s="51">
        <v>0.125</v>
      </c>
      <c r="J5027" s="51"/>
      <c r="K5027" s="52">
        <f t="shared" si="2890"/>
        <v>798000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90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90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90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90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90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90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90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90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90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90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90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90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90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90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62"/>
      <c r="K5043" s="363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64">
        <f>SUM(K5026:K5041)</f>
        <v>3633000</v>
      </c>
      <c r="K5044" s="365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66"/>
      <c r="K5045" s="366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63"/>
      <c r="K5047" s="363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67">
        <f>((J5044/1.11)+(K5046/1.11))*11%</f>
        <v>360027.02702702698</v>
      </c>
      <c r="K5048" s="368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63"/>
      <c r="K5049" s="363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3633000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69" t="s">
        <v>36</v>
      </c>
      <c r="K5052" s="370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69"/>
      <c r="K5053" s="370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23060045</v>
      </c>
      <c r="F5056" s="123"/>
      <c r="G5056" s="124" t="s">
        <v>2</v>
      </c>
      <c r="H5056" s="371" t="str">
        <f>H5018</f>
        <v>GUNAWAN HARTONO KUSUMA</v>
      </c>
      <c r="I5056" s="371"/>
      <c r="J5056" s="371"/>
      <c r="K5056" s="37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75" t="s">
        <v>3</v>
      </c>
      <c r="G5057" s="130"/>
      <c r="H5057" s="373"/>
      <c r="I5057" s="373"/>
      <c r="J5057" s="373"/>
      <c r="K5057" s="37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76">
        <f>D5020</f>
        <v>45107</v>
      </c>
      <c r="E5058" s="377"/>
      <c r="F5058" s="375"/>
      <c r="G5058" s="131"/>
      <c r="H5058" s="378" t="str">
        <f>H5020</f>
        <v>( NIKI SAE )</v>
      </c>
      <c r="I5058" s="378"/>
      <c r="J5058" s="378"/>
      <c r="K5058" s="37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75"/>
      <c r="G5059" s="131"/>
      <c r="H5059" s="380" t="str">
        <f>H5021</f>
        <v>TULUNG AGUNG</v>
      </c>
      <c r="I5059" s="380"/>
      <c r="J5059" s="380"/>
      <c r="K5059" s="381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 t="str">
        <f>D5022</f>
        <v>G 4718</v>
      </c>
      <c r="E5060" s="122"/>
      <c r="F5060" s="133"/>
      <c r="G5060" s="134"/>
      <c r="H5060" s="382"/>
      <c r="I5060" s="382"/>
      <c r="J5060" s="382"/>
      <c r="K5060" s="383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91">B5026</f>
        <v>60</v>
      </c>
      <c r="C5064" s="287" t="str">
        <f t="shared" si="2891"/>
        <v>LSN</v>
      </c>
      <c r="D5064" s="288">
        <f t="shared" si="2891"/>
        <v>1</v>
      </c>
      <c r="E5064" s="289" t="str">
        <f t="shared" si="2891"/>
        <v>CORRECTION TAPE JOYKO CT-508</v>
      </c>
      <c r="F5064" s="158"/>
      <c r="G5064" s="159"/>
      <c r="H5064" s="160">
        <f t="shared" ref="H5064:J5064" si="2892">H5026</f>
        <v>54000</v>
      </c>
      <c r="I5064" s="161">
        <f t="shared" si="2892"/>
        <v>0.125</v>
      </c>
      <c r="J5064" s="161">
        <f t="shared" si="2892"/>
        <v>0</v>
      </c>
      <c r="K5064" s="162">
        <f t="shared" ref="K5064:K5079" si="2893">(B5064*H5064-((B5064*H5064)*I5064))-((B5064*H5064-((B5064*H5064)*I5064))*J5064)</f>
        <v>2835000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4">B5027</f>
        <v>48</v>
      </c>
      <c r="C5065" s="287" t="str">
        <f t="shared" si="2894"/>
        <v>PCS</v>
      </c>
      <c r="D5065" s="288">
        <f t="shared" si="2894"/>
        <v>2</v>
      </c>
      <c r="E5065" s="289" t="str">
        <f t="shared" si="2894"/>
        <v>TAPE CUTTER JOYKO TD-103</v>
      </c>
      <c r="F5065" s="158"/>
      <c r="G5065" s="159"/>
      <c r="H5065" s="160">
        <f t="shared" ref="H5065:J5065" si="2895">H5027</f>
        <v>19000</v>
      </c>
      <c r="I5065" s="161">
        <f t="shared" si="2895"/>
        <v>0.125</v>
      </c>
      <c r="J5065" s="161">
        <f t="shared" si="2895"/>
        <v>0</v>
      </c>
      <c r="K5065" s="162">
        <f t="shared" si="2893"/>
        <v>798000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6">B5028</f>
        <v>0</v>
      </c>
      <c r="C5066" s="287">
        <f t="shared" si="2896"/>
        <v>0</v>
      </c>
      <c r="D5066" s="288">
        <f t="shared" si="2896"/>
        <v>0</v>
      </c>
      <c r="E5066" s="289">
        <f t="shared" si="2896"/>
        <v>0</v>
      </c>
      <c r="F5066" s="158"/>
      <c r="G5066" s="159"/>
      <c r="H5066" s="160">
        <f t="shared" ref="H5066:J5066" si="2897">H5028</f>
        <v>0</v>
      </c>
      <c r="I5066" s="161">
        <f t="shared" si="2897"/>
        <v>0</v>
      </c>
      <c r="J5066" s="161">
        <f t="shared" si="2897"/>
        <v>0</v>
      </c>
      <c r="K5066" s="162">
        <f t="shared" si="2893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8">B5029</f>
        <v>0</v>
      </c>
      <c r="C5067" s="287">
        <f t="shared" si="2898"/>
        <v>0</v>
      </c>
      <c r="D5067" s="288">
        <f t="shared" si="2898"/>
        <v>0</v>
      </c>
      <c r="E5067" s="289">
        <f t="shared" si="2898"/>
        <v>0</v>
      </c>
      <c r="F5067" s="158"/>
      <c r="G5067" s="159"/>
      <c r="H5067" s="160">
        <f t="shared" ref="H5067:J5067" si="2899">H5029</f>
        <v>0</v>
      </c>
      <c r="I5067" s="161">
        <f t="shared" si="2899"/>
        <v>0</v>
      </c>
      <c r="J5067" s="161">
        <f t="shared" si="2899"/>
        <v>0</v>
      </c>
      <c r="K5067" s="162">
        <f t="shared" si="2893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900">B5030</f>
        <v>0</v>
      </c>
      <c r="C5068" s="287">
        <f t="shared" si="2900"/>
        <v>0</v>
      </c>
      <c r="D5068" s="288">
        <f t="shared" si="2900"/>
        <v>0</v>
      </c>
      <c r="E5068" s="289">
        <f t="shared" si="2900"/>
        <v>0</v>
      </c>
      <c r="F5068" s="158"/>
      <c r="G5068" s="159"/>
      <c r="H5068" s="160">
        <f t="shared" ref="H5068:J5068" si="2901">H5030</f>
        <v>0</v>
      </c>
      <c r="I5068" s="161">
        <f t="shared" si="2901"/>
        <v>0</v>
      </c>
      <c r="J5068" s="161">
        <f t="shared" si="2901"/>
        <v>0</v>
      </c>
      <c r="K5068" s="162">
        <f t="shared" si="2893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2">B5031</f>
        <v>0</v>
      </c>
      <c r="C5069" s="287">
        <f t="shared" si="2902"/>
        <v>0</v>
      </c>
      <c r="D5069" s="288">
        <f t="shared" si="2902"/>
        <v>0</v>
      </c>
      <c r="E5069" s="289">
        <f t="shared" si="2902"/>
        <v>0</v>
      </c>
      <c r="F5069" s="158"/>
      <c r="G5069" s="159"/>
      <c r="H5069" s="160">
        <f t="shared" ref="H5069:J5069" si="2903">H5031</f>
        <v>0</v>
      </c>
      <c r="I5069" s="161">
        <f t="shared" si="2903"/>
        <v>0</v>
      </c>
      <c r="J5069" s="161">
        <f t="shared" si="2903"/>
        <v>0</v>
      </c>
      <c r="K5069" s="162">
        <f t="shared" si="2893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4">B5032</f>
        <v>0</v>
      </c>
      <c r="C5070" s="287">
        <f t="shared" si="2904"/>
        <v>0</v>
      </c>
      <c r="D5070" s="288">
        <f t="shared" si="2904"/>
        <v>0</v>
      </c>
      <c r="E5070" s="289">
        <f t="shared" si="2904"/>
        <v>0</v>
      </c>
      <c r="F5070" s="158"/>
      <c r="G5070" s="159"/>
      <c r="H5070" s="160">
        <f t="shared" ref="H5070:J5070" si="2905">H5032</f>
        <v>0</v>
      </c>
      <c r="I5070" s="161">
        <f t="shared" si="2905"/>
        <v>0</v>
      </c>
      <c r="J5070" s="161">
        <f t="shared" si="2905"/>
        <v>0</v>
      </c>
      <c r="K5070" s="162">
        <f t="shared" si="2893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6">B5033</f>
        <v>0</v>
      </c>
      <c r="C5071" s="287">
        <f t="shared" si="2906"/>
        <v>0</v>
      </c>
      <c r="D5071" s="288">
        <f t="shared" si="2906"/>
        <v>0</v>
      </c>
      <c r="E5071" s="290">
        <f t="shared" si="2906"/>
        <v>0</v>
      </c>
      <c r="F5071" s="158"/>
      <c r="G5071" s="159"/>
      <c r="H5071" s="160">
        <f t="shared" ref="H5071:J5071" si="2907">H5033</f>
        <v>0</v>
      </c>
      <c r="I5071" s="161">
        <f t="shared" si="2907"/>
        <v>0</v>
      </c>
      <c r="J5071" s="161">
        <f t="shared" si="2907"/>
        <v>0</v>
      </c>
      <c r="K5071" s="162">
        <f t="shared" si="2893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8">B5034</f>
        <v>0</v>
      </c>
      <c r="C5072" s="287">
        <f t="shared" si="2908"/>
        <v>0</v>
      </c>
      <c r="D5072" s="288">
        <f t="shared" si="2908"/>
        <v>0</v>
      </c>
      <c r="E5072" s="289">
        <f t="shared" si="2908"/>
        <v>0</v>
      </c>
      <c r="F5072" s="158"/>
      <c r="G5072" s="159"/>
      <c r="H5072" s="160">
        <f t="shared" ref="H5072:J5072" si="2909">H5034</f>
        <v>0</v>
      </c>
      <c r="I5072" s="161">
        <f t="shared" si="2909"/>
        <v>0</v>
      </c>
      <c r="J5072" s="161">
        <f t="shared" si="2909"/>
        <v>0</v>
      </c>
      <c r="K5072" s="162">
        <f t="shared" si="2893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10">B5035</f>
        <v>0</v>
      </c>
      <c r="C5073" s="287">
        <f t="shared" si="2910"/>
        <v>0</v>
      </c>
      <c r="D5073" s="288">
        <f t="shared" si="2910"/>
        <v>0</v>
      </c>
      <c r="E5073" s="289">
        <f t="shared" si="2910"/>
        <v>0</v>
      </c>
      <c r="F5073" s="158"/>
      <c r="G5073" s="159"/>
      <c r="H5073" s="160">
        <f t="shared" ref="H5073:J5073" si="2911">H5035</f>
        <v>0</v>
      </c>
      <c r="I5073" s="161">
        <f t="shared" si="2911"/>
        <v>0</v>
      </c>
      <c r="J5073" s="161">
        <f t="shared" si="2911"/>
        <v>0</v>
      </c>
      <c r="K5073" s="162">
        <f t="shared" si="2893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2">B5036</f>
        <v>0</v>
      </c>
      <c r="C5074" s="287">
        <f t="shared" si="2912"/>
        <v>0</v>
      </c>
      <c r="D5074" s="288">
        <f t="shared" si="2912"/>
        <v>0</v>
      </c>
      <c r="E5074" s="289">
        <f t="shared" si="2912"/>
        <v>0</v>
      </c>
      <c r="F5074" s="158"/>
      <c r="G5074" s="159"/>
      <c r="H5074" s="160">
        <f t="shared" ref="H5074:J5074" si="2913">H5036</f>
        <v>0</v>
      </c>
      <c r="I5074" s="161">
        <f t="shared" si="2913"/>
        <v>0</v>
      </c>
      <c r="J5074" s="161">
        <f t="shared" si="2913"/>
        <v>0</v>
      </c>
      <c r="K5074" s="162">
        <f t="shared" si="2893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4">B5037</f>
        <v>0</v>
      </c>
      <c r="C5075" s="287">
        <f t="shared" si="2914"/>
        <v>0</v>
      </c>
      <c r="D5075" s="288">
        <f t="shared" si="2914"/>
        <v>0</v>
      </c>
      <c r="E5075" s="289">
        <f t="shared" si="2914"/>
        <v>0</v>
      </c>
      <c r="F5075" s="158"/>
      <c r="G5075" s="159"/>
      <c r="H5075" s="160">
        <f t="shared" ref="H5075:J5075" si="2915">H5037</f>
        <v>0</v>
      </c>
      <c r="I5075" s="161">
        <f t="shared" si="2915"/>
        <v>0</v>
      </c>
      <c r="J5075" s="161">
        <f t="shared" si="2915"/>
        <v>0</v>
      </c>
      <c r="K5075" s="162">
        <f t="shared" si="2893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6">B5038</f>
        <v>0</v>
      </c>
      <c r="C5076" s="287">
        <f t="shared" si="2916"/>
        <v>0</v>
      </c>
      <c r="D5076" s="288">
        <f t="shared" si="2916"/>
        <v>0</v>
      </c>
      <c r="E5076" s="289">
        <f t="shared" si="2916"/>
        <v>0</v>
      </c>
      <c r="F5076" s="158"/>
      <c r="G5076" s="159"/>
      <c r="H5076" s="160">
        <f t="shared" ref="H5076:J5076" si="2917">H5038</f>
        <v>0</v>
      </c>
      <c r="I5076" s="161">
        <f t="shared" si="2917"/>
        <v>0</v>
      </c>
      <c r="J5076" s="161">
        <f t="shared" si="2917"/>
        <v>0</v>
      </c>
      <c r="K5076" s="162">
        <f t="shared" si="2893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8">B5039</f>
        <v>0</v>
      </c>
      <c r="C5077" s="287">
        <f t="shared" si="2918"/>
        <v>0</v>
      </c>
      <c r="D5077" s="288">
        <f t="shared" si="2918"/>
        <v>0</v>
      </c>
      <c r="E5077" s="289">
        <f t="shared" si="2918"/>
        <v>0</v>
      </c>
      <c r="F5077" s="158"/>
      <c r="G5077" s="159"/>
      <c r="H5077" s="160">
        <f t="shared" ref="H5077:J5077" si="2919">H5039</f>
        <v>0</v>
      </c>
      <c r="I5077" s="161">
        <f t="shared" si="2919"/>
        <v>0</v>
      </c>
      <c r="J5077" s="161">
        <f t="shared" si="2919"/>
        <v>0</v>
      </c>
      <c r="K5077" s="162">
        <f t="shared" si="2893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20">B5040</f>
        <v>0</v>
      </c>
      <c r="C5078" s="287">
        <f t="shared" si="2920"/>
        <v>0</v>
      </c>
      <c r="D5078" s="288">
        <f t="shared" si="2920"/>
        <v>0</v>
      </c>
      <c r="E5078" s="289">
        <f t="shared" si="2920"/>
        <v>0</v>
      </c>
      <c r="F5078" s="158"/>
      <c r="G5078" s="159"/>
      <c r="H5078" s="160">
        <f t="shared" ref="H5078:J5078" si="2921">H5040</f>
        <v>0</v>
      </c>
      <c r="I5078" s="161">
        <f t="shared" si="2921"/>
        <v>0</v>
      </c>
      <c r="J5078" s="161">
        <f t="shared" si="2921"/>
        <v>0</v>
      </c>
      <c r="K5078" s="162">
        <f t="shared" si="2893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2">B5041</f>
        <v>0</v>
      </c>
      <c r="C5079" s="287">
        <f t="shared" si="2922"/>
        <v>0</v>
      </c>
      <c r="D5079" s="288">
        <f t="shared" si="2922"/>
        <v>0</v>
      </c>
      <c r="E5079" s="290">
        <f t="shared" si="2922"/>
        <v>0</v>
      </c>
      <c r="F5079" s="158"/>
      <c r="G5079" s="159"/>
      <c r="H5079" s="160">
        <f t="shared" ref="H5079:J5079" si="2923">H5041</f>
        <v>0</v>
      </c>
      <c r="I5079" s="161">
        <f t="shared" si="2923"/>
        <v>0</v>
      </c>
      <c r="J5079" s="161">
        <f t="shared" si="2923"/>
        <v>0</v>
      </c>
      <c r="K5079" s="162">
        <f t="shared" si="2893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84"/>
      <c r="K5081" s="33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27">
        <f>SUM(K5064:K5079)</f>
        <v>3633000</v>
      </c>
      <c r="K5082" s="328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29"/>
      <c r="K5083" s="329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30"/>
      <c r="K5085" s="33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31">
        <f>((J5082/1.11)+(K5084/1.11))*11%</f>
        <v>360027.02702702698</v>
      </c>
      <c r="K5086" s="332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30"/>
      <c r="K5087" s="33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3633000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3" t="str">
        <f>J5052</f>
        <v>NOVI / CONDRO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23060045</v>
      </c>
      <c r="F5094" s="200"/>
      <c r="G5094" s="201" t="s">
        <v>2</v>
      </c>
      <c r="H5094" s="335" t="str">
        <f>H5056</f>
        <v>GUNAWAN HARTONO KUSUMA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3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40">
        <f>D5058</f>
        <v>45107</v>
      </c>
      <c r="E5096" s="341"/>
      <c r="F5096" s="339"/>
      <c r="G5096" s="208"/>
      <c r="H5096" s="342" t="str">
        <f>H5058</f>
        <v>( NIKI SAE )</v>
      </c>
      <c r="I5096" s="342"/>
      <c r="J5096" s="342"/>
      <c r="K5096" s="34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39"/>
      <c r="G5097" s="208"/>
      <c r="H5097" s="344" t="str">
        <f>H5059</f>
        <v>TULUNG AGUNG</v>
      </c>
      <c r="I5097" s="344"/>
      <c r="J5097" s="344"/>
      <c r="K5097" s="34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 t="str">
        <f>D5060</f>
        <v>G 4718</v>
      </c>
      <c r="E5098" s="199"/>
      <c r="F5098" s="210"/>
      <c r="G5098" s="211"/>
      <c r="H5098" s="346"/>
      <c r="I5098" s="346"/>
      <c r="J5098" s="346"/>
      <c r="K5098" s="34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4">B5064</f>
        <v>60</v>
      </c>
      <c r="C5102" s="292" t="str">
        <f t="shared" si="2924"/>
        <v>LSN</v>
      </c>
      <c r="D5102" s="293">
        <f t="shared" si="2924"/>
        <v>1</v>
      </c>
      <c r="E5102" s="294" t="str">
        <f t="shared" si="2924"/>
        <v>CORRECTION TAPE JOYKO CT-508</v>
      </c>
      <c r="F5102" s="235"/>
      <c r="G5102" s="236"/>
      <c r="H5102" s="237">
        <f t="shared" ref="H5102:J5102" si="2925">H5064</f>
        <v>54000</v>
      </c>
      <c r="I5102" s="238">
        <f t="shared" si="2925"/>
        <v>0.125</v>
      </c>
      <c r="J5102" s="238">
        <f t="shared" si="2925"/>
        <v>0</v>
      </c>
      <c r="K5102" s="239">
        <f t="shared" ref="K5102:K5117" si="2926">(B5102*H5102-((B5102*H5102)*I5102))-((B5102*H5102-((B5102*H5102)*I5102))*J5102)</f>
        <v>2835000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7">B5065</f>
        <v>48</v>
      </c>
      <c r="C5103" s="292" t="str">
        <f t="shared" si="2927"/>
        <v>PCS</v>
      </c>
      <c r="D5103" s="293">
        <f t="shared" si="2927"/>
        <v>2</v>
      </c>
      <c r="E5103" s="294" t="str">
        <f t="shared" si="2927"/>
        <v>TAPE CUTTER JOYKO TD-103</v>
      </c>
      <c r="F5103" s="235"/>
      <c r="G5103" s="236"/>
      <c r="H5103" s="237">
        <f t="shared" ref="H5103:J5103" si="2928">H5065</f>
        <v>19000</v>
      </c>
      <c r="I5103" s="238">
        <f t="shared" si="2928"/>
        <v>0.125</v>
      </c>
      <c r="J5103" s="238">
        <f t="shared" si="2928"/>
        <v>0</v>
      </c>
      <c r="K5103" s="239">
        <f t="shared" si="2926"/>
        <v>798000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9">B5066</f>
        <v>0</v>
      </c>
      <c r="C5104" s="292">
        <f t="shared" si="2929"/>
        <v>0</v>
      </c>
      <c r="D5104" s="293">
        <f t="shared" si="2929"/>
        <v>0</v>
      </c>
      <c r="E5104" s="294">
        <f t="shared" si="2929"/>
        <v>0</v>
      </c>
      <c r="F5104" s="235"/>
      <c r="G5104" s="236"/>
      <c r="H5104" s="237">
        <f t="shared" ref="H5104:J5104" si="2930">H5066</f>
        <v>0</v>
      </c>
      <c r="I5104" s="238">
        <f t="shared" si="2930"/>
        <v>0</v>
      </c>
      <c r="J5104" s="238">
        <f t="shared" si="2930"/>
        <v>0</v>
      </c>
      <c r="K5104" s="239">
        <f t="shared" si="2926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31">B5067</f>
        <v>0</v>
      </c>
      <c r="C5105" s="292">
        <f t="shared" si="2931"/>
        <v>0</v>
      </c>
      <c r="D5105" s="293">
        <f t="shared" si="2931"/>
        <v>0</v>
      </c>
      <c r="E5105" s="294">
        <f t="shared" si="2931"/>
        <v>0</v>
      </c>
      <c r="F5105" s="235"/>
      <c r="G5105" s="236"/>
      <c r="H5105" s="237">
        <f t="shared" ref="H5105:J5105" si="2932">H5067</f>
        <v>0</v>
      </c>
      <c r="I5105" s="238">
        <f t="shared" si="2932"/>
        <v>0</v>
      </c>
      <c r="J5105" s="238">
        <f t="shared" si="2932"/>
        <v>0</v>
      </c>
      <c r="K5105" s="239">
        <f t="shared" si="2926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3">B5068</f>
        <v>0</v>
      </c>
      <c r="C5106" s="292">
        <f t="shared" si="2933"/>
        <v>0</v>
      </c>
      <c r="D5106" s="293">
        <f t="shared" si="2933"/>
        <v>0</v>
      </c>
      <c r="E5106" s="294">
        <f t="shared" si="2933"/>
        <v>0</v>
      </c>
      <c r="F5106" s="235"/>
      <c r="G5106" s="236"/>
      <c r="H5106" s="237">
        <f t="shared" ref="H5106:J5106" si="2934">H5068</f>
        <v>0</v>
      </c>
      <c r="I5106" s="238">
        <f t="shared" si="2934"/>
        <v>0</v>
      </c>
      <c r="J5106" s="238">
        <f t="shared" si="2934"/>
        <v>0</v>
      </c>
      <c r="K5106" s="239">
        <f t="shared" si="2926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5">B5069</f>
        <v>0</v>
      </c>
      <c r="C5107" s="292">
        <f t="shared" si="2935"/>
        <v>0</v>
      </c>
      <c r="D5107" s="293">
        <f t="shared" si="2935"/>
        <v>0</v>
      </c>
      <c r="E5107" s="294">
        <f t="shared" si="2935"/>
        <v>0</v>
      </c>
      <c r="F5107" s="235"/>
      <c r="G5107" s="236"/>
      <c r="H5107" s="237">
        <f t="shared" ref="H5107:J5107" si="2936">H5069</f>
        <v>0</v>
      </c>
      <c r="I5107" s="238">
        <f t="shared" si="2936"/>
        <v>0</v>
      </c>
      <c r="J5107" s="238">
        <f t="shared" si="2936"/>
        <v>0</v>
      </c>
      <c r="K5107" s="239">
        <f t="shared" si="2926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7">B5070</f>
        <v>0</v>
      </c>
      <c r="C5108" s="292">
        <f t="shared" si="2937"/>
        <v>0</v>
      </c>
      <c r="D5108" s="293">
        <f t="shared" si="2937"/>
        <v>0</v>
      </c>
      <c r="E5108" s="294">
        <f t="shared" si="2937"/>
        <v>0</v>
      </c>
      <c r="F5108" s="235"/>
      <c r="G5108" s="236"/>
      <c r="H5108" s="237">
        <f t="shared" ref="H5108:J5108" si="2938">H5070</f>
        <v>0</v>
      </c>
      <c r="I5108" s="238">
        <f t="shared" si="2938"/>
        <v>0</v>
      </c>
      <c r="J5108" s="238">
        <f t="shared" si="2938"/>
        <v>0</v>
      </c>
      <c r="K5108" s="239">
        <f t="shared" si="2926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9">B5071</f>
        <v>0</v>
      </c>
      <c r="C5109" s="292">
        <f t="shared" si="2939"/>
        <v>0</v>
      </c>
      <c r="D5109" s="293">
        <f t="shared" si="2939"/>
        <v>0</v>
      </c>
      <c r="E5109" s="295">
        <f t="shared" si="2939"/>
        <v>0</v>
      </c>
      <c r="F5109" s="235"/>
      <c r="G5109" s="236"/>
      <c r="H5109" s="237">
        <f t="shared" ref="H5109:J5109" si="2940">H5071</f>
        <v>0</v>
      </c>
      <c r="I5109" s="238">
        <f t="shared" si="2940"/>
        <v>0</v>
      </c>
      <c r="J5109" s="238">
        <f t="shared" si="2940"/>
        <v>0</v>
      </c>
      <c r="K5109" s="239">
        <f t="shared" si="2926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41">B5072</f>
        <v>0</v>
      </c>
      <c r="C5110" s="292">
        <f t="shared" si="2941"/>
        <v>0</v>
      </c>
      <c r="D5110" s="293">
        <f t="shared" si="2941"/>
        <v>0</v>
      </c>
      <c r="E5110" s="294">
        <f t="shared" si="2941"/>
        <v>0</v>
      </c>
      <c r="F5110" s="235"/>
      <c r="G5110" s="236"/>
      <c r="H5110" s="237">
        <f t="shared" ref="H5110:J5110" si="2942">H5072</f>
        <v>0</v>
      </c>
      <c r="I5110" s="238">
        <f t="shared" si="2942"/>
        <v>0</v>
      </c>
      <c r="J5110" s="238">
        <f t="shared" si="2942"/>
        <v>0</v>
      </c>
      <c r="K5110" s="239">
        <f t="shared" si="2926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3">B5073</f>
        <v>0</v>
      </c>
      <c r="C5111" s="292">
        <f t="shared" si="2943"/>
        <v>0</v>
      </c>
      <c r="D5111" s="293">
        <f t="shared" si="2943"/>
        <v>0</v>
      </c>
      <c r="E5111" s="294">
        <f t="shared" si="2943"/>
        <v>0</v>
      </c>
      <c r="F5111" s="235"/>
      <c r="G5111" s="236"/>
      <c r="H5111" s="237">
        <f t="shared" ref="H5111:J5111" si="2944">H5073</f>
        <v>0</v>
      </c>
      <c r="I5111" s="238">
        <f t="shared" si="2944"/>
        <v>0</v>
      </c>
      <c r="J5111" s="238">
        <f t="shared" si="2944"/>
        <v>0</v>
      </c>
      <c r="K5111" s="239">
        <f t="shared" si="2926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5">B5074</f>
        <v>0</v>
      </c>
      <c r="C5112" s="292">
        <f t="shared" si="2945"/>
        <v>0</v>
      </c>
      <c r="D5112" s="293">
        <f t="shared" si="2945"/>
        <v>0</v>
      </c>
      <c r="E5112" s="294">
        <f t="shared" si="2945"/>
        <v>0</v>
      </c>
      <c r="F5112" s="235"/>
      <c r="G5112" s="236"/>
      <c r="H5112" s="237">
        <f t="shared" ref="H5112:J5112" si="2946">H5074</f>
        <v>0</v>
      </c>
      <c r="I5112" s="238">
        <f t="shared" si="2946"/>
        <v>0</v>
      </c>
      <c r="J5112" s="238">
        <f t="shared" si="2946"/>
        <v>0</v>
      </c>
      <c r="K5112" s="239">
        <f t="shared" si="2926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7">B5075</f>
        <v>0</v>
      </c>
      <c r="C5113" s="292">
        <f t="shared" si="2947"/>
        <v>0</v>
      </c>
      <c r="D5113" s="293">
        <f t="shared" si="2947"/>
        <v>0</v>
      </c>
      <c r="E5113" s="294">
        <f t="shared" si="2947"/>
        <v>0</v>
      </c>
      <c r="F5113" s="235"/>
      <c r="G5113" s="236"/>
      <c r="H5113" s="237">
        <f t="shared" ref="H5113:J5113" si="2948">H5075</f>
        <v>0</v>
      </c>
      <c r="I5113" s="238">
        <f t="shared" si="2948"/>
        <v>0</v>
      </c>
      <c r="J5113" s="238">
        <f t="shared" si="2948"/>
        <v>0</v>
      </c>
      <c r="K5113" s="239">
        <f t="shared" si="2926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9">B5076</f>
        <v>0</v>
      </c>
      <c r="C5114" s="292">
        <f t="shared" si="2949"/>
        <v>0</v>
      </c>
      <c r="D5114" s="293">
        <f t="shared" si="2949"/>
        <v>0</v>
      </c>
      <c r="E5114" s="294">
        <f t="shared" si="2949"/>
        <v>0</v>
      </c>
      <c r="F5114" s="235"/>
      <c r="G5114" s="236"/>
      <c r="H5114" s="237">
        <f t="shared" ref="H5114:J5114" si="2950">H5076</f>
        <v>0</v>
      </c>
      <c r="I5114" s="238">
        <f t="shared" si="2950"/>
        <v>0</v>
      </c>
      <c r="J5114" s="238">
        <f t="shared" si="2950"/>
        <v>0</v>
      </c>
      <c r="K5114" s="239">
        <f t="shared" si="2926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51">B5077</f>
        <v>0</v>
      </c>
      <c r="C5115" s="292">
        <f t="shared" si="2951"/>
        <v>0</v>
      </c>
      <c r="D5115" s="293">
        <f t="shared" si="2951"/>
        <v>0</v>
      </c>
      <c r="E5115" s="294">
        <f t="shared" si="2951"/>
        <v>0</v>
      </c>
      <c r="F5115" s="235"/>
      <c r="G5115" s="236"/>
      <c r="H5115" s="237">
        <f t="shared" ref="H5115:J5115" si="2952">H5077</f>
        <v>0</v>
      </c>
      <c r="I5115" s="238">
        <f t="shared" si="2952"/>
        <v>0</v>
      </c>
      <c r="J5115" s="238">
        <f t="shared" si="2952"/>
        <v>0</v>
      </c>
      <c r="K5115" s="239">
        <f t="shared" si="2926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3">B5078</f>
        <v>0</v>
      </c>
      <c r="C5116" s="292">
        <f t="shared" si="2953"/>
        <v>0</v>
      </c>
      <c r="D5116" s="293">
        <f t="shared" si="2953"/>
        <v>0</v>
      </c>
      <c r="E5116" s="294">
        <f t="shared" si="2953"/>
        <v>0</v>
      </c>
      <c r="F5116" s="235"/>
      <c r="G5116" s="236"/>
      <c r="H5116" s="237">
        <f t="shared" ref="H5116:J5116" si="2954">H5078</f>
        <v>0</v>
      </c>
      <c r="I5116" s="238">
        <f t="shared" si="2954"/>
        <v>0</v>
      </c>
      <c r="J5116" s="238">
        <f t="shared" si="2954"/>
        <v>0</v>
      </c>
      <c r="K5116" s="239">
        <f t="shared" si="2926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5">B5079</f>
        <v>0</v>
      </c>
      <c r="C5117" s="292">
        <f t="shared" si="2955"/>
        <v>0</v>
      </c>
      <c r="D5117" s="293">
        <f t="shared" si="2955"/>
        <v>0</v>
      </c>
      <c r="E5117" s="295">
        <f t="shared" si="2955"/>
        <v>0</v>
      </c>
      <c r="F5117" s="235"/>
      <c r="G5117" s="236"/>
      <c r="H5117" s="237">
        <f t="shared" ref="H5117:J5117" si="2956">H5079</f>
        <v>0</v>
      </c>
      <c r="I5117" s="238">
        <f t="shared" si="2956"/>
        <v>0</v>
      </c>
      <c r="J5117" s="238">
        <f t="shared" si="2956"/>
        <v>0</v>
      </c>
      <c r="K5117" s="239">
        <f t="shared" si="2926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48"/>
      <c r="K5119" s="32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49">
        <f>SUM(K5102:K5117)</f>
        <v>3633000</v>
      </c>
      <c r="K5120" s="350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51"/>
      <c r="K5121" s="351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4"/>
      <c r="K5123" s="32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52">
        <f>((J5120/1.11)+(K5122/1.11))*11%</f>
        <v>360027.02702702698</v>
      </c>
      <c r="K5124" s="353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4"/>
      <c r="K5125" s="32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3633000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5" t="str">
        <f>J5090</f>
        <v>NOVI / CONDRO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v>23060047</v>
      </c>
      <c r="G5132" s="11" t="s">
        <v>2</v>
      </c>
      <c r="H5132" s="385" t="s">
        <v>72</v>
      </c>
      <c r="I5132" s="385"/>
      <c r="J5132" s="385"/>
      <c r="K5132" s="38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89" t="s">
        <v>3</v>
      </c>
      <c r="G5133" s="17"/>
      <c r="H5133" s="387"/>
      <c r="I5133" s="387"/>
      <c r="J5133" s="387"/>
      <c r="K5133" s="38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54">
        <v>45107</v>
      </c>
      <c r="E5134" s="355"/>
      <c r="F5134" s="389"/>
      <c r="G5134" s="18"/>
      <c r="H5134" s="356" t="s">
        <v>73</v>
      </c>
      <c r="I5134" s="356"/>
      <c r="J5134" s="356"/>
      <c r="K5134" s="357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89"/>
      <c r="G5135" s="18"/>
      <c r="H5135" s="358" t="s">
        <v>74</v>
      </c>
      <c r="I5135" s="358"/>
      <c r="J5135" s="358"/>
      <c r="K5135" s="359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 t="s">
        <v>285</v>
      </c>
      <c r="E5136" s="9"/>
      <c r="F5136" s="21"/>
      <c r="G5136" s="22"/>
      <c r="H5136" s="360"/>
      <c r="I5136" s="360"/>
      <c r="J5136" s="360"/>
      <c r="K5136" s="361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308">
        <v>1000</v>
      </c>
      <c r="C5140" s="308" t="s">
        <v>56</v>
      </c>
      <c r="D5140" s="309">
        <v>1</v>
      </c>
      <c r="E5140" s="315" t="s">
        <v>280</v>
      </c>
      <c r="F5140" s="310"/>
      <c r="G5140" s="311"/>
      <c r="H5140" s="312">
        <v>2050</v>
      </c>
      <c r="I5140" s="313">
        <v>0.125</v>
      </c>
      <c r="J5140" s="51"/>
      <c r="K5140" s="52">
        <f t="shared" ref="K5140:K5155" si="2957">(B5140*H5140-((B5140*H5140)*I5140))-((B5140*H5140-((B5140*H5140)*I5140))*J5140)</f>
        <v>1793750</v>
      </c>
      <c r="L5140" s="36"/>
    </row>
    <row r="5141" spans="1:12" s="10" customFormat="1" ht="14.1" customHeight="1" x14ac:dyDescent="0.25">
      <c r="A5141" s="45">
        <v>2</v>
      </c>
      <c r="B5141" s="308">
        <v>20</v>
      </c>
      <c r="C5141" s="308" t="s">
        <v>56</v>
      </c>
      <c r="D5141" s="309">
        <v>1</v>
      </c>
      <c r="E5141" s="315" t="s">
        <v>283</v>
      </c>
      <c r="F5141" s="310"/>
      <c r="G5141" s="311"/>
      <c r="H5141" s="312">
        <v>40500</v>
      </c>
      <c r="I5141" s="313">
        <v>0.125</v>
      </c>
      <c r="J5141" s="51"/>
      <c r="K5141" s="52">
        <f t="shared" si="2957"/>
        <v>708750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7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7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7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7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7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7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7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7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7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7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7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7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7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7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62"/>
      <c r="K5157" s="363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64">
        <f>SUM(K5140:K5155)</f>
        <v>2502500</v>
      </c>
      <c r="K5158" s="365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66"/>
      <c r="K5159" s="366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63"/>
      <c r="K5161" s="363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67">
        <f>((J5158/1.11)+(K5160/1.11))*11%</f>
        <v>247995.49549549544</v>
      </c>
      <c r="K5162" s="368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63"/>
      <c r="K5163" s="363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2502500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69" t="s">
        <v>36</v>
      </c>
      <c r="K5166" s="370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69"/>
      <c r="K5167" s="370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23060047</v>
      </c>
      <c r="F5170" s="123"/>
      <c r="G5170" s="124" t="s">
        <v>2</v>
      </c>
      <c r="H5170" s="371" t="str">
        <f>H5132</f>
        <v>LILY JULIAWATI</v>
      </c>
      <c r="I5170" s="371"/>
      <c r="J5170" s="371"/>
      <c r="K5170" s="37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75" t="s">
        <v>3</v>
      </c>
      <c r="G5171" s="130"/>
      <c r="H5171" s="373"/>
      <c r="I5171" s="373"/>
      <c r="J5171" s="373"/>
      <c r="K5171" s="37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76">
        <f>D5134</f>
        <v>45107</v>
      </c>
      <c r="E5172" s="377"/>
      <c r="F5172" s="375"/>
      <c r="G5172" s="131"/>
      <c r="H5172" s="378" t="str">
        <f>H5134</f>
        <v>(REJO AGUNG)</v>
      </c>
      <c r="I5172" s="378"/>
      <c r="J5172" s="378"/>
      <c r="K5172" s="37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75"/>
      <c r="G5173" s="131"/>
      <c r="H5173" s="380" t="str">
        <f>H5135</f>
        <v>JOMBANG</v>
      </c>
      <c r="I5173" s="380"/>
      <c r="J5173" s="380"/>
      <c r="K5173" s="381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 t="str">
        <f>D5136</f>
        <v>G 4860</v>
      </c>
      <c r="E5174" s="122"/>
      <c r="F5174" s="133"/>
      <c r="G5174" s="134"/>
      <c r="H5174" s="382"/>
      <c r="I5174" s="382"/>
      <c r="J5174" s="382"/>
      <c r="K5174" s="383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8">B5140</f>
        <v>1000</v>
      </c>
      <c r="C5178" s="287" t="str">
        <f t="shared" si="2958"/>
        <v>PCS</v>
      </c>
      <c r="D5178" s="288">
        <f t="shared" si="2958"/>
        <v>1</v>
      </c>
      <c r="E5178" s="289" t="str">
        <f t="shared" si="2958"/>
        <v>LABEL HARGA JOYKO LB-2RL (1 LINE PUTIH)</v>
      </c>
      <c r="F5178" s="158"/>
      <c r="G5178" s="159"/>
      <c r="H5178" s="160">
        <f t="shared" ref="H5178:J5178" si="2959">H5140</f>
        <v>2050</v>
      </c>
      <c r="I5178" s="161">
        <f t="shared" si="2959"/>
        <v>0.125</v>
      </c>
      <c r="J5178" s="161">
        <f t="shared" si="2959"/>
        <v>0</v>
      </c>
      <c r="K5178" s="162">
        <f t="shared" ref="K5178:K5193" si="2960">(B5178*H5178-((B5178*H5178)*I5178))-((B5178*H5178-((B5178*H5178)*I5178))*J5178)</f>
        <v>1793750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61">B5141</f>
        <v>20</v>
      </c>
      <c r="C5179" s="287" t="str">
        <f t="shared" si="2961"/>
        <v>PCS</v>
      </c>
      <c r="D5179" s="288">
        <f t="shared" si="2961"/>
        <v>1</v>
      </c>
      <c r="E5179" s="289" t="str">
        <f t="shared" si="2961"/>
        <v>MESIN LABEL HARGA JOYKO MX-5500M (8 DIGITS, 1 LINE)</v>
      </c>
      <c r="F5179" s="158"/>
      <c r="G5179" s="159"/>
      <c r="H5179" s="160">
        <f t="shared" ref="H5179:J5179" si="2962">H5141</f>
        <v>40500</v>
      </c>
      <c r="I5179" s="161">
        <f t="shared" si="2962"/>
        <v>0.125</v>
      </c>
      <c r="J5179" s="161">
        <f t="shared" si="2962"/>
        <v>0</v>
      </c>
      <c r="K5179" s="162">
        <f t="shared" si="2960"/>
        <v>708750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3">B5142</f>
        <v>0</v>
      </c>
      <c r="C5180" s="287">
        <f t="shared" si="2963"/>
        <v>0</v>
      </c>
      <c r="D5180" s="288">
        <f t="shared" si="2963"/>
        <v>0</v>
      </c>
      <c r="E5180" s="289">
        <f t="shared" si="2963"/>
        <v>0</v>
      </c>
      <c r="F5180" s="158"/>
      <c r="G5180" s="159"/>
      <c r="H5180" s="160">
        <f t="shared" ref="H5180:J5180" si="2964">H5142</f>
        <v>0</v>
      </c>
      <c r="I5180" s="161">
        <f t="shared" si="2964"/>
        <v>0</v>
      </c>
      <c r="J5180" s="161">
        <f t="shared" si="2964"/>
        <v>0</v>
      </c>
      <c r="K5180" s="162">
        <f t="shared" si="2960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5">B5143</f>
        <v>0</v>
      </c>
      <c r="C5181" s="287">
        <f t="shared" si="2965"/>
        <v>0</v>
      </c>
      <c r="D5181" s="288">
        <f t="shared" si="2965"/>
        <v>0</v>
      </c>
      <c r="E5181" s="289">
        <f t="shared" si="2965"/>
        <v>0</v>
      </c>
      <c r="F5181" s="158"/>
      <c r="G5181" s="159"/>
      <c r="H5181" s="160">
        <f t="shared" ref="H5181:J5181" si="2966">H5143</f>
        <v>0</v>
      </c>
      <c r="I5181" s="161">
        <f t="shared" si="2966"/>
        <v>0</v>
      </c>
      <c r="J5181" s="161">
        <f t="shared" si="2966"/>
        <v>0</v>
      </c>
      <c r="K5181" s="162">
        <f t="shared" si="2960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7">B5144</f>
        <v>0</v>
      </c>
      <c r="C5182" s="287">
        <f t="shared" si="2967"/>
        <v>0</v>
      </c>
      <c r="D5182" s="288">
        <f t="shared" si="2967"/>
        <v>0</v>
      </c>
      <c r="E5182" s="289">
        <f t="shared" si="2967"/>
        <v>0</v>
      </c>
      <c r="F5182" s="158"/>
      <c r="G5182" s="159"/>
      <c r="H5182" s="160">
        <f t="shared" ref="H5182:J5182" si="2968">H5144</f>
        <v>0</v>
      </c>
      <c r="I5182" s="161">
        <f t="shared" si="2968"/>
        <v>0</v>
      </c>
      <c r="J5182" s="161">
        <f t="shared" si="2968"/>
        <v>0</v>
      </c>
      <c r="K5182" s="162">
        <f t="shared" si="2960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9">B5145</f>
        <v>0</v>
      </c>
      <c r="C5183" s="287">
        <f t="shared" si="2969"/>
        <v>0</v>
      </c>
      <c r="D5183" s="288">
        <f t="shared" si="2969"/>
        <v>0</v>
      </c>
      <c r="E5183" s="289">
        <f t="shared" si="2969"/>
        <v>0</v>
      </c>
      <c r="F5183" s="158"/>
      <c r="G5183" s="159"/>
      <c r="H5183" s="160">
        <f t="shared" ref="H5183:J5183" si="2970">H5145</f>
        <v>0</v>
      </c>
      <c r="I5183" s="161">
        <f t="shared" si="2970"/>
        <v>0</v>
      </c>
      <c r="J5183" s="161">
        <f t="shared" si="2970"/>
        <v>0</v>
      </c>
      <c r="K5183" s="162">
        <f t="shared" si="2960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71">B5146</f>
        <v>0</v>
      </c>
      <c r="C5184" s="287">
        <f t="shared" si="2971"/>
        <v>0</v>
      </c>
      <c r="D5184" s="288">
        <f t="shared" si="2971"/>
        <v>0</v>
      </c>
      <c r="E5184" s="289">
        <f t="shared" si="2971"/>
        <v>0</v>
      </c>
      <c r="F5184" s="158"/>
      <c r="G5184" s="159"/>
      <c r="H5184" s="160">
        <f t="shared" ref="H5184:J5184" si="2972">H5146</f>
        <v>0</v>
      </c>
      <c r="I5184" s="161">
        <f t="shared" si="2972"/>
        <v>0</v>
      </c>
      <c r="J5184" s="161">
        <f t="shared" si="2972"/>
        <v>0</v>
      </c>
      <c r="K5184" s="162">
        <f t="shared" si="2960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3">B5147</f>
        <v>0</v>
      </c>
      <c r="C5185" s="287">
        <f t="shared" si="2973"/>
        <v>0</v>
      </c>
      <c r="D5185" s="288">
        <f t="shared" si="2973"/>
        <v>0</v>
      </c>
      <c r="E5185" s="290">
        <f t="shared" si="2973"/>
        <v>0</v>
      </c>
      <c r="F5185" s="158"/>
      <c r="G5185" s="159"/>
      <c r="H5185" s="160">
        <f t="shared" ref="H5185:J5185" si="2974">H5147</f>
        <v>0</v>
      </c>
      <c r="I5185" s="161">
        <f t="shared" si="2974"/>
        <v>0</v>
      </c>
      <c r="J5185" s="161">
        <f t="shared" si="2974"/>
        <v>0</v>
      </c>
      <c r="K5185" s="162">
        <f t="shared" si="2960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5">B5148</f>
        <v>0</v>
      </c>
      <c r="C5186" s="287">
        <f t="shared" si="2975"/>
        <v>0</v>
      </c>
      <c r="D5186" s="288">
        <f t="shared" si="2975"/>
        <v>0</v>
      </c>
      <c r="E5186" s="289">
        <f t="shared" si="2975"/>
        <v>0</v>
      </c>
      <c r="F5186" s="158"/>
      <c r="G5186" s="159"/>
      <c r="H5186" s="160">
        <f t="shared" ref="H5186:J5186" si="2976">H5148</f>
        <v>0</v>
      </c>
      <c r="I5186" s="161">
        <f t="shared" si="2976"/>
        <v>0</v>
      </c>
      <c r="J5186" s="161">
        <f t="shared" si="2976"/>
        <v>0</v>
      </c>
      <c r="K5186" s="162">
        <f t="shared" si="2960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7">B5149</f>
        <v>0</v>
      </c>
      <c r="C5187" s="287">
        <f t="shared" si="2977"/>
        <v>0</v>
      </c>
      <c r="D5187" s="288">
        <f t="shared" si="2977"/>
        <v>0</v>
      </c>
      <c r="E5187" s="289">
        <f t="shared" si="2977"/>
        <v>0</v>
      </c>
      <c r="F5187" s="158"/>
      <c r="G5187" s="159"/>
      <c r="H5187" s="160">
        <f t="shared" ref="H5187:J5187" si="2978">H5149</f>
        <v>0</v>
      </c>
      <c r="I5187" s="161">
        <f t="shared" si="2978"/>
        <v>0</v>
      </c>
      <c r="J5187" s="161">
        <f t="shared" si="2978"/>
        <v>0</v>
      </c>
      <c r="K5187" s="162">
        <f t="shared" si="2960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9">B5150</f>
        <v>0</v>
      </c>
      <c r="C5188" s="287">
        <f t="shared" si="2979"/>
        <v>0</v>
      </c>
      <c r="D5188" s="288">
        <f t="shared" si="2979"/>
        <v>0</v>
      </c>
      <c r="E5188" s="289">
        <f t="shared" si="2979"/>
        <v>0</v>
      </c>
      <c r="F5188" s="158"/>
      <c r="G5188" s="159"/>
      <c r="H5188" s="160">
        <f t="shared" ref="H5188:J5188" si="2980">H5150</f>
        <v>0</v>
      </c>
      <c r="I5188" s="161">
        <f t="shared" si="2980"/>
        <v>0</v>
      </c>
      <c r="J5188" s="161">
        <f t="shared" si="2980"/>
        <v>0</v>
      </c>
      <c r="K5188" s="162">
        <f t="shared" si="2960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81">B5151</f>
        <v>0</v>
      </c>
      <c r="C5189" s="287">
        <f t="shared" si="2981"/>
        <v>0</v>
      </c>
      <c r="D5189" s="288">
        <f t="shared" si="2981"/>
        <v>0</v>
      </c>
      <c r="E5189" s="289">
        <f t="shared" si="2981"/>
        <v>0</v>
      </c>
      <c r="F5189" s="158"/>
      <c r="G5189" s="159"/>
      <c r="H5189" s="160">
        <f t="shared" ref="H5189:J5189" si="2982">H5151</f>
        <v>0</v>
      </c>
      <c r="I5189" s="161">
        <f t="shared" si="2982"/>
        <v>0</v>
      </c>
      <c r="J5189" s="161">
        <f t="shared" si="2982"/>
        <v>0</v>
      </c>
      <c r="K5189" s="162">
        <f t="shared" si="2960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3">B5152</f>
        <v>0</v>
      </c>
      <c r="C5190" s="287">
        <f t="shared" si="2983"/>
        <v>0</v>
      </c>
      <c r="D5190" s="288">
        <f t="shared" si="2983"/>
        <v>0</v>
      </c>
      <c r="E5190" s="289">
        <f t="shared" si="2983"/>
        <v>0</v>
      </c>
      <c r="F5190" s="158"/>
      <c r="G5190" s="159"/>
      <c r="H5190" s="160">
        <f t="shared" ref="H5190:J5190" si="2984">H5152</f>
        <v>0</v>
      </c>
      <c r="I5190" s="161">
        <f t="shared" si="2984"/>
        <v>0</v>
      </c>
      <c r="J5190" s="161">
        <f t="shared" si="2984"/>
        <v>0</v>
      </c>
      <c r="K5190" s="162">
        <f t="shared" si="2960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5">B5153</f>
        <v>0</v>
      </c>
      <c r="C5191" s="287">
        <f t="shared" si="2985"/>
        <v>0</v>
      </c>
      <c r="D5191" s="288">
        <f t="shared" si="2985"/>
        <v>0</v>
      </c>
      <c r="E5191" s="289">
        <f t="shared" si="2985"/>
        <v>0</v>
      </c>
      <c r="F5191" s="158"/>
      <c r="G5191" s="159"/>
      <c r="H5191" s="160">
        <f t="shared" ref="H5191:J5191" si="2986">H5153</f>
        <v>0</v>
      </c>
      <c r="I5191" s="161">
        <f t="shared" si="2986"/>
        <v>0</v>
      </c>
      <c r="J5191" s="161">
        <f t="shared" si="2986"/>
        <v>0</v>
      </c>
      <c r="K5191" s="162">
        <f t="shared" si="2960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7">B5154</f>
        <v>0</v>
      </c>
      <c r="C5192" s="287">
        <f t="shared" si="2987"/>
        <v>0</v>
      </c>
      <c r="D5192" s="288">
        <f t="shared" si="2987"/>
        <v>0</v>
      </c>
      <c r="E5192" s="289">
        <f t="shared" si="2987"/>
        <v>0</v>
      </c>
      <c r="F5192" s="158"/>
      <c r="G5192" s="159"/>
      <c r="H5192" s="160">
        <f t="shared" ref="H5192:J5192" si="2988">H5154</f>
        <v>0</v>
      </c>
      <c r="I5192" s="161">
        <f t="shared" si="2988"/>
        <v>0</v>
      </c>
      <c r="J5192" s="161">
        <f t="shared" si="2988"/>
        <v>0</v>
      </c>
      <c r="K5192" s="162">
        <f t="shared" si="2960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9">B5155</f>
        <v>0</v>
      </c>
      <c r="C5193" s="287">
        <f t="shared" si="2989"/>
        <v>0</v>
      </c>
      <c r="D5193" s="288">
        <f t="shared" si="2989"/>
        <v>0</v>
      </c>
      <c r="E5193" s="290">
        <f t="shared" si="2989"/>
        <v>0</v>
      </c>
      <c r="F5193" s="158"/>
      <c r="G5193" s="159"/>
      <c r="H5193" s="160">
        <f t="shared" ref="H5193:J5193" si="2990">H5155</f>
        <v>0</v>
      </c>
      <c r="I5193" s="161">
        <f t="shared" si="2990"/>
        <v>0</v>
      </c>
      <c r="J5193" s="161">
        <f t="shared" si="2990"/>
        <v>0</v>
      </c>
      <c r="K5193" s="162">
        <f t="shared" si="2960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84"/>
      <c r="K5195" s="33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27">
        <f>SUM(K5178:K5193)</f>
        <v>2502500</v>
      </c>
      <c r="K5196" s="328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29"/>
      <c r="K5197" s="329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30"/>
      <c r="K5199" s="33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31">
        <f>((J5196/1.11)+(K5198/1.11))*11%</f>
        <v>247995.49549549544</v>
      </c>
      <c r="K5200" s="332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30"/>
      <c r="K5201" s="33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2502500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3" t="str">
        <f>J5166</f>
        <v>NOVI / CONDRO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23060047</v>
      </c>
      <c r="F5208" s="200"/>
      <c r="G5208" s="201" t="s">
        <v>2</v>
      </c>
      <c r="H5208" s="335" t="str">
        <f>H5170</f>
        <v>LILY JULIAWATI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3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40">
        <f>D5172</f>
        <v>45107</v>
      </c>
      <c r="E5210" s="341"/>
      <c r="F5210" s="339"/>
      <c r="G5210" s="208"/>
      <c r="H5210" s="342" t="str">
        <f>H5172</f>
        <v>(REJO AGUNG)</v>
      </c>
      <c r="I5210" s="342"/>
      <c r="J5210" s="342"/>
      <c r="K5210" s="34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39"/>
      <c r="G5211" s="208"/>
      <c r="H5211" s="344" t="str">
        <f>H5173</f>
        <v>JOMBANG</v>
      </c>
      <c r="I5211" s="344"/>
      <c r="J5211" s="344"/>
      <c r="K5211" s="34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 t="str">
        <f>D5174</f>
        <v>G 4860</v>
      </c>
      <c r="E5212" s="199"/>
      <c r="F5212" s="210"/>
      <c r="G5212" s="211"/>
      <c r="H5212" s="346"/>
      <c r="I5212" s="346"/>
      <c r="J5212" s="346"/>
      <c r="K5212" s="34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91">B5178</f>
        <v>1000</v>
      </c>
      <c r="C5216" s="292" t="str">
        <f t="shared" si="2991"/>
        <v>PCS</v>
      </c>
      <c r="D5216" s="293">
        <f t="shared" si="2991"/>
        <v>1</v>
      </c>
      <c r="E5216" s="294" t="str">
        <f t="shared" si="2991"/>
        <v>LABEL HARGA JOYKO LB-2RL (1 LINE PUTIH)</v>
      </c>
      <c r="F5216" s="235"/>
      <c r="G5216" s="236"/>
      <c r="H5216" s="237">
        <f t="shared" ref="H5216:J5216" si="2992">H5178</f>
        <v>2050</v>
      </c>
      <c r="I5216" s="238">
        <f t="shared" si="2992"/>
        <v>0.125</v>
      </c>
      <c r="J5216" s="238">
        <f t="shared" si="2992"/>
        <v>0</v>
      </c>
      <c r="K5216" s="239">
        <f t="shared" ref="K5216:K5231" si="2993">(B5216*H5216-((B5216*H5216)*I5216))-((B5216*H5216-((B5216*H5216)*I5216))*J5216)</f>
        <v>1793750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4">B5179</f>
        <v>20</v>
      </c>
      <c r="C5217" s="292" t="str">
        <f t="shared" si="2994"/>
        <v>PCS</v>
      </c>
      <c r="D5217" s="293">
        <f t="shared" si="2994"/>
        <v>1</v>
      </c>
      <c r="E5217" s="294" t="str">
        <f t="shared" si="2994"/>
        <v>MESIN LABEL HARGA JOYKO MX-5500M (8 DIGITS, 1 LINE)</v>
      </c>
      <c r="F5217" s="235"/>
      <c r="G5217" s="236"/>
      <c r="H5217" s="237">
        <f t="shared" ref="H5217:J5217" si="2995">H5179</f>
        <v>40500</v>
      </c>
      <c r="I5217" s="238">
        <f t="shared" si="2995"/>
        <v>0.125</v>
      </c>
      <c r="J5217" s="238">
        <f t="shared" si="2995"/>
        <v>0</v>
      </c>
      <c r="K5217" s="239">
        <f t="shared" si="2993"/>
        <v>708750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6">B5180</f>
        <v>0</v>
      </c>
      <c r="C5218" s="292">
        <f t="shared" si="2996"/>
        <v>0</v>
      </c>
      <c r="D5218" s="293">
        <f t="shared" si="2996"/>
        <v>0</v>
      </c>
      <c r="E5218" s="294">
        <f t="shared" si="2996"/>
        <v>0</v>
      </c>
      <c r="F5218" s="235"/>
      <c r="G5218" s="236"/>
      <c r="H5218" s="237">
        <f t="shared" ref="H5218:J5218" si="2997">H5180</f>
        <v>0</v>
      </c>
      <c r="I5218" s="238">
        <f t="shared" si="2997"/>
        <v>0</v>
      </c>
      <c r="J5218" s="238">
        <f t="shared" si="2997"/>
        <v>0</v>
      </c>
      <c r="K5218" s="239">
        <f t="shared" si="2993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8">B5181</f>
        <v>0</v>
      </c>
      <c r="C5219" s="292">
        <f t="shared" si="2998"/>
        <v>0</v>
      </c>
      <c r="D5219" s="293">
        <f t="shared" si="2998"/>
        <v>0</v>
      </c>
      <c r="E5219" s="294">
        <f t="shared" si="2998"/>
        <v>0</v>
      </c>
      <c r="F5219" s="235"/>
      <c r="G5219" s="236"/>
      <c r="H5219" s="237">
        <f t="shared" ref="H5219:J5219" si="2999">H5181</f>
        <v>0</v>
      </c>
      <c r="I5219" s="238">
        <f t="shared" si="2999"/>
        <v>0</v>
      </c>
      <c r="J5219" s="238">
        <f t="shared" si="2999"/>
        <v>0</v>
      </c>
      <c r="K5219" s="239">
        <f t="shared" si="2993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3000">B5182</f>
        <v>0</v>
      </c>
      <c r="C5220" s="292">
        <f t="shared" si="3000"/>
        <v>0</v>
      </c>
      <c r="D5220" s="293">
        <f t="shared" si="3000"/>
        <v>0</v>
      </c>
      <c r="E5220" s="294">
        <f t="shared" si="3000"/>
        <v>0</v>
      </c>
      <c r="F5220" s="235"/>
      <c r="G5220" s="236"/>
      <c r="H5220" s="237">
        <f t="shared" ref="H5220:J5220" si="3001">H5182</f>
        <v>0</v>
      </c>
      <c r="I5220" s="238">
        <f t="shared" si="3001"/>
        <v>0</v>
      </c>
      <c r="J5220" s="238">
        <f t="shared" si="3001"/>
        <v>0</v>
      </c>
      <c r="K5220" s="239">
        <f t="shared" si="2993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2">B5183</f>
        <v>0</v>
      </c>
      <c r="C5221" s="292">
        <f t="shared" si="3002"/>
        <v>0</v>
      </c>
      <c r="D5221" s="293">
        <f t="shared" si="3002"/>
        <v>0</v>
      </c>
      <c r="E5221" s="294">
        <f t="shared" si="3002"/>
        <v>0</v>
      </c>
      <c r="F5221" s="235"/>
      <c r="G5221" s="236"/>
      <c r="H5221" s="237">
        <f t="shared" ref="H5221:J5221" si="3003">H5183</f>
        <v>0</v>
      </c>
      <c r="I5221" s="238">
        <f t="shared" si="3003"/>
        <v>0</v>
      </c>
      <c r="J5221" s="238">
        <f t="shared" si="3003"/>
        <v>0</v>
      </c>
      <c r="K5221" s="239">
        <f t="shared" si="2993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4">B5184</f>
        <v>0</v>
      </c>
      <c r="C5222" s="292">
        <f t="shared" si="3004"/>
        <v>0</v>
      </c>
      <c r="D5222" s="293">
        <f t="shared" si="3004"/>
        <v>0</v>
      </c>
      <c r="E5222" s="294">
        <f t="shared" si="3004"/>
        <v>0</v>
      </c>
      <c r="F5222" s="235"/>
      <c r="G5222" s="236"/>
      <c r="H5222" s="237">
        <f t="shared" ref="H5222:J5222" si="3005">H5184</f>
        <v>0</v>
      </c>
      <c r="I5222" s="238">
        <f t="shared" si="3005"/>
        <v>0</v>
      </c>
      <c r="J5222" s="238">
        <f t="shared" si="3005"/>
        <v>0</v>
      </c>
      <c r="K5222" s="239">
        <f t="shared" si="2993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6">B5185</f>
        <v>0</v>
      </c>
      <c r="C5223" s="292">
        <f t="shared" si="3006"/>
        <v>0</v>
      </c>
      <c r="D5223" s="293">
        <f t="shared" si="3006"/>
        <v>0</v>
      </c>
      <c r="E5223" s="295">
        <f t="shared" si="3006"/>
        <v>0</v>
      </c>
      <c r="F5223" s="235"/>
      <c r="G5223" s="236"/>
      <c r="H5223" s="237">
        <f t="shared" ref="H5223:J5223" si="3007">H5185</f>
        <v>0</v>
      </c>
      <c r="I5223" s="238">
        <f t="shared" si="3007"/>
        <v>0</v>
      </c>
      <c r="J5223" s="238">
        <f t="shared" si="3007"/>
        <v>0</v>
      </c>
      <c r="K5223" s="239">
        <f t="shared" si="2993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8">B5186</f>
        <v>0</v>
      </c>
      <c r="C5224" s="292">
        <f t="shared" si="3008"/>
        <v>0</v>
      </c>
      <c r="D5224" s="293">
        <f t="shared" si="3008"/>
        <v>0</v>
      </c>
      <c r="E5224" s="294">
        <f t="shared" si="3008"/>
        <v>0</v>
      </c>
      <c r="F5224" s="235"/>
      <c r="G5224" s="236"/>
      <c r="H5224" s="237">
        <f t="shared" ref="H5224:J5224" si="3009">H5186</f>
        <v>0</v>
      </c>
      <c r="I5224" s="238">
        <f t="shared" si="3009"/>
        <v>0</v>
      </c>
      <c r="J5224" s="238">
        <f t="shared" si="3009"/>
        <v>0</v>
      </c>
      <c r="K5224" s="239">
        <f t="shared" si="2993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10">B5187</f>
        <v>0</v>
      </c>
      <c r="C5225" s="292">
        <f t="shared" si="3010"/>
        <v>0</v>
      </c>
      <c r="D5225" s="293">
        <f t="shared" si="3010"/>
        <v>0</v>
      </c>
      <c r="E5225" s="294">
        <f t="shared" si="3010"/>
        <v>0</v>
      </c>
      <c r="F5225" s="235"/>
      <c r="G5225" s="236"/>
      <c r="H5225" s="237">
        <f t="shared" ref="H5225:J5225" si="3011">H5187</f>
        <v>0</v>
      </c>
      <c r="I5225" s="238">
        <f t="shared" si="3011"/>
        <v>0</v>
      </c>
      <c r="J5225" s="238">
        <f t="shared" si="3011"/>
        <v>0</v>
      </c>
      <c r="K5225" s="239">
        <f t="shared" si="2993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2">B5188</f>
        <v>0</v>
      </c>
      <c r="C5226" s="292">
        <f t="shared" si="3012"/>
        <v>0</v>
      </c>
      <c r="D5226" s="293">
        <f t="shared" si="3012"/>
        <v>0</v>
      </c>
      <c r="E5226" s="294">
        <f t="shared" si="3012"/>
        <v>0</v>
      </c>
      <c r="F5226" s="235"/>
      <c r="G5226" s="236"/>
      <c r="H5226" s="237">
        <f t="shared" ref="H5226:J5226" si="3013">H5188</f>
        <v>0</v>
      </c>
      <c r="I5226" s="238">
        <f t="shared" si="3013"/>
        <v>0</v>
      </c>
      <c r="J5226" s="238">
        <f t="shared" si="3013"/>
        <v>0</v>
      </c>
      <c r="K5226" s="239">
        <f t="shared" si="2993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4">B5189</f>
        <v>0</v>
      </c>
      <c r="C5227" s="292">
        <f t="shared" si="3014"/>
        <v>0</v>
      </c>
      <c r="D5227" s="293">
        <f t="shared" si="3014"/>
        <v>0</v>
      </c>
      <c r="E5227" s="294">
        <f t="shared" si="3014"/>
        <v>0</v>
      </c>
      <c r="F5227" s="235"/>
      <c r="G5227" s="236"/>
      <c r="H5227" s="237">
        <f t="shared" ref="H5227:J5227" si="3015">H5189</f>
        <v>0</v>
      </c>
      <c r="I5227" s="238">
        <f t="shared" si="3015"/>
        <v>0</v>
      </c>
      <c r="J5227" s="238">
        <f t="shared" si="3015"/>
        <v>0</v>
      </c>
      <c r="K5227" s="239">
        <f t="shared" si="2993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6">B5190</f>
        <v>0</v>
      </c>
      <c r="C5228" s="292">
        <f t="shared" si="3016"/>
        <v>0</v>
      </c>
      <c r="D5228" s="293">
        <f t="shared" si="3016"/>
        <v>0</v>
      </c>
      <c r="E5228" s="294">
        <f t="shared" si="3016"/>
        <v>0</v>
      </c>
      <c r="F5228" s="235"/>
      <c r="G5228" s="236"/>
      <c r="H5228" s="237">
        <f t="shared" ref="H5228:J5228" si="3017">H5190</f>
        <v>0</v>
      </c>
      <c r="I5228" s="238">
        <f t="shared" si="3017"/>
        <v>0</v>
      </c>
      <c r="J5228" s="238">
        <f t="shared" si="3017"/>
        <v>0</v>
      </c>
      <c r="K5228" s="239">
        <f t="shared" si="2993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8">B5191</f>
        <v>0</v>
      </c>
      <c r="C5229" s="292">
        <f t="shared" si="3018"/>
        <v>0</v>
      </c>
      <c r="D5229" s="293">
        <f t="shared" si="3018"/>
        <v>0</v>
      </c>
      <c r="E5229" s="294">
        <f t="shared" si="3018"/>
        <v>0</v>
      </c>
      <c r="F5229" s="235"/>
      <c r="G5229" s="236"/>
      <c r="H5229" s="237">
        <f t="shared" ref="H5229:J5229" si="3019">H5191</f>
        <v>0</v>
      </c>
      <c r="I5229" s="238">
        <f t="shared" si="3019"/>
        <v>0</v>
      </c>
      <c r="J5229" s="238">
        <f t="shared" si="3019"/>
        <v>0</v>
      </c>
      <c r="K5229" s="239">
        <f t="shared" si="2993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20">B5192</f>
        <v>0</v>
      </c>
      <c r="C5230" s="292">
        <f t="shared" si="3020"/>
        <v>0</v>
      </c>
      <c r="D5230" s="293">
        <f t="shared" si="3020"/>
        <v>0</v>
      </c>
      <c r="E5230" s="294">
        <f t="shared" si="3020"/>
        <v>0</v>
      </c>
      <c r="F5230" s="235"/>
      <c r="G5230" s="236"/>
      <c r="H5230" s="237">
        <f t="shared" ref="H5230:J5230" si="3021">H5192</f>
        <v>0</v>
      </c>
      <c r="I5230" s="238">
        <f t="shared" si="3021"/>
        <v>0</v>
      </c>
      <c r="J5230" s="238">
        <f t="shared" si="3021"/>
        <v>0</v>
      </c>
      <c r="K5230" s="239">
        <f t="shared" si="2993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2">B5193</f>
        <v>0</v>
      </c>
      <c r="C5231" s="292">
        <f t="shared" si="3022"/>
        <v>0</v>
      </c>
      <c r="D5231" s="293">
        <f t="shared" si="3022"/>
        <v>0</v>
      </c>
      <c r="E5231" s="295">
        <f t="shared" si="3022"/>
        <v>0</v>
      </c>
      <c r="F5231" s="235"/>
      <c r="G5231" s="236"/>
      <c r="H5231" s="237">
        <f t="shared" ref="H5231:J5231" si="3023">H5193</f>
        <v>0</v>
      </c>
      <c r="I5231" s="238">
        <f t="shared" si="3023"/>
        <v>0</v>
      </c>
      <c r="J5231" s="238">
        <f t="shared" si="3023"/>
        <v>0</v>
      </c>
      <c r="K5231" s="239">
        <f t="shared" si="2993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48"/>
      <c r="K5233" s="32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49">
        <f>SUM(K5216:K5231)</f>
        <v>2502500</v>
      </c>
      <c r="K5234" s="350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51"/>
      <c r="K5235" s="351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4"/>
      <c r="K5237" s="32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52">
        <f>((J5234/1.11)+(K5236/1.11))*11%</f>
        <v>247995.49549549544</v>
      </c>
      <c r="K5238" s="353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4"/>
      <c r="K5239" s="32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2502500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5" t="str">
        <f>J5204</f>
        <v>NOVI / CONDRO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v>23060046</v>
      </c>
      <c r="G5246" s="11" t="s">
        <v>2</v>
      </c>
      <c r="H5246" s="385" t="s">
        <v>113</v>
      </c>
      <c r="I5246" s="385"/>
      <c r="J5246" s="385"/>
      <c r="K5246" s="38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89" t="s">
        <v>3</v>
      </c>
      <c r="G5247" s="17"/>
      <c r="H5247" s="387"/>
      <c r="I5247" s="387"/>
      <c r="J5247" s="387"/>
      <c r="K5247" s="38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54">
        <v>45098</v>
      </c>
      <c r="E5248" s="355"/>
      <c r="F5248" s="389"/>
      <c r="G5248" s="18"/>
      <c r="H5248" s="356" t="s">
        <v>31</v>
      </c>
      <c r="I5248" s="356"/>
      <c r="J5248" s="356"/>
      <c r="K5248" s="357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89"/>
      <c r="G5249" s="18"/>
      <c r="H5249" s="358" t="s">
        <v>54</v>
      </c>
      <c r="I5249" s="358"/>
      <c r="J5249" s="358"/>
      <c r="K5249" s="359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 t="s">
        <v>284</v>
      </c>
      <c r="E5250" s="9"/>
      <c r="F5250" s="21"/>
      <c r="G5250" s="22"/>
      <c r="H5250" s="360"/>
      <c r="I5250" s="360"/>
      <c r="J5250" s="360"/>
      <c r="K5250" s="361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02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02"/>
    </row>
    <row r="5254" spans="1:12" s="10" customFormat="1" ht="14.1" customHeight="1" x14ac:dyDescent="0.25">
      <c r="A5254" s="45">
        <v>1</v>
      </c>
      <c r="B5254" s="308">
        <v>288</v>
      </c>
      <c r="C5254" s="308" t="s">
        <v>46</v>
      </c>
      <c r="D5254" s="309">
        <v>2</v>
      </c>
      <c r="E5254" s="315" t="s">
        <v>169</v>
      </c>
      <c r="F5254" s="310"/>
      <c r="G5254" s="311"/>
      <c r="H5254" s="312">
        <v>10600</v>
      </c>
      <c r="I5254" s="313">
        <v>0.125</v>
      </c>
      <c r="J5254" s="313"/>
      <c r="K5254" s="314">
        <f t="shared" ref="K5254:K5269" si="3024">(B5254*H5254-((B5254*H5254)*I5254))-((B5254*H5254-((B5254*H5254)*I5254))*J5254)</f>
        <v>2671200</v>
      </c>
      <c r="L5254" s="302"/>
    </row>
    <row r="5255" spans="1:12" s="10" customFormat="1" ht="14.1" customHeight="1" x14ac:dyDescent="0.25">
      <c r="A5255" s="45">
        <v>2</v>
      </c>
      <c r="B5255" s="308"/>
      <c r="C5255" s="308"/>
      <c r="D5255" s="309"/>
      <c r="E5255" s="315"/>
      <c r="F5255" s="310"/>
      <c r="G5255" s="311"/>
      <c r="H5255" s="312"/>
      <c r="I5255" s="313"/>
      <c r="J5255" s="313"/>
      <c r="K5255" s="314">
        <f t="shared" si="3024"/>
        <v>0</v>
      </c>
      <c r="L5255" s="302"/>
    </row>
    <row r="5256" spans="1:12" s="10" customFormat="1" ht="14.1" customHeight="1" x14ac:dyDescent="0.25">
      <c r="A5256" s="45">
        <v>3</v>
      </c>
      <c r="B5256" s="308"/>
      <c r="C5256" s="308"/>
      <c r="D5256" s="309"/>
      <c r="E5256" s="315"/>
      <c r="F5256" s="310"/>
      <c r="G5256" s="311"/>
      <c r="H5256" s="312"/>
      <c r="I5256" s="313"/>
      <c r="J5256" s="313"/>
      <c r="K5256" s="314">
        <f t="shared" si="3024"/>
        <v>0</v>
      </c>
      <c r="L5256" s="302"/>
    </row>
    <row r="5257" spans="1:12" s="10" customFormat="1" ht="14.1" customHeight="1" x14ac:dyDescent="0.25">
      <c r="A5257" s="45">
        <v>4</v>
      </c>
      <c r="B5257" s="308"/>
      <c r="C5257" s="308"/>
      <c r="D5257" s="309"/>
      <c r="E5257" s="315"/>
      <c r="F5257" s="310"/>
      <c r="G5257" s="311"/>
      <c r="H5257" s="312"/>
      <c r="I5257" s="313"/>
      <c r="J5257" s="313"/>
      <c r="K5257" s="314">
        <f t="shared" si="3024"/>
        <v>0</v>
      </c>
      <c r="L5257" s="302"/>
    </row>
    <row r="5258" spans="1:12" s="10" customFormat="1" ht="14.1" customHeight="1" x14ac:dyDescent="0.25">
      <c r="A5258" s="45">
        <v>5</v>
      </c>
      <c r="B5258" s="308"/>
      <c r="C5258" s="308"/>
      <c r="D5258" s="309"/>
      <c r="E5258" s="315"/>
      <c r="F5258" s="310"/>
      <c r="G5258" s="311"/>
      <c r="H5258" s="312"/>
      <c r="I5258" s="313"/>
      <c r="J5258" s="313"/>
      <c r="K5258" s="314">
        <f t="shared" si="3024"/>
        <v>0</v>
      </c>
      <c r="L5258" s="302"/>
    </row>
    <row r="5259" spans="1:12" s="10" customFormat="1" ht="14.1" customHeight="1" x14ac:dyDescent="0.25">
      <c r="A5259" s="45">
        <v>6</v>
      </c>
      <c r="B5259" s="308"/>
      <c r="C5259" s="308"/>
      <c r="D5259" s="309"/>
      <c r="E5259" s="315"/>
      <c r="F5259" s="310"/>
      <c r="G5259" s="311"/>
      <c r="H5259" s="312"/>
      <c r="I5259" s="313"/>
      <c r="J5259" s="313"/>
      <c r="K5259" s="314">
        <f t="shared" si="3024"/>
        <v>0</v>
      </c>
      <c r="L5259" s="302"/>
    </row>
    <row r="5260" spans="1:12" s="10" customFormat="1" ht="14.1" customHeight="1" x14ac:dyDescent="0.25">
      <c r="A5260" s="45">
        <v>7</v>
      </c>
      <c r="B5260" s="308"/>
      <c r="C5260" s="308"/>
      <c r="D5260" s="309"/>
      <c r="E5260" s="315"/>
      <c r="F5260" s="310"/>
      <c r="G5260" s="311"/>
      <c r="H5260" s="312"/>
      <c r="I5260" s="313"/>
      <c r="J5260" s="313"/>
      <c r="K5260" s="314">
        <f t="shared" si="3024"/>
        <v>0</v>
      </c>
      <c r="L5260" s="302"/>
    </row>
    <row r="5261" spans="1:12" s="10" customFormat="1" ht="14.1" customHeight="1" x14ac:dyDescent="0.25">
      <c r="A5261" s="45">
        <v>8</v>
      </c>
      <c r="B5261" s="308"/>
      <c r="C5261" s="308"/>
      <c r="D5261" s="309"/>
      <c r="E5261" s="315"/>
      <c r="F5261" s="310"/>
      <c r="G5261" s="311"/>
      <c r="H5261" s="312"/>
      <c r="I5261" s="313"/>
      <c r="J5261" s="313"/>
      <c r="K5261" s="314">
        <f t="shared" si="3024"/>
        <v>0</v>
      </c>
      <c r="L5261" s="302"/>
    </row>
    <row r="5262" spans="1:12" s="10" customFormat="1" ht="14.1" customHeight="1" x14ac:dyDescent="0.25">
      <c r="A5262" s="45">
        <v>9</v>
      </c>
      <c r="B5262" s="308"/>
      <c r="C5262" s="308"/>
      <c r="D5262" s="309"/>
      <c r="E5262" s="315"/>
      <c r="F5262" s="310"/>
      <c r="G5262" s="311"/>
      <c r="H5262" s="312"/>
      <c r="I5262" s="313"/>
      <c r="J5262" s="313"/>
      <c r="K5262" s="314">
        <f t="shared" si="3024"/>
        <v>0</v>
      </c>
      <c r="L5262" s="302"/>
    </row>
    <row r="5263" spans="1:12" s="10" customFormat="1" ht="14.1" customHeight="1" x14ac:dyDescent="0.25">
      <c r="A5263" s="45">
        <v>10</v>
      </c>
      <c r="B5263" s="308"/>
      <c r="C5263" s="308"/>
      <c r="D5263" s="309"/>
      <c r="E5263" s="315"/>
      <c r="F5263" s="310"/>
      <c r="G5263" s="311"/>
      <c r="H5263" s="312"/>
      <c r="I5263" s="313"/>
      <c r="J5263" s="313"/>
      <c r="K5263" s="314">
        <f t="shared" si="3024"/>
        <v>0</v>
      </c>
      <c r="L5263" s="302"/>
    </row>
    <row r="5264" spans="1:12" s="10" customFormat="1" ht="14.1" customHeight="1" x14ac:dyDescent="0.25">
      <c r="A5264" s="45">
        <v>11</v>
      </c>
      <c r="B5264" s="308"/>
      <c r="C5264" s="308"/>
      <c r="D5264" s="309"/>
      <c r="E5264" s="315"/>
      <c r="F5264" s="310"/>
      <c r="G5264" s="311"/>
      <c r="H5264" s="312"/>
      <c r="I5264" s="313"/>
      <c r="J5264" s="313"/>
      <c r="K5264" s="314">
        <f t="shared" si="3024"/>
        <v>0</v>
      </c>
      <c r="L5264" s="302"/>
    </row>
    <row r="5265" spans="1:12" s="10" customFormat="1" ht="14.1" customHeight="1" x14ac:dyDescent="0.25">
      <c r="A5265" s="45">
        <v>12</v>
      </c>
      <c r="B5265" s="308"/>
      <c r="C5265" s="308"/>
      <c r="D5265" s="309"/>
      <c r="E5265" s="315"/>
      <c r="F5265" s="310"/>
      <c r="G5265" s="311"/>
      <c r="H5265" s="312"/>
      <c r="I5265" s="313"/>
      <c r="J5265" s="313"/>
      <c r="K5265" s="314">
        <f t="shared" si="3024"/>
        <v>0</v>
      </c>
      <c r="L5265" s="302"/>
    </row>
    <row r="5266" spans="1:12" s="10" customFormat="1" ht="14.1" customHeight="1" x14ac:dyDescent="0.25">
      <c r="A5266" s="45">
        <v>13</v>
      </c>
      <c r="B5266" s="308"/>
      <c r="C5266" s="308"/>
      <c r="D5266" s="309"/>
      <c r="E5266" s="315"/>
      <c r="F5266" s="310"/>
      <c r="G5266" s="311"/>
      <c r="H5266" s="312"/>
      <c r="I5266" s="313"/>
      <c r="J5266" s="313"/>
      <c r="K5266" s="314">
        <f t="shared" si="3024"/>
        <v>0</v>
      </c>
      <c r="L5266" s="302"/>
    </row>
    <row r="5267" spans="1:12" s="10" customFormat="1" ht="14.1" customHeight="1" x14ac:dyDescent="0.25">
      <c r="A5267" s="45">
        <v>14</v>
      </c>
      <c r="B5267" s="308"/>
      <c r="C5267" s="308"/>
      <c r="D5267" s="309"/>
      <c r="E5267" s="111"/>
      <c r="F5267" s="310"/>
      <c r="G5267" s="311"/>
      <c r="H5267" s="312"/>
      <c r="I5267" s="313"/>
      <c r="J5267" s="313"/>
      <c r="K5267" s="314">
        <f t="shared" si="3024"/>
        <v>0</v>
      </c>
      <c r="L5267" s="302"/>
    </row>
    <row r="5268" spans="1:12" s="10" customFormat="1" ht="14.1" customHeight="1" x14ac:dyDescent="0.25">
      <c r="A5268" s="45">
        <v>15</v>
      </c>
      <c r="B5268" s="308"/>
      <c r="C5268" s="308"/>
      <c r="D5268" s="309"/>
      <c r="E5268" s="111"/>
      <c r="F5268" s="310"/>
      <c r="G5268" s="311"/>
      <c r="H5268" s="312"/>
      <c r="I5268" s="313"/>
      <c r="J5268" s="313"/>
      <c r="K5268" s="314">
        <f t="shared" si="3024"/>
        <v>0</v>
      </c>
      <c r="L5268" s="302"/>
    </row>
    <row r="5269" spans="1:12" s="10" customFormat="1" ht="14.1" customHeight="1" x14ac:dyDescent="0.25">
      <c r="A5269" s="45">
        <v>16</v>
      </c>
      <c r="B5269" s="308"/>
      <c r="C5269" s="308"/>
      <c r="D5269" s="309"/>
      <c r="E5269" s="315"/>
      <c r="F5269" s="310"/>
      <c r="G5269" s="311"/>
      <c r="H5269" s="312"/>
      <c r="I5269" s="313"/>
      <c r="J5269" s="313"/>
      <c r="K5269" s="314">
        <f t="shared" si="3024"/>
        <v>0</v>
      </c>
      <c r="L5269" s="302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02"/>
    </row>
    <row r="5271" spans="1:12" s="10" customFormat="1" ht="5.0999999999999996" customHeight="1" x14ac:dyDescent="0.25">
      <c r="A5271" s="5"/>
      <c r="B5271" s="323"/>
      <c r="C5271" s="323"/>
      <c r="D5271" s="62"/>
      <c r="E5271" s="63"/>
      <c r="F5271" s="63"/>
      <c r="G5271" s="63"/>
      <c r="H5271" s="63"/>
      <c r="I5271" s="64"/>
      <c r="J5271" s="362"/>
      <c r="K5271" s="363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64">
        <f>SUM(K5254:K5269)</f>
        <v>2671200</v>
      </c>
      <c r="K5272" s="365"/>
      <c r="L5272" s="302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66"/>
      <c r="K5273" s="366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63"/>
      <c r="K5275" s="363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67">
        <f>((J5272/1.11)+(K5274/1.11))*11%</f>
        <v>264713.51351351349</v>
      </c>
      <c r="K5276" s="368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63"/>
      <c r="K5277" s="363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2671200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323"/>
      <c r="I5279" s="112"/>
      <c r="J5279" s="113"/>
      <c r="K5279" s="323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69" t="s">
        <v>220</v>
      </c>
      <c r="K5280" s="370"/>
    </row>
    <row r="5281" spans="1:12" s="10" customFormat="1" ht="13.5" customHeight="1" x14ac:dyDescent="0.25">
      <c r="A5281" s="78"/>
      <c r="B5281" s="268"/>
      <c r="D5281" s="310"/>
      <c r="H5281" s="269"/>
      <c r="I5281" s="271" t="s">
        <v>28</v>
      </c>
      <c r="J5281" s="369"/>
      <c r="K5281" s="370"/>
      <c r="L5281" s="63"/>
    </row>
    <row r="5282" spans="1:12" s="10" customFormat="1" ht="7.5" customHeight="1" x14ac:dyDescent="0.25">
      <c r="A5282" s="78"/>
      <c r="B5282" s="268"/>
      <c r="D5282" s="310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23060046</v>
      </c>
      <c r="F5284" s="123"/>
      <c r="G5284" s="124" t="s">
        <v>2</v>
      </c>
      <c r="H5284" s="371" t="str">
        <f>H5246</f>
        <v>CV LANCAR JAYA SENTOSA</v>
      </c>
      <c r="I5284" s="371"/>
      <c r="J5284" s="371"/>
      <c r="K5284" s="37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75" t="s">
        <v>3</v>
      </c>
      <c r="G5285" s="130"/>
      <c r="H5285" s="373"/>
      <c r="I5285" s="373"/>
      <c r="J5285" s="373"/>
      <c r="K5285" s="37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76">
        <f>D5248</f>
        <v>45098</v>
      </c>
      <c r="E5286" s="377"/>
      <c r="F5286" s="375"/>
      <c r="G5286" s="131"/>
      <c r="H5286" s="378" t="str">
        <f>H5248</f>
        <v/>
      </c>
      <c r="I5286" s="378"/>
      <c r="J5286" s="378"/>
      <c r="K5286" s="37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75"/>
      <c r="G5287" s="131"/>
      <c r="H5287" s="380" t="str">
        <f>H5249</f>
        <v>MALANG</v>
      </c>
      <c r="I5287" s="380"/>
      <c r="J5287" s="380"/>
      <c r="K5287" s="381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 t="str">
        <f>D5250</f>
        <v>KO 1287</v>
      </c>
      <c r="E5288" s="122"/>
      <c r="F5288" s="133"/>
      <c r="G5288" s="134"/>
      <c r="H5288" s="382"/>
      <c r="I5288" s="382"/>
      <c r="J5288" s="382"/>
      <c r="K5288" s="383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5">B5254</f>
        <v>288</v>
      </c>
      <c r="C5292" s="287" t="str">
        <f t="shared" si="3025"/>
        <v>SET</v>
      </c>
      <c r="D5292" s="288">
        <f t="shared" si="3025"/>
        <v>2</v>
      </c>
      <c r="E5292" s="289" t="str">
        <f t="shared" si="3025"/>
        <v>PENSIL WARNA JOYKO CP-12PB (PANJANG)</v>
      </c>
      <c r="F5292" s="158"/>
      <c r="G5292" s="159"/>
      <c r="H5292" s="160">
        <f t="shared" ref="H5292:J5292" si="3026">H5254</f>
        <v>10600</v>
      </c>
      <c r="I5292" s="161">
        <f t="shared" si="3026"/>
        <v>0.125</v>
      </c>
      <c r="J5292" s="161">
        <f t="shared" si="3026"/>
        <v>0</v>
      </c>
      <c r="K5292" s="162">
        <f t="shared" ref="K5292:K5307" si="3027">(B5292*H5292-((B5292*H5292)*I5292))-((B5292*H5292-((B5292*H5292)*I5292))*J5292)</f>
        <v>2671200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8">B5255</f>
        <v>0</v>
      </c>
      <c r="C5293" s="287">
        <f t="shared" si="3028"/>
        <v>0</v>
      </c>
      <c r="D5293" s="288">
        <f t="shared" si="3028"/>
        <v>0</v>
      </c>
      <c r="E5293" s="289">
        <f t="shared" si="3028"/>
        <v>0</v>
      </c>
      <c r="F5293" s="158"/>
      <c r="G5293" s="159"/>
      <c r="H5293" s="160">
        <f t="shared" ref="H5293:J5293" si="3029">H5255</f>
        <v>0</v>
      </c>
      <c r="I5293" s="161">
        <f t="shared" si="3029"/>
        <v>0</v>
      </c>
      <c r="J5293" s="161">
        <f t="shared" si="3029"/>
        <v>0</v>
      </c>
      <c r="K5293" s="162">
        <f t="shared" si="3027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30">B5256</f>
        <v>0</v>
      </c>
      <c r="C5294" s="287">
        <f t="shared" si="3030"/>
        <v>0</v>
      </c>
      <c r="D5294" s="288">
        <f t="shared" si="3030"/>
        <v>0</v>
      </c>
      <c r="E5294" s="289">
        <f t="shared" si="3030"/>
        <v>0</v>
      </c>
      <c r="F5294" s="158"/>
      <c r="G5294" s="159"/>
      <c r="H5294" s="160">
        <f t="shared" ref="H5294:J5294" si="3031">H5256</f>
        <v>0</v>
      </c>
      <c r="I5294" s="161">
        <f t="shared" si="3031"/>
        <v>0</v>
      </c>
      <c r="J5294" s="161">
        <f t="shared" si="3031"/>
        <v>0</v>
      </c>
      <c r="K5294" s="162">
        <f t="shared" si="3027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2">B5257</f>
        <v>0</v>
      </c>
      <c r="C5295" s="287">
        <f t="shared" si="3032"/>
        <v>0</v>
      </c>
      <c r="D5295" s="288">
        <f t="shared" si="3032"/>
        <v>0</v>
      </c>
      <c r="E5295" s="289">
        <f t="shared" si="3032"/>
        <v>0</v>
      </c>
      <c r="F5295" s="158"/>
      <c r="G5295" s="159"/>
      <c r="H5295" s="160">
        <f t="shared" ref="H5295:J5295" si="3033">H5257</f>
        <v>0</v>
      </c>
      <c r="I5295" s="161">
        <f t="shared" si="3033"/>
        <v>0</v>
      </c>
      <c r="J5295" s="161">
        <f t="shared" si="3033"/>
        <v>0</v>
      </c>
      <c r="K5295" s="162">
        <f t="shared" si="3027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4">B5258</f>
        <v>0</v>
      </c>
      <c r="C5296" s="287">
        <f t="shared" si="3034"/>
        <v>0</v>
      </c>
      <c r="D5296" s="288">
        <f t="shared" si="3034"/>
        <v>0</v>
      </c>
      <c r="E5296" s="289">
        <f t="shared" si="3034"/>
        <v>0</v>
      </c>
      <c r="F5296" s="158"/>
      <c r="G5296" s="159"/>
      <c r="H5296" s="160">
        <f t="shared" ref="H5296:J5296" si="3035">H5258</f>
        <v>0</v>
      </c>
      <c r="I5296" s="161">
        <f t="shared" si="3035"/>
        <v>0</v>
      </c>
      <c r="J5296" s="161">
        <f t="shared" si="3035"/>
        <v>0</v>
      </c>
      <c r="K5296" s="162">
        <f t="shared" si="3027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6">B5259</f>
        <v>0</v>
      </c>
      <c r="C5297" s="287">
        <f t="shared" si="3036"/>
        <v>0</v>
      </c>
      <c r="D5297" s="288">
        <f t="shared" si="3036"/>
        <v>0</v>
      </c>
      <c r="E5297" s="289">
        <f t="shared" si="3036"/>
        <v>0</v>
      </c>
      <c r="F5297" s="158"/>
      <c r="G5297" s="159"/>
      <c r="H5297" s="160">
        <f t="shared" ref="H5297:J5297" si="3037">H5259</f>
        <v>0</v>
      </c>
      <c r="I5297" s="161">
        <f t="shared" si="3037"/>
        <v>0</v>
      </c>
      <c r="J5297" s="161">
        <f t="shared" si="3037"/>
        <v>0</v>
      </c>
      <c r="K5297" s="162">
        <f t="shared" si="3027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8">B5260</f>
        <v>0</v>
      </c>
      <c r="C5298" s="287">
        <f t="shared" si="3038"/>
        <v>0</v>
      </c>
      <c r="D5298" s="288">
        <f t="shared" si="3038"/>
        <v>0</v>
      </c>
      <c r="E5298" s="289">
        <f t="shared" si="3038"/>
        <v>0</v>
      </c>
      <c r="F5298" s="158"/>
      <c r="G5298" s="159"/>
      <c r="H5298" s="160">
        <f t="shared" ref="H5298:J5298" si="3039">H5260</f>
        <v>0</v>
      </c>
      <c r="I5298" s="161">
        <f t="shared" si="3039"/>
        <v>0</v>
      </c>
      <c r="J5298" s="161">
        <f t="shared" si="3039"/>
        <v>0</v>
      </c>
      <c r="K5298" s="162">
        <f t="shared" si="3027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40">B5261</f>
        <v>0</v>
      </c>
      <c r="C5299" s="287">
        <f t="shared" si="3040"/>
        <v>0</v>
      </c>
      <c r="D5299" s="288">
        <f t="shared" si="3040"/>
        <v>0</v>
      </c>
      <c r="E5299" s="290">
        <f t="shared" si="3040"/>
        <v>0</v>
      </c>
      <c r="F5299" s="158"/>
      <c r="G5299" s="159"/>
      <c r="H5299" s="160">
        <f t="shared" ref="H5299:J5299" si="3041">H5261</f>
        <v>0</v>
      </c>
      <c r="I5299" s="161">
        <f t="shared" si="3041"/>
        <v>0</v>
      </c>
      <c r="J5299" s="161">
        <f t="shared" si="3041"/>
        <v>0</v>
      </c>
      <c r="K5299" s="162">
        <f t="shared" si="3027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2">B5262</f>
        <v>0</v>
      </c>
      <c r="C5300" s="287">
        <f t="shared" si="3042"/>
        <v>0</v>
      </c>
      <c r="D5300" s="288">
        <f t="shared" si="3042"/>
        <v>0</v>
      </c>
      <c r="E5300" s="289">
        <f t="shared" si="3042"/>
        <v>0</v>
      </c>
      <c r="F5300" s="158"/>
      <c r="G5300" s="159"/>
      <c r="H5300" s="160">
        <f t="shared" ref="H5300:J5300" si="3043">H5262</f>
        <v>0</v>
      </c>
      <c r="I5300" s="161">
        <f t="shared" si="3043"/>
        <v>0</v>
      </c>
      <c r="J5300" s="161">
        <f t="shared" si="3043"/>
        <v>0</v>
      </c>
      <c r="K5300" s="162">
        <f t="shared" si="3027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4">B5263</f>
        <v>0</v>
      </c>
      <c r="C5301" s="287">
        <f t="shared" si="3044"/>
        <v>0</v>
      </c>
      <c r="D5301" s="288">
        <f t="shared" si="3044"/>
        <v>0</v>
      </c>
      <c r="E5301" s="289">
        <f t="shared" si="3044"/>
        <v>0</v>
      </c>
      <c r="F5301" s="158"/>
      <c r="G5301" s="159"/>
      <c r="H5301" s="160">
        <f t="shared" ref="H5301:J5301" si="3045">H5263</f>
        <v>0</v>
      </c>
      <c r="I5301" s="161">
        <f t="shared" si="3045"/>
        <v>0</v>
      </c>
      <c r="J5301" s="161">
        <f t="shared" si="3045"/>
        <v>0</v>
      </c>
      <c r="K5301" s="162">
        <f t="shared" si="3027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6">B5264</f>
        <v>0</v>
      </c>
      <c r="C5302" s="287">
        <f t="shared" si="3046"/>
        <v>0</v>
      </c>
      <c r="D5302" s="288">
        <f t="shared" si="3046"/>
        <v>0</v>
      </c>
      <c r="E5302" s="289">
        <f t="shared" si="3046"/>
        <v>0</v>
      </c>
      <c r="F5302" s="158"/>
      <c r="G5302" s="159"/>
      <c r="H5302" s="160">
        <f t="shared" ref="H5302:J5302" si="3047">H5264</f>
        <v>0</v>
      </c>
      <c r="I5302" s="161">
        <f t="shared" si="3047"/>
        <v>0</v>
      </c>
      <c r="J5302" s="161">
        <f t="shared" si="3047"/>
        <v>0</v>
      </c>
      <c r="K5302" s="162">
        <f t="shared" si="3027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8">B5265</f>
        <v>0</v>
      </c>
      <c r="C5303" s="287">
        <f t="shared" si="3048"/>
        <v>0</v>
      </c>
      <c r="D5303" s="288">
        <f t="shared" si="3048"/>
        <v>0</v>
      </c>
      <c r="E5303" s="289">
        <f t="shared" si="3048"/>
        <v>0</v>
      </c>
      <c r="F5303" s="158"/>
      <c r="G5303" s="159"/>
      <c r="H5303" s="160">
        <f t="shared" ref="H5303:J5303" si="3049">H5265</f>
        <v>0</v>
      </c>
      <c r="I5303" s="161">
        <f t="shared" si="3049"/>
        <v>0</v>
      </c>
      <c r="J5303" s="161">
        <f t="shared" si="3049"/>
        <v>0</v>
      </c>
      <c r="K5303" s="162">
        <f t="shared" si="3027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50">B5266</f>
        <v>0</v>
      </c>
      <c r="C5304" s="287">
        <f t="shared" si="3050"/>
        <v>0</v>
      </c>
      <c r="D5304" s="288">
        <f t="shared" si="3050"/>
        <v>0</v>
      </c>
      <c r="E5304" s="289">
        <f t="shared" si="3050"/>
        <v>0</v>
      </c>
      <c r="F5304" s="158"/>
      <c r="G5304" s="159"/>
      <c r="H5304" s="160">
        <f t="shared" ref="H5304:J5304" si="3051">H5266</f>
        <v>0</v>
      </c>
      <c r="I5304" s="161">
        <f t="shared" si="3051"/>
        <v>0</v>
      </c>
      <c r="J5304" s="161">
        <f t="shared" si="3051"/>
        <v>0</v>
      </c>
      <c r="K5304" s="162">
        <f t="shared" si="3027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2">B5267</f>
        <v>0</v>
      </c>
      <c r="C5305" s="287">
        <f t="shared" si="3052"/>
        <v>0</v>
      </c>
      <c r="D5305" s="288">
        <f t="shared" si="3052"/>
        <v>0</v>
      </c>
      <c r="E5305" s="289">
        <f t="shared" si="3052"/>
        <v>0</v>
      </c>
      <c r="F5305" s="158"/>
      <c r="G5305" s="159"/>
      <c r="H5305" s="160">
        <f t="shared" ref="H5305:J5305" si="3053">H5267</f>
        <v>0</v>
      </c>
      <c r="I5305" s="161">
        <f t="shared" si="3053"/>
        <v>0</v>
      </c>
      <c r="J5305" s="161">
        <f t="shared" si="3053"/>
        <v>0</v>
      </c>
      <c r="K5305" s="162">
        <f t="shared" si="3027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4">B5268</f>
        <v>0</v>
      </c>
      <c r="C5306" s="287">
        <f t="shared" si="3054"/>
        <v>0</v>
      </c>
      <c r="D5306" s="288">
        <f t="shared" si="3054"/>
        <v>0</v>
      </c>
      <c r="E5306" s="289">
        <f t="shared" si="3054"/>
        <v>0</v>
      </c>
      <c r="F5306" s="158"/>
      <c r="G5306" s="159"/>
      <c r="H5306" s="160">
        <f t="shared" ref="H5306:J5306" si="3055">H5268</f>
        <v>0</v>
      </c>
      <c r="I5306" s="161">
        <f t="shared" si="3055"/>
        <v>0</v>
      </c>
      <c r="J5306" s="161">
        <f t="shared" si="3055"/>
        <v>0</v>
      </c>
      <c r="K5306" s="162">
        <f t="shared" si="3027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6">B5269</f>
        <v>0</v>
      </c>
      <c r="C5307" s="287">
        <f t="shared" si="3056"/>
        <v>0</v>
      </c>
      <c r="D5307" s="288">
        <f t="shared" si="3056"/>
        <v>0</v>
      </c>
      <c r="E5307" s="290">
        <f t="shared" si="3056"/>
        <v>0</v>
      </c>
      <c r="F5307" s="158"/>
      <c r="G5307" s="159"/>
      <c r="H5307" s="160">
        <f t="shared" ref="H5307:J5307" si="3057">H5269</f>
        <v>0</v>
      </c>
      <c r="I5307" s="161">
        <f t="shared" si="3057"/>
        <v>0</v>
      </c>
      <c r="J5307" s="161">
        <f t="shared" si="3057"/>
        <v>0</v>
      </c>
      <c r="K5307" s="162">
        <f t="shared" si="3027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322"/>
      <c r="C5309" s="322"/>
      <c r="D5309" s="172"/>
      <c r="E5309" s="173"/>
      <c r="F5309" s="173"/>
      <c r="G5309" s="173"/>
      <c r="H5309" s="173"/>
      <c r="I5309" s="174"/>
      <c r="J5309" s="384"/>
      <c r="K5309" s="33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27">
        <f>SUM(K5292:K5307)</f>
        <v>2671200</v>
      </c>
      <c r="K5310" s="328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29"/>
      <c r="K5311" s="329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30"/>
      <c r="K5313" s="33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31">
        <f>((J5310/1.11)+(K5312/1.11))*11%</f>
        <v>264713.51351351349</v>
      </c>
      <c r="K5314" s="332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30"/>
      <c r="K5315" s="33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2671200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322"/>
      <c r="G5317" s="123"/>
      <c r="H5317" s="123"/>
      <c r="I5317" s="190"/>
      <c r="J5317" s="189"/>
      <c r="K5317" s="322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3" t="str">
        <f>J5280</f>
        <v>NOVI / YO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23060046</v>
      </c>
      <c r="F5322" s="200"/>
      <c r="G5322" s="201" t="s">
        <v>2</v>
      </c>
      <c r="H5322" s="335" t="str">
        <f>H5284</f>
        <v>CV LANCAR JAYA SENTOSA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3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40">
        <f>D5286</f>
        <v>45098</v>
      </c>
      <c r="E5324" s="341"/>
      <c r="F5324" s="339"/>
      <c r="G5324" s="208"/>
      <c r="H5324" s="342" t="str">
        <f>H5286</f>
        <v/>
      </c>
      <c r="I5324" s="342"/>
      <c r="J5324" s="342"/>
      <c r="K5324" s="34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39"/>
      <c r="G5325" s="208"/>
      <c r="H5325" s="344" t="str">
        <f>H5287</f>
        <v>MALANG</v>
      </c>
      <c r="I5325" s="344"/>
      <c r="J5325" s="344"/>
      <c r="K5325" s="34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 t="str">
        <f>D5288</f>
        <v>KO 1287</v>
      </c>
      <c r="E5326" s="199"/>
      <c r="F5326" s="210"/>
      <c r="G5326" s="211"/>
      <c r="H5326" s="346"/>
      <c r="I5326" s="346"/>
      <c r="J5326" s="346"/>
      <c r="K5326" s="34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8">B5292</f>
        <v>288</v>
      </c>
      <c r="C5330" s="292" t="str">
        <f t="shared" si="3058"/>
        <v>SET</v>
      </c>
      <c r="D5330" s="293">
        <f t="shared" si="3058"/>
        <v>2</v>
      </c>
      <c r="E5330" s="294" t="str">
        <f t="shared" si="3058"/>
        <v>PENSIL WARNA JOYKO CP-12PB (PANJANG)</v>
      </c>
      <c r="F5330" s="235"/>
      <c r="G5330" s="236"/>
      <c r="H5330" s="237">
        <f t="shared" ref="H5330:J5330" si="3059">H5292</f>
        <v>10600</v>
      </c>
      <c r="I5330" s="238">
        <f t="shared" si="3059"/>
        <v>0.125</v>
      </c>
      <c r="J5330" s="238">
        <f t="shared" si="3059"/>
        <v>0</v>
      </c>
      <c r="K5330" s="239">
        <f t="shared" ref="K5330:K5345" si="3060">(B5330*H5330-((B5330*H5330)*I5330))-((B5330*H5330-((B5330*H5330)*I5330))*J5330)</f>
        <v>2671200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61">B5293</f>
        <v>0</v>
      </c>
      <c r="C5331" s="292">
        <f t="shared" si="3061"/>
        <v>0</v>
      </c>
      <c r="D5331" s="293">
        <f t="shared" si="3061"/>
        <v>0</v>
      </c>
      <c r="E5331" s="294">
        <f t="shared" si="3061"/>
        <v>0</v>
      </c>
      <c r="F5331" s="235"/>
      <c r="G5331" s="236"/>
      <c r="H5331" s="237">
        <f t="shared" ref="H5331:J5331" si="3062">H5293</f>
        <v>0</v>
      </c>
      <c r="I5331" s="238">
        <f t="shared" si="3062"/>
        <v>0</v>
      </c>
      <c r="J5331" s="238">
        <f t="shared" si="3062"/>
        <v>0</v>
      </c>
      <c r="K5331" s="239">
        <f t="shared" si="3060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3">B5294</f>
        <v>0</v>
      </c>
      <c r="C5332" s="292">
        <f t="shared" si="3063"/>
        <v>0</v>
      </c>
      <c r="D5332" s="293">
        <f t="shared" si="3063"/>
        <v>0</v>
      </c>
      <c r="E5332" s="294">
        <f t="shared" si="3063"/>
        <v>0</v>
      </c>
      <c r="F5332" s="235"/>
      <c r="G5332" s="236"/>
      <c r="H5332" s="237">
        <f t="shared" ref="H5332:J5332" si="3064">H5294</f>
        <v>0</v>
      </c>
      <c r="I5332" s="238">
        <f t="shared" si="3064"/>
        <v>0</v>
      </c>
      <c r="J5332" s="238">
        <f t="shared" si="3064"/>
        <v>0</v>
      </c>
      <c r="K5332" s="239">
        <f t="shared" si="3060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5">B5295</f>
        <v>0</v>
      </c>
      <c r="C5333" s="292">
        <f t="shared" si="3065"/>
        <v>0</v>
      </c>
      <c r="D5333" s="293">
        <f t="shared" si="3065"/>
        <v>0</v>
      </c>
      <c r="E5333" s="294">
        <f t="shared" si="3065"/>
        <v>0</v>
      </c>
      <c r="F5333" s="235"/>
      <c r="G5333" s="236"/>
      <c r="H5333" s="237">
        <f t="shared" ref="H5333:J5333" si="3066">H5295</f>
        <v>0</v>
      </c>
      <c r="I5333" s="238">
        <f t="shared" si="3066"/>
        <v>0</v>
      </c>
      <c r="J5333" s="238">
        <f t="shared" si="3066"/>
        <v>0</v>
      </c>
      <c r="K5333" s="239">
        <f t="shared" si="3060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7">B5296</f>
        <v>0</v>
      </c>
      <c r="C5334" s="292">
        <f t="shared" si="3067"/>
        <v>0</v>
      </c>
      <c r="D5334" s="293">
        <f t="shared" si="3067"/>
        <v>0</v>
      </c>
      <c r="E5334" s="294">
        <f t="shared" si="3067"/>
        <v>0</v>
      </c>
      <c r="F5334" s="235"/>
      <c r="G5334" s="236"/>
      <c r="H5334" s="237">
        <f t="shared" ref="H5334:J5334" si="3068">H5296</f>
        <v>0</v>
      </c>
      <c r="I5334" s="238">
        <f t="shared" si="3068"/>
        <v>0</v>
      </c>
      <c r="J5334" s="238">
        <f t="shared" si="3068"/>
        <v>0</v>
      </c>
      <c r="K5334" s="239">
        <f t="shared" si="3060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9">B5297</f>
        <v>0</v>
      </c>
      <c r="C5335" s="292">
        <f t="shared" si="3069"/>
        <v>0</v>
      </c>
      <c r="D5335" s="293">
        <f t="shared" si="3069"/>
        <v>0</v>
      </c>
      <c r="E5335" s="294">
        <f t="shared" si="3069"/>
        <v>0</v>
      </c>
      <c r="F5335" s="235"/>
      <c r="G5335" s="236"/>
      <c r="H5335" s="237">
        <f t="shared" ref="H5335:J5335" si="3070">H5297</f>
        <v>0</v>
      </c>
      <c r="I5335" s="238">
        <f t="shared" si="3070"/>
        <v>0</v>
      </c>
      <c r="J5335" s="238">
        <f t="shared" si="3070"/>
        <v>0</v>
      </c>
      <c r="K5335" s="239">
        <f t="shared" si="3060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71">B5298</f>
        <v>0</v>
      </c>
      <c r="C5336" s="292">
        <f t="shared" si="3071"/>
        <v>0</v>
      </c>
      <c r="D5336" s="293">
        <f t="shared" si="3071"/>
        <v>0</v>
      </c>
      <c r="E5336" s="294">
        <f t="shared" si="3071"/>
        <v>0</v>
      </c>
      <c r="F5336" s="235"/>
      <c r="G5336" s="236"/>
      <c r="H5336" s="237">
        <f t="shared" ref="H5336:J5336" si="3072">H5298</f>
        <v>0</v>
      </c>
      <c r="I5336" s="238">
        <f t="shared" si="3072"/>
        <v>0</v>
      </c>
      <c r="J5336" s="238">
        <f t="shared" si="3072"/>
        <v>0</v>
      </c>
      <c r="K5336" s="239">
        <f t="shared" si="3060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3">B5299</f>
        <v>0</v>
      </c>
      <c r="C5337" s="292">
        <f t="shared" si="3073"/>
        <v>0</v>
      </c>
      <c r="D5337" s="293">
        <f t="shared" si="3073"/>
        <v>0</v>
      </c>
      <c r="E5337" s="295">
        <f t="shared" si="3073"/>
        <v>0</v>
      </c>
      <c r="F5337" s="235"/>
      <c r="G5337" s="236"/>
      <c r="H5337" s="237">
        <f t="shared" ref="H5337:J5337" si="3074">H5299</f>
        <v>0</v>
      </c>
      <c r="I5337" s="238">
        <f t="shared" si="3074"/>
        <v>0</v>
      </c>
      <c r="J5337" s="238">
        <f t="shared" si="3074"/>
        <v>0</v>
      </c>
      <c r="K5337" s="239">
        <f t="shared" si="3060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5">B5300</f>
        <v>0</v>
      </c>
      <c r="C5338" s="292">
        <f t="shared" si="3075"/>
        <v>0</v>
      </c>
      <c r="D5338" s="293">
        <f t="shared" si="3075"/>
        <v>0</v>
      </c>
      <c r="E5338" s="294">
        <f t="shared" si="3075"/>
        <v>0</v>
      </c>
      <c r="F5338" s="235"/>
      <c r="G5338" s="236"/>
      <c r="H5338" s="237">
        <f t="shared" ref="H5338:J5338" si="3076">H5300</f>
        <v>0</v>
      </c>
      <c r="I5338" s="238">
        <f t="shared" si="3076"/>
        <v>0</v>
      </c>
      <c r="J5338" s="238">
        <f t="shared" si="3076"/>
        <v>0</v>
      </c>
      <c r="K5338" s="239">
        <f t="shared" si="3060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7">B5301</f>
        <v>0</v>
      </c>
      <c r="C5339" s="292">
        <f t="shared" si="3077"/>
        <v>0</v>
      </c>
      <c r="D5339" s="293">
        <f t="shared" si="3077"/>
        <v>0</v>
      </c>
      <c r="E5339" s="294">
        <f t="shared" si="3077"/>
        <v>0</v>
      </c>
      <c r="F5339" s="235"/>
      <c r="G5339" s="236"/>
      <c r="H5339" s="237">
        <f t="shared" ref="H5339:J5339" si="3078">H5301</f>
        <v>0</v>
      </c>
      <c r="I5339" s="238">
        <f t="shared" si="3078"/>
        <v>0</v>
      </c>
      <c r="J5339" s="238">
        <f t="shared" si="3078"/>
        <v>0</v>
      </c>
      <c r="K5339" s="239">
        <f t="shared" si="3060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9">B5302</f>
        <v>0</v>
      </c>
      <c r="C5340" s="292">
        <f t="shared" si="3079"/>
        <v>0</v>
      </c>
      <c r="D5340" s="293">
        <f t="shared" si="3079"/>
        <v>0</v>
      </c>
      <c r="E5340" s="294">
        <f t="shared" si="3079"/>
        <v>0</v>
      </c>
      <c r="F5340" s="235"/>
      <c r="G5340" s="236"/>
      <c r="H5340" s="237">
        <f t="shared" ref="H5340:J5340" si="3080">H5302</f>
        <v>0</v>
      </c>
      <c r="I5340" s="238">
        <f t="shared" si="3080"/>
        <v>0</v>
      </c>
      <c r="J5340" s="238">
        <f t="shared" si="3080"/>
        <v>0</v>
      </c>
      <c r="K5340" s="239">
        <f t="shared" si="3060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81">B5303</f>
        <v>0</v>
      </c>
      <c r="C5341" s="292">
        <f t="shared" si="3081"/>
        <v>0</v>
      </c>
      <c r="D5341" s="293">
        <f t="shared" si="3081"/>
        <v>0</v>
      </c>
      <c r="E5341" s="294">
        <f t="shared" si="3081"/>
        <v>0</v>
      </c>
      <c r="F5341" s="235"/>
      <c r="G5341" s="236"/>
      <c r="H5341" s="237">
        <f t="shared" ref="H5341:J5341" si="3082">H5303</f>
        <v>0</v>
      </c>
      <c r="I5341" s="238">
        <f t="shared" si="3082"/>
        <v>0</v>
      </c>
      <c r="J5341" s="238">
        <f t="shared" si="3082"/>
        <v>0</v>
      </c>
      <c r="K5341" s="239">
        <f t="shared" si="3060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3">B5304</f>
        <v>0</v>
      </c>
      <c r="C5342" s="292">
        <f t="shared" si="3083"/>
        <v>0</v>
      </c>
      <c r="D5342" s="293">
        <f t="shared" si="3083"/>
        <v>0</v>
      </c>
      <c r="E5342" s="294">
        <f t="shared" si="3083"/>
        <v>0</v>
      </c>
      <c r="F5342" s="235"/>
      <c r="G5342" s="236"/>
      <c r="H5342" s="237">
        <f t="shared" ref="H5342:J5342" si="3084">H5304</f>
        <v>0</v>
      </c>
      <c r="I5342" s="238">
        <f t="shared" si="3084"/>
        <v>0</v>
      </c>
      <c r="J5342" s="238">
        <f t="shared" si="3084"/>
        <v>0</v>
      </c>
      <c r="K5342" s="239">
        <f t="shared" si="3060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5">B5305</f>
        <v>0</v>
      </c>
      <c r="C5343" s="292">
        <f t="shared" si="3085"/>
        <v>0</v>
      </c>
      <c r="D5343" s="293">
        <f t="shared" si="3085"/>
        <v>0</v>
      </c>
      <c r="E5343" s="294">
        <f t="shared" si="3085"/>
        <v>0</v>
      </c>
      <c r="F5343" s="235"/>
      <c r="G5343" s="236"/>
      <c r="H5343" s="237">
        <f t="shared" ref="H5343:J5343" si="3086">H5305</f>
        <v>0</v>
      </c>
      <c r="I5343" s="238">
        <f t="shared" si="3086"/>
        <v>0</v>
      </c>
      <c r="J5343" s="238">
        <f t="shared" si="3086"/>
        <v>0</v>
      </c>
      <c r="K5343" s="239">
        <f t="shared" si="3060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7">B5306</f>
        <v>0</v>
      </c>
      <c r="C5344" s="292">
        <f t="shared" si="3087"/>
        <v>0</v>
      </c>
      <c r="D5344" s="293">
        <f t="shared" si="3087"/>
        <v>0</v>
      </c>
      <c r="E5344" s="294">
        <f t="shared" si="3087"/>
        <v>0</v>
      </c>
      <c r="F5344" s="235"/>
      <c r="G5344" s="236"/>
      <c r="H5344" s="237">
        <f t="shared" ref="H5344:J5344" si="3088">H5306</f>
        <v>0</v>
      </c>
      <c r="I5344" s="238">
        <f t="shared" si="3088"/>
        <v>0</v>
      </c>
      <c r="J5344" s="238">
        <f t="shared" si="3088"/>
        <v>0</v>
      </c>
      <c r="K5344" s="239">
        <f t="shared" si="3060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9">B5307</f>
        <v>0</v>
      </c>
      <c r="C5345" s="292">
        <f t="shared" si="3089"/>
        <v>0</v>
      </c>
      <c r="D5345" s="293">
        <f t="shared" si="3089"/>
        <v>0</v>
      </c>
      <c r="E5345" s="295">
        <f t="shared" si="3089"/>
        <v>0</v>
      </c>
      <c r="F5345" s="235"/>
      <c r="G5345" s="236"/>
      <c r="H5345" s="237">
        <f t="shared" ref="H5345:J5345" si="3090">H5307</f>
        <v>0</v>
      </c>
      <c r="I5345" s="238">
        <f t="shared" si="3090"/>
        <v>0</v>
      </c>
      <c r="J5345" s="238">
        <f t="shared" si="3090"/>
        <v>0</v>
      </c>
      <c r="K5345" s="239">
        <f t="shared" si="3060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321"/>
      <c r="C5347" s="321"/>
      <c r="D5347" s="249"/>
      <c r="E5347" s="250"/>
      <c r="F5347" s="250"/>
      <c r="G5347" s="250"/>
      <c r="H5347" s="250"/>
      <c r="I5347" s="251"/>
      <c r="J5347" s="348"/>
      <c r="K5347" s="32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49">
        <f>SUM(K5330:K5345)</f>
        <v>2671200</v>
      </c>
      <c r="K5348" s="350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51"/>
      <c r="K5349" s="351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4"/>
      <c r="K5351" s="32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52">
        <f>((J5348/1.11)+(K5350/1.11))*11%</f>
        <v>264713.51351351349</v>
      </c>
      <c r="K5352" s="353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4"/>
      <c r="K5353" s="32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2671200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321"/>
      <c r="G5355" s="200"/>
      <c r="H5355" s="200"/>
      <c r="I5355" s="267"/>
      <c r="J5355" s="266"/>
      <c r="K5355" s="321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5" t="str">
        <f>J5318</f>
        <v>NOVI / YO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</sheetData>
  <mergeCells count="1833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H5246:K5247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J5353:K5353"/>
    <mergeCell ref="J5356:K5356"/>
    <mergeCell ref="J5357:K5357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2023-07-08T02:23:47Z</cp:lastPrinted>
  <dcterms:created xsi:type="dcterms:W3CDTF">2022-01-21T06:52:44Z</dcterms:created>
  <dcterms:modified xsi:type="dcterms:W3CDTF">2023-07-08T05:05:53Z</dcterms:modified>
</cp:coreProperties>
</file>