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DB" sheetId="1" r:id="rId1"/>
  </sheets>
  <externalReferences>
    <externalReference r:id="rId2"/>
    <externalReference r:id="rId3"/>
  </externalReferences>
  <definedNames>
    <definedName name="DIR">[1]VAR!$G$8</definedName>
  </definedNames>
  <calcPr calcId="152511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N67" i="1" l="1"/>
  <c r="O67" i="1"/>
  <c r="O65" i="1"/>
  <c r="N65" i="1"/>
  <c r="N63" i="1"/>
  <c r="O63" i="1"/>
  <c r="O61" i="1"/>
  <c r="N61" i="1"/>
  <c r="N59" i="1"/>
  <c r="O59" i="1"/>
  <c r="O57" i="1"/>
  <c r="N57" i="1"/>
  <c r="N55" i="1"/>
  <c r="O55" i="1"/>
  <c r="O53" i="1"/>
  <c r="N53" i="1"/>
  <c r="N51" i="1"/>
  <c r="O51" i="1"/>
  <c r="O49" i="1"/>
  <c r="N49" i="1"/>
  <c r="N47" i="1"/>
  <c r="O47" i="1"/>
  <c r="O45" i="1"/>
  <c r="N45" i="1"/>
  <c r="N43" i="1"/>
  <c r="O43" i="1"/>
  <c r="O41" i="1"/>
  <c r="N41" i="1"/>
  <c r="N39" i="1"/>
  <c r="O39" i="1"/>
  <c r="O37" i="1"/>
  <c r="N37" i="1"/>
  <c r="N35" i="1"/>
  <c r="O35" i="1"/>
  <c r="O33" i="1"/>
  <c r="N33" i="1"/>
  <c r="N31" i="1"/>
  <c r="O31" i="1"/>
  <c r="O29" i="1"/>
  <c r="N29" i="1"/>
  <c r="N27" i="1"/>
  <c r="O27" i="1"/>
  <c r="O25" i="1"/>
  <c r="N25" i="1"/>
  <c r="N23" i="1"/>
  <c r="O23" i="1"/>
  <c r="O21" i="1"/>
  <c r="N21" i="1"/>
  <c r="N19" i="1"/>
  <c r="O19" i="1"/>
  <c r="O17" i="1"/>
  <c r="N17" i="1"/>
  <c r="N15" i="1"/>
  <c r="O15" i="1"/>
  <c r="O13" i="1"/>
  <c r="N13" i="1"/>
  <c r="N11" i="1"/>
  <c r="O11" i="1"/>
  <c r="O9" i="1"/>
  <c r="N9" i="1"/>
  <c r="N7" i="1"/>
  <c r="O7" i="1"/>
  <c r="O5" i="1"/>
  <c r="N5" i="1"/>
  <c r="N3" i="1"/>
  <c r="O3" i="1"/>
  <c r="O66" i="1"/>
  <c r="N66" i="1"/>
  <c r="O64" i="1"/>
  <c r="N64" i="1"/>
  <c r="O62" i="1"/>
  <c r="N62" i="1"/>
  <c r="O60" i="1"/>
  <c r="N60" i="1"/>
  <c r="P60" i="1" s="1"/>
  <c r="O58" i="1"/>
  <c r="N58" i="1"/>
  <c r="O56" i="1"/>
  <c r="N56" i="1"/>
  <c r="O54" i="1"/>
  <c r="N54" i="1"/>
  <c r="O52" i="1"/>
  <c r="N52" i="1"/>
  <c r="P52" i="1" s="1"/>
  <c r="O50" i="1"/>
  <c r="N50" i="1"/>
  <c r="O48" i="1"/>
  <c r="N48" i="1"/>
  <c r="O46" i="1"/>
  <c r="N46" i="1"/>
  <c r="O44" i="1"/>
  <c r="N44" i="1"/>
  <c r="P44" i="1" s="1"/>
  <c r="O42" i="1"/>
  <c r="N42" i="1"/>
  <c r="O40" i="1"/>
  <c r="N40" i="1"/>
  <c r="O38" i="1"/>
  <c r="N38" i="1"/>
  <c r="O36" i="1"/>
  <c r="N36" i="1"/>
  <c r="P36" i="1" s="1"/>
  <c r="O34" i="1"/>
  <c r="N34" i="1"/>
  <c r="O32" i="1"/>
  <c r="N32" i="1"/>
  <c r="O30" i="1"/>
  <c r="N30" i="1"/>
  <c r="O28" i="1"/>
  <c r="N28" i="1"/>
  <c r="P28" i="1" s="1"/>
  <c r="O26" i="1"/>
  <c r="N26" i="1"/>
  <c r="O24" i="1"/>
  <c r="N24" i="1"/>
  <c r="O22" i="1"/>
  <c r="N22" i="1"/>
  <c r="O20" i="1"/>
  <c r="N20" i="1"/>
  <c r="P20" i="1" s="1"/>
  <c r="O18" i="1"/>
  <c r="N18" i="1"/>
  <c r="O16" i="1"/>
  <c r="N16" i="1"/>
  <c r="O14" i="1"/>
  <c r="N14" i="1"/>
  <c r="O12" i="1"/>
  <c r="N12" i="1"/>
  <c r="P12" i="1" s="1"/>
  <c r="O10" i="1"/>
  <c r="N10" i="1"/>
  <c r="O8" i="1"/>
  <c r="N8" i="1"/>
  <c r="O6" i="1"/>
  <c r="N6" i="1"/>
  <c r="O4" i="1"/>
  <c r="N4" i="1"/>
  <c r="P4" i="1" s="1"/>
  <c r="O2" i="1"/>
  <c r="N2" i="1"/>
  <c r="Q5" i="1" l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65" i="1"/>
  <c r="S12" i="1"/>
  <c r="R12" i="1"/>
  <c r="S44" i="1"/>
  <c r="R44" i="1"/>
  <c r="S4" i="1"/>
  <c r="R4" i="1"/>
  <c r="S20" i="1"/>
  <c r="R20" i="1"/>
  <c r="S36" i="1"/>
  <c r="R36" i="1"/>
  <c r="S52" i="1"/>
  <c r="R52" i="1"/>
  <c r="Q2" i="1"/>
  <c r="Q10" i="1"/>
  <c r="Q18" i="1"/>
  <c r="Q26" i="1"/>
  <c r="Q34" i="1"/>
  <c r="Q42" i="1"/>
  <c r="Q50" i="1"/>
  <c r="Q58" i="1"/>
  <c r="Q66" i="1"/>
  <c r="S28" i="1"/>
  <c r="R28" i="1"/>
  <c r="S60" i="1"/>
  <c r="R60" i="1"/>
  <c r="Q3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P2" i="1"/>
  <c r="Q8" i="1"/>
  <c r="P8" i="1"/>
  <c r="Q24" i="1"/>
  <c r="P24" i="1"/>
  <c r="P26" i="1"/>
  <c r="Q32" i="1"/>
  <c r="P32" i="1"/>
  <c r="Q48" i="1"/>
  <c r="P48" i="1"/>
  <c r="P50" i="1"/>
  <c r="Q56" i="1"/>
  <c r="P56" i="1"/>
  <c r="P58" i="1"/>
  <c r="Q64" i="1"/>
  <c r="P64" i="1"/>
  <c r="P66" i="1"/>
  <c r="P10" i="1"/>
  <c r="Q16" i="1"/>
  <c r="P16" i="1"/>
  <c r="P18" i="1"/>
  <c r="P34" i="1"/>
  <c r="Q40" i="1"/>
  <c r="P40" i="1"/>
  <c r="P42" i="1"/>
  <c r="Q4" i="1"/>
  <c r="Q6" i="1"/>
  <c r="P6" i="1"/>
  <c r="Q12" i="1"/>
  <c r="Q14" i="1"/>
  <c r="P14" i="1"/>
  <c r="Q20" i="1"/>
  <c r="Q22" i="1"/>
  <c r="P22" i="1"/>
  <c r="Q28" i="1"/>
  <c r="Q30" i="1"/>
  <c r="P30" i="1"/>
  <c r="Q36" i="1"/>
  <c r="Q38" i="1"/>
  <c r="P38" i="1"/>
  <c r="Q44" i="1"/>
  <c r="Q46" i="1"/>
  <c r="P46" i="1"/>
  <c r="Q52" i="1"/>
  <c r="Q54" i="1"/>
  <c r="P54" i="1"/>
  <c r="Q60" i="1"/>
  <c r="Q62" i="1"/>
  <c r="P62" i="1"/>
  <c r="P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5" i="1"/>
  <c r="P9" i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U60" i="1" l="1"/>
  <c r="W60" i="1" s="1"/>
  <c r="U44" i="1"/>
  <c r="W44" i="1" s="1"/>
  <c r="T44" i="1"/>
  <c r="U28" i="1"/>
  <c r="W28" i="1" s="1"/>
  <c r="U12" i="1"/>
  <c r="W12" i="1" s="1"/>
  <c r="U52" i="1"/>
  <c r="W52" i="1" s="1"/>
  <c r="U36" i="1"/>
  <c r="W36" i="1" s="1"/>
  <c r="U20" i="1"/>
  <c r="W20" i="1" s="1"/>
  <c r="U4" i="1"/>
  <c r="W4" i="1" s="1"/>
  <c r="S61" i="1"/>
  <c r="U61" i="1" s="1"/>
  <c r="W61" i="1" s="1"/>
  <c r="R61" i="1"/>
  <c r="S53" i="1"/>
  <c r="R53" i="1"/>
  <c r="S45" i="1"/>
  <c r="U45" i="1" s="1"/>
  <c r="W45" i="1" s="1"/>
  <c r="R45" i="1"/>
  <c r="S37" i="1"/>
  <c r="R37" i="1"/>
  <c r="S29" i="1"/>
  <c r="U29" i="1" s="1"/>
  <c r="W29" i="1" s="1"/>
  <c r="R29" i="1"/>
  <c r="S21" i="1"/>
  <c r="R21" i="1"/>
  <c r="S13" i="1"/>
  <c r="U13" i="1" s="1"/>
  <c r="W13" i="1" s="1"/>
  <c r="R13" i="1"/>
  <c r="S5" i="1"/>
  <c r="R5" i="1"/>
  <c r="S63" i="1"/>
  <c r="R63" i="1"/>
  <c r="S55" i="1"/>
  <c r="R55" i="1"/>
  <c r="S47" i="1"/>
  <c r="R47" i="1"/>
  <c r="S39" i="1"/>
  <c r="R39" i="1"/>
  <c r="S31" i="1"/>
  <c r="R31" i="1"/>
  <c r="S23" i="1"/>
  <c r="R23" i="1"/>
  <c r="S15" i="1"/>
  <c r="R15" i="1"/>
  <c r="S7" i="1"/>
  <c r="R7" i="1"/>
  <c r="S54" i="1"/>
  <c r="R54" i="1"/>
  <c r="S38" i="1"/>
  <c r="R38" i="1"/>
  <c r="S22" i="1"/>
  <c r="R22" i="1"/>
  <c r="S6" i="1"/>
  <c r="R6" i="1"/>
  <c r="S40" i="1"/>
  <c r="R40" i="1"/>
  <c r="S34" i="1"/>
  <c r="R34" i="1"/>
  <c r="S16" i="1"/>
  <c r="R16" i="1"/>
  <c r="S10" i="1"/>
  <c r="R10" i="1"/>
  <c r="S64" i="1"/>
  <c r="R64" i="1"/>
  <c r="S58" i="1"/>
  <c r="R58" i="1"/>
  <c r="S48" i="1"/>
  <c r="R48" i="1"/>
  <c r="S32" i="1"/>
  <c r="R32" i="1"/>
  <c r="S26" i="1"/>
  <c r="R26" i="1"/>
  <c r="S65" i="1"/>
  <c r="R65" i="1"/>
  <c r="S57" i="1"/>
  <c r="R57" i="1"/>
  <c r="S49" i="1"/>
  <c r="R49" i="1"/>
  <c r="S41" i="1"/>
  <c r="R41" i="1"/>
  <c r="S33" i="1"/>
  <c r="R33" i="1"/>
  <c r="S25" i="1"/>
  <c r="R25" i="1"/>
  <c r="S17" i="1"/>
  <c r="R17" i="1"/>
  <c r="S9" i="1"/>
  <c r="R9" i="1"/>
  <c r="S67" i="1"/>
  <c r="R67" i="1"/>
  <c r="S59" i="1"/>
  <c r="U59" i="1" s="1"/>
  <c r="R59" i="1"/>
  <c r="S51" i="1"/>
  <c r="R51" i="1"/>
  <c r="S43" i="1"/>
  <c r="U43" i="1" s="1"/>
  <c r="R43" i="1"/>
  <c r="S35" i="1"/>
  <c r="R35" i="1"/>
  <c r="S27" i="1"/>
  <c r="U27" i="1" s="1"/>
  <c r="R27" i="1"/>
  <c r="S19" i="1"/>
  <c r="R19" i="1"/>
  <c r="S11" i="1"/>
  <c r="U11" i="1" s="1"/>
  <c r="R11" i="1"/>
  <c r="S3" i="1"/>
  <c r="R3" i="1"/>
  <c r="S62" i="1"/>
  <c r="R62" i="1"/>
  <c r="S46" i="1"/>
  <c r="R46" i="1"/>
  <c r="S30" i="1"/>
  <c r="R30" i="1"/>
  <c r="S14" i="1"/>
  <c r="R14" i="1"/>
  <c r="S42" i="1"/>
  <c r="U42" i="1" s="1"/>
  <c r="R42" i="1"/>
  <c r="S18" i="1"/>
  <c r="R18" i="1"/>
  <c r="S66" i="1"/>
  <c r="R66" i="1"/>
  <c r="S56" i="1"/>
  <c r="R56" i="1"/>
  <c r="S50" i="1"/>
  <c r="R50" i="1"/>
  <c r="S24" i="1"/>
  <c r="R24" i="1"/>
  <c r="S8" i="1"/>
  <c r="R8" i="1"/>
  <c r="S2" i="1"/>
  <c r="R2" i="1"/>
  <c r="T12" i="1" l="1"/>
  <c r="W42" i="1"/>
  <c r="T42" i="1"/>
  <c r="W11" i="1"/>
  <c r="T11" i="1"/>
  <c r="W27" i="1"/>
  <c r="T27" i="1"/>
  <c r="W43" i="1"/>
  <c r="T43" i="1"/>
  <c r="W59" i="1"/>
  <c r="T59" i="1"/>
  <c r="Y4" i="1"/>
  <c r="V4" i="1"/>
  <c r="Y36" i="1"/>
  <c r="V36" i="1"/>
  <c r="Y12" i="1"/>
  <c r="V12" i="1"/>
  <c r="T28" i="1"/>
  <c r="Y44" i="1"/>
  <c r="V44" i="1"/>
  <c r="X44" i="1" s="1"/>
  <c r="T60" i="1"/>
  <c r="T13" i="1"/>
  <c r="T29" i="1"/>
  <c r="T45" i="1"/>
  <c r="T61" i="1"/>
  <c r="T4" i="1"/>
  <c r="X4" i="1" s="1"/>
  <c r="T20" i="1"/>
  <c r="T36" i="1"/>
  <c r="X36" i="1" s="1"/>
  <c r="T52" i="1"/>
  <c r="Y13" i="1"/>
  <c r="V13" i="1"/>
  <c r="Y29" i="1"/>
  <c r="V29" i="1"/>
  <c r="Y45" i="1"/>
  <c r="V45" i="1"/>
  <c r="Y61" i="1"/>
  <c r="V61" i="1"/>
  <c r="Y20" i="1"/>
  <c r="V20" i="1"/>
  <c r="Y52" i="1"/>
  <c r="V52" i="1"/>
  <c r="Y28" i="1"/>
  <c r="V28" i="1"/>
  <c r="Y60" i="1"/>
  <c r="V60" i="1"/>
  <c r="U50" i="1"/>
  <c r="U10" i="1"/>
  <c r="U8" i="1"/>
  <c r="U2" i="1"/>
  <c r="U66" i="1"/>
  <c r="U18" i="1"/>
  <c r="U30" i="1"/>
  <c r="U62" i="1"/>
  <c r="U9" i="1"/>
  <c r="U17" i="1"/>
  <c r="U25" i="1"/>
  <c r="U33" i="1"/>
  <c r="U41" i="1"/>
  <c r="U49" i="1"/>
  <c r="U57" i="1"/>
  <c r="U65" i="1"/>
  <c r="U32" i="1"/>
  <c r="U48" i="1"/>
  <c r="U64" i="1"/>
  <c r="U16" i="1"/>
  <c r="U34" i="1"/>
  <c r="U40" i="1"/>
  <c r="U6" i="1"/>
  <c r="U22" i="1"/>
  <c r="U38" i="1"/>
  <c r="U54" i="1"/>
  <c r="U7" i="1"/>
  <c r="U15" i="1"/>
  <c r="U23" i="1"/>
  <c r="U31" i="1"/>
  <c r="U39" i="1"/>
  <c r="U47" i="1"/>
  <c r="U55" i="1"/>
  <c r="U63" i="1"/>
  <c r="U5" i="1"/>
  <c r="U21" i="1"/>
  <c r="U37" i="1"/>
  <c r="U53" i="1"/>
  <c r="U26" i="1"/>
  <c r="U58" i="1"/>
  <c r="U3" i="1"/>
  <c r="U19" i="1"/>
  <c r="U35" i="1"/>
  <c r="U51" i="1"/>
  <c r="U67" i="1"/>
  <c r="U24" i="1"/>
  <c r="U56" i="1"/>
  <c r="U14" i="1"/>
  <c r="U46" i="1"/>
  <c r="X52" i="1" l="1"/>
  <c r="X20" i="1"/>
  <c r="X45" i="1"/>
  <c r="X13" i="1"/>
  <c r="X61" i="1"/>
  <c r="X29" i="1"/>
  <c r="X28" i="1"/>
  <c r="X60" i="1"/>
  <c r="X12" i="1"/>
  <c r="W14" i="1"/>
  <c r="T14" i="1"/>
  <c r="W56" i="1"/>
  <c r="T56" i="1"/>
  <c r="W51" i="1"/>
  <c r="T51" i="1"/>
  <c r="W58" i="1"/>
  <c r="T58" i="1"/>
  <c r="W37" i="1"/>
  <c r="T37" i="1"/>
  <c r="W5" i="1"/>
  <c r="T5" i="1"/>
  <c r="W46" i="1"/>
  <c r="T46" i="1"/>
  <c r="W24" i="1"/>
  <c r="T24" i="1"/>
  <c r="W67" i="1"/>
  <c r="T67" i="1"/>
  <c r="W35" i="1"/>
  <c r="T35" i="1"/>
  <c r="W3" i="1"/>
  <c r="T3" i="1"/>
  <c r="W26" i="1"/>
  <c r="T26" i="1"/>
  <c r="W53" i="1"/>
  <c r="T53" i="1"/>
  <c r="W21" i="1"/>
  <c r="T21" i="1"/>
  <c r="W63" i="1"/>
  <c r="T63" i="1"/>
  <c r="W47" i="1"/>
  <c r="T47" i="1"/>
  <c r="W31" i="1"/>
  <c r="T31" i="1"/>
  <c r="W15" i="1"/>
  <c r="T15" i="1"/>
  <c r="W38" i="1"/>
  <c r="T38" i="1"/>
  <c r="W6" i="1"/>
  <c r="T6" i="1"/>
  <c r="W34" i="1"/>
  <c r="T34" i="1"/>
  <c r="W64" i="1"/>
  <c r="T64" i="1"/>
  <c r="W32" i="1"/>
  <c r="T32" i="1"/>
  <c r="W57" i="1"/>
  <c r="T57" i="1"/>
  <c r="W41" i="1"/>
  <c r="T41" i="1"/>
  <c r="W25" i="1"/>
  <c r="T25" i="1"/>
  <c r="W9" i="1"/>
  <c r="T9" i="1"/>
  <c r="W62" i="1"/>
  <c r="T62" i="1"/>
  <c r="W66" i="1"/>
  <c r="T66" i="1"/>
  <c r="W50" i="1"/>
  <c r="T50" i="1"/>
  <c r="W19" i="1"/>
  <c r="T19" i="1"/>
  <c r="W55" i="1"/>
  <c r="T55" i="1"/>
  <c r="W39" i="1"/>
  <c r="T39" i="1"/>
  <c r="W23" i="1"/>
  <c r="T23" i="1"/>
  <c r="W7" i="1"/>
  <c r="T7" i="1"/>
  <c r="W54" i="1"/>
  <c r="T54" i="1"/>
  <c r="W22" i="1"/>
  <c r="T22" i="1"/>
  <c r="W40" i="1"/>
  <c r="T40" i="1"/>
  <c r="W16" i="1"/>
  <c r="T16" i="1"/>
  <c r="W48" i="1"/>
  <c r="T48" i="1"/>
  <c r="W65" i="1"/>
  <c r="T65" i="1"/>
  <c r="W49" i="1"/>
  <c r="T49" i="1"/>
  <c r="W33" i="1"/>
  <c r="T33" i="1"/>
  <c r="W17" i="1"/>
  <c r="T17" i="1"/>
  <c r="W30" i="1"/>
  <c r="T30" i="1"/>
  <c r="W18" i="1"/>
  <c r="T18" i="1"/>
  <c r="W2" i="1"/>
  <c r="T2" i="1"/>
  <c r="W8" i="1"/>
  <c r="T8" i="1"/>
  <c r="W10" i="1"/>
  <c r="T10" i="1"/>
  <c r="Y59" i="1"/>
  <c r="V59" i="1"/>
  <c r="X59" i="1" s="1"/>
  <c r="Y43" i="1"/>
  <c r="V43" i="1"/>
  <c r="X43" i="1" s="1"/>
  <c r="Y27" i="1"/>
  <c r="V27" i="1"/>
  <c r="X27" i="1" s="1"/>
  <c r="Y11" i="1"/>
  <c r="V11" i="1"/>
  <c r="X11" i="1" s="1"/>
  <c r="Y42" i="1"/>
  <c r="V42" i="1"/>
  <c r="X42" i="1" s="1"/>
  <c r="Y10" i="1" l="1"/>
  <c r="V10" i="1"/>
  <c r="X10" i="1" s="1"/>
  <c r="Y8" i="1"/>
  <c r="V8" i="1"/>
  <c r="X8" i="1" s="1"/>
  <c r="Y2" i="1"/>
  <c r="V2" i="1"/>
  <c r="X2" i="1" s="1"/>
  <c r="Y18" i="1"/>
  <c r="V18" i="1"/>
  <c r="X18" i="1" s="1"/>
  <c r="Y30" i="1"/>
  <c r="V30" i="1"/>
  <c r="X30" i="1" s="1"/>
  <c r="Y17" i="1"/>
  <c r="V17" i="1"/>
  <c r="X17" i="1" s="1"/>
  <c r="Y33" i="1"/>
  <c r="V33" i="1"/>
  <c r="X33" i="1" s="1"/>
  <c r="Y49" i="1"/>
  <c r="V49" i="1"/>
  <c r="X49" i="1" s="1"/>
  <c r="Y65" i="1"/>
  <c r="V65" i="1"/>
  <c r="X65" i="1" s="1"/>
  <c r="Y48" i="1"/>
  <c r="V48" i="1"/>
  <c r="X48" i="1" s="1"/>
  <c r="Y16" i="1"/>
  <c r="V16" i="1"/>
  <c r="X16" i="1" s="1"/>
  <c r="Y40" i="1"/>
  <c r="V40" i="1"/>
  <c r="X40" i="1" s="1"/>
  <c r="Y22" i="1"/>
  <c r="V22" i="1"/>
  <c r="X22" i="1" s="1"/>
  <c r="Y54" i="1"/>
  <c r="V54" i="1"/>
  <c r="X54" i="1" s="1"/>
  <c r="Y7" i="1"/>
  <c r="V7" i="1"/>
  <c r="X7" i="1" s="1"/>
  <c r="Y23" i="1"/>
  <c r="V23" i="1"/>
  <c r="X23" i="1" s="1"/>
  <c r="Y39" i="1"/>
  <c r="V39" i="1"/>
  <c r="X39" i="1" s="1"/>
  <c r="Y55" i="1"/>
  <c r="V55" i="1"/>
  <c r="X55" i="1" s="1"/>
  <c r="Y19" i="1"/>
  <c r="V19" i="1"/>
  <c r="X19" i="1" s="1"/>
  <c r="Y50" i="1"/>
  <c r="V50" i="1"/>
  <c r="X50" i="1" s="1"/>
  <c r="Y66" i="1"/>
  <c r="V66" i="1"/>
  <c r="X66" i="1" s="1"/>
  <c r="Y62" i="1"/>
  <c r="V62" i="1"/>
  <c r="X62" i="1" s="1"/>
  <c r="Y9" i="1"/>
  <c r="V9" i="1"/>
  <c r="X9" i="1" s="1"/>
  <c r="Y25" i="1"/>
  <c r="V25" i="1"/>
  <c r="X25" i="1" s="1"/>
  <c r="Y41" i="1"/>
  <c r="V41" i="1"/>
  <c r="X41" i="1" s="1"/>
  <c r="Y57" i="1"/>
  <c r="V57" i="1"/>
  <c r="X57" i="1" s="1"/>
  <c r="Y32" i="1"/>
  <c r="V32" i="1"/>
  <c r="X32" i="1" s="1"/>
  <c r="Y64" i="1"/>
  <c r="V64" i="1"/>
  <c r="X64" i="1" s="1"/>
  <c r="Y34" i="1"/>
  <c r="V34" i="1"/>
  <c r="X34" i="1" s="1"/>
  <c r="Y6" i="1"/>
  <c r="V6" i="1"/>
  <c r="X6" i="1" s="1"/>
  <c r="Y38" i="1"/>
  <c r="V38" i="1"/>
  <c r="X38" i="1" s="1"/>
  <c r="Y15" i="1"/>
  <c r="V15" i="1"/>
  <c r="X15" i="1" s="1"/>
  <c r="Y31" i="1"/>
  <c r="V31" i="1"/>
  <c r="X31" i="1" s="1"/>
  <c r="Y47" i="1"/>
  <c r="V47" i="1"/>
  <c r="X47" i="1" s="1"/>
  <c r="Y63" i="1"/>
  <c r="V63" i="1"/>
  <c r="X63" i="1" s="1"/>
  <c r="Y21" i="1"/>
  <c r="V21" i="1"/>
  <c r="X21" i="1" s="1"/>
  <c r="Y53" i="1"/>
  <c r="V53" i="1"/>
  <c r="X53" i="1" s="1"/>
  <c r="Y26" i="1"/>
  <c r="V26" i="1"/>
  <c r="X26" i="1" s="1"/>
  <c r="Y3" i="1"/>
  <c r="V3" i="1"/>
  <c r="X3" i="1" s="1"/>
  <c r="Y35" i="1"/>
  <c r="V35" i="1"/>
  <c r="X35" i="1" s="1"/>
  <c r="Y67" i="1"/>
  <c r="V67" i="1"/>
  <c r="X67" i="1" s="1"/>
  <c r="Y24" i="1"/>
  <c r="V24" i="1"/>
  <c r="X24" i="1" s="1"/>
  <c r="Y46" i="1"/>
  <c r="V46" i="1"/>
  <c r="X46" i="1" s="1"/>
  <c r="Y5" i="1"/>
  <c r="V5" i="1"/>
  <c r="X5" i="1" s="1"/>
  <c r="Y37" i="1"/>
  <c r="V37" i="1"/>
  <c r="X37" i="1" s="1"/>
  <c r="Y58" i="1"/>
  <c r="V58" i="1"/>
  <c r="X58" i="1" s="1"/>
  <c r="Y51" i="1"/>
  <c r="V51" i="1"/>
  <c r="X51" i="1" s="1"/>
  <c r="Y56" i="1"/>
  <c r="V56" i="1"/>
  <c r="X56" i="1" s="1"/>
  <c r="Y14" i="1"/>
  <c r="V14" i="1"/>
  <c r="X14" i="1" s="1"/>
  <c r="C67" i="1" l="1"/>
  <c r="B67" i="1"/>
  <c r="H67" i="1" s="1"/>
  <c r="A67" i="1"/>
  <c r="C66" i="1"/>
  <c r="B66" i="1"/>
  <c r="H66" i="1" s="1"/>
  <c r="A66" i="1"/>
  <c r="C65" i="1"/>
  <c r="B65" i="1"/>
  <c r="H65" i="1" s="1"/>
  <c r="A65" i="1"/>
  <c r="C64" i="1"/>
  <c r="B64" i="1"/>
  <c r="H64" i="1" s="1"/>
  <c r="A64" i="1"/>
  <c r="C63" i="1"/>
  <c r="B63" i="1"/>
  <c r="H63" i="1" s="1"/>
  <c r="A63" i="1"/>
  <c r="C62" i="1"/>
  <c r="B62" i="1"/>
  <c r="H62" i="1" s="1"/>
  <c r="A62" i="1"/>
  <c r="C61" i="1"/>
  <c r="B61" i="1"/>
  <c r="H61" i="1" s="1"/>
  <c r="A61" i="1"/>
  <c r="C60" i="1"/>
  <c r="B60" i="1"/>
  <c r="H60" i="1" s="1"/>
  <c r="A60" i="1"/>
  <c r="C59" i="1"/>
  <c r="B59" i="1"/>
  <c r="H59" i="1" s="1"/>
  <c r="A59" i="1"/>
  <c r="C58" i="1"/>
  <c r="B58" i="1"/>
  <c r="H58" i="1" s="1"/>
  <c r="A58" i="1"/>
  <c r="C57" i="1"/>
  <c r="B57" i="1"/>
  <c r="H57" i="1" s="1"/>
  <c r="A57" i="1"/>
  <c r="C56" i="1"/>
  <c r="B56" i="1"/>
  <c r="H56" i="1" s="1"/>
  <c r="A56" i="1"/>
  <c r="C55" i="1"/>
  <c r="B55" i="1"/>
  <c r="H55" i="1" s="1"/>
  <c r="A55" i="1"/>
  <c r="C54" i="1"/>
  <c r="B54" i="1"/>
  <c r="H54" i="1" s="1"/>
  <c r="A54" i="1"/>
  <c r="C53" i="1"/>
  <c r="B53" i="1"/>
  <c r="H53" i="1" s="1"/>
  <c r="A53" i="1"/>
  <c r="C52" i="1"/>
  <c r="B52" i="1"/>
  <c r="H52" i="1" s="1"/>
  <c r="A52" i="1"/>
  <c r="C51" i="1"/>
  <c r="B51" i="1"/>
  <c r="H51" i="1" s="1"/>
  <c r="A51" i="1"/>
  <c r="C50" i="1"/>
  <c r="B50" i="1"/>
  <c r="H50" i="1" s="1"/>
  <c r="A50" i="1"/>
  <c r="C49" i="1"/>
  <c r="B49" i="1"/>
  <c r="H49" i="1" s="1"/>
  <c r="A49" i="1"/>
  <c r="C48" i="1"/>
  <c r="B48" i="1"/>
  <c r="H48" i="1" s="1"/>
  <c r="A48" i="1"/>
  <c r="C47" i="1"/>
  <c r="B47" i="1"/>
  <c r="H47" i="1" s="1"/>
  <c r="A47" i="1"/>
  <c r="C46" i="1"/>
  <c r="B46" i="1"/>
  <c r="H46" i="1" s="1"/>
  <c r="A46" i="1"/>
  <c r="C45" i="1"/>
  <c r="B45" i="1"/>
  <c r="H45" i="1" s="1"/>
  <c r="A45" i="1"/>
  <c r="C44" i="1"/>
  <c r="B44" i="1"/>
  <c r="H44" i="1" s="1"/>
  <c r="A44" i="1"/>
  <c r="C43" i="1"/>
  <c r="B43" i="1"/>
  <c r="H43" i="1" s="1"/>
  <c r="A43" i="1"/>
  <c r="C42" i="1"/>
  <c r="B42" i="1"/>
  <c r="H42" i="1" s="1"/>
  <c r="A42" i="1"/>
  <c r="C41" i="1"/>
  <c r="B41" i="1"/>
  <c r="H41" i="1" s="1"/>
  <c r="A41" i="1"/>
  <c r="C40" i="1"/>
  <c r="B40" i="1"/>
  <c r="H40" i="1" s="1"/>
  <c r="A40" i="1"/>
  <c r="C39" i="1"/>
  <c r="B39" i="1"/>
  <c r="H39" i="1" s="1"/>
  <c r="A39" i="1"/>
  <c r="C38" i="1"/>
  <c r="B38" i="1"/>
  <c r="H38" i="1" s="1"/>
  <c r="A38" i="1"/>
  <c r="C37" i="1"/>
  <c r="B37" i="1"/>
  <c r="H37" i="1" s="1"/>
  <c r="A37" i="1"/>
  <c r="C36" i="1"/>
  <c r="B36" i="1"/>
  <c r="H36" i="1" s="1"/>
  <c r="A36" i="1"/>
  <c r="C35" i="1"/>
  <c r="B35" i="1"/>
  <c r="H35" i="1" s="1"/>
  <c r="A35" i="1"/>
  <c r="C34" i="1"/>
  <c r="B34" i="1"/>
  <c r="H34" i="1" s="1"/>
  <c r="A34" i="1"/>
  <c r="C33" i="1"/>
  <c r="B33" i="1"/>
  <c r="H33" i="1" s="1"/>
  <c r="A33" i="1"/>
  <c r="C32" i="1"/>
  <c r="B32" i="1"/>
  <c r="H32" i="1" s="1"/>
  <c r="A32" i="1"/>
  <c r="C31" i="1"/>
  <c r="B31" i="1"/>
  <c r="H31" i="1" s="1"/>
  <c r="A31" i="1"/>
  <c r="C30" i="1"/>
  <c r="B30" i="1"/>
  <c r="H30" i="1" s="1"/>
  <c r="A30" i="1"/>
  <c r="C29" i="1"/>
  <c r="B29" i="1"/>
  <c r="H29" i="1" s="1"/>
  <c r="A29" i="1"/>
  <c r="C28" i="1"/>
  <c r="B28" i="1"/>
  <c r="H28" i="1" s="1"/>
  <c r="A28" i="1"/>
  <c r="C27" i="1"/>
  <c r="B27" i="1"/>
  <c r="H27" i="1" s="1"/>
  <c r="A27" i="1"/>
  <c r="C26" i="1"/>
  <c r="B26" i="1"/>
  <c r="H26" i="1" s="1"/>
  <c r="A26" i="1"/>
  <c r="C25" i="1"/>
  <c r="B25" i="1"/>
  <c r="H25" i="1" s="1"/>
  <c r="A25" i="1"/>
  <c r="C24" i="1"/>
  <c r="B24" i="1"/>
  <c r="H24" i="1" s="1"/>
  <c r="A24" i="1"/>
  <c r="C23" i="1"/>
  <c r="B23" i="1"/>
  <c r="H23" i="1" s="1"/>
  <c r="A23" i="1"/>
  <c r="C22" i="1"/>
  <c r="B22" i="1"/>
  <c r="H22" i="1" s="1"/>
  <c r="A22" i="1"/>
  <c r="C21" i="1"/>
  <c r="B21" i="1"/>
  <c r="H21" i="1" s="1"/>
  <c r="A21" i="1"/>
  <c r="C20" i="1"/>
  <c r="B20" i="1"/>
  <c r="H20" i="1" s="1"/>
  <c r="A20" i="1"/>
  <c r="C19" i="1"/>
  <c r="B19" i="1"/>
  <c r="H19" i="1" s="1"/>
  <c r="A19" i="1"/>
  <c r="C18" i="1"/>
  <c r="B18" i="1"/>
  <c r="H18" i="1" s="1"/>
  <c r="A18" i="1"/>
  <c r="C17" i="1"/>
  <c r="B17" i="1"/>
  <c r="H17" i="1" s="1"/>
  <c r="A17" i="1"/>
  <c r="C16" i="1"/>
  <c r="B16" i="1"/>
  <c r="H16" i="1" s="1"/>
  <c r="A16" i="1"/>
  <c r="C15" i="1"/>
  <c r="B15" i="1"/>
  <c r="H15" i="1" s="1"/>
  <c r="A15" i="1"/>
  <c r="C14" i="1"/>
  <c r="B14" i="1"/>
  <c r="H14" i="1" s="1"/>
  <c r="A14" i="1"/>
  <c r="C13" i="1"/>
  <c r="B13" i="1"/>
  <c r="H13" i="1" s="1"/>
  <c r="A13" i="1"/>
  <c r="C12" i="1"/>
  <c r="B12" i="1"/>
  <c r="H12" i="1" s="1"/>
  <c r="A12" i="1"/>
  <c r="C11" i="1"/>
  <c r="B11" i="1"/>
  <c r="H11" i="1" s="1"/>
  <c r="A11" i="1"/>
  <c r="C10" i="1"/>
  <c r="B10" i="1"/>
  <c r="H10" i="1" s="1"/>
  <c r="A10" i="1"/>
  <c r="C9" i="1"/>
  <c r="B9" i="1"/>
  <c r="H9" i="1" s="1"/>
  <c r="A9" i="1"/>
  <c r="C8" i="1"/>
  <c r="B8" i="1"/>
  <c r="H8" i="1" s="1"/>
  <c r="A8" i="1"/>
  <c r="C7" i="1"/>
  <c r="B7" i="1"/>
  <c r="H7" i="1" s="1"/>
  <c r="A7" i="1"/>
  <c r="C6" i="1"/>
  <c r="B6" i="1"/>
  <c r="H6" i="1" s="1"/>
  <c r="A6" i="1"/>
  <c r="C5" i="1"/>
  <c r="B5" i="1"/>
  <c r="H5" i="1" s="1"/>
  <c r="A5" i="1"/>
  <c r="C4" i="1"/>
  <c r="B4" i="1"/>
  <c r="H4" i="1" s="1"/>
  <c r="A4" i="1"/>
  <c r="C3" i="1"/>
  <c r="B3" i="1"/>
  <c r="H3" i="1" s="1"/>
  <c r="A3" i="1"/>
  <c r="C2" i="1"/>
  <c r="B2" i="1"/>
  <c r="A2" i="1"/>
  <c r="H2" i="1" l="1"/>
</calcChain>
</file>

<file path=xl/sharedStrings.xml><?xml version="1.0" encoding="utf-8"?>
<sst xmlns="http://schemas.openxmlformats.org/spreadsheetml/2006/main" count="388" uniqueCount="210">
  <si>
    <t>BAG B-2637-3 (WHITE) JK</t>
  </si>
  <si>
    <t>Abjad angka ABC123 2610-R</t>
  </si>
  <si>
    <t>Acrylic color TF-AC-001</t>
  </si>
  <si>
    <t>Acrylic color TF-AC-002</t>
  </si>
  <si>
    <t>Acrylic Koala NT 7x25cm</t>
  </si>
  <si>
    <t>Acrylic Koala NT 7x30cm</t>
  </si>
  <si>
    <t>Acrylic Koala NT 8x20cm</t>
  </si>
  <si>
    <t>Acrylic Koala NT 8x25cm</t>
  </si>
  <si>
    <t>Acrylic Koala NT 8x30cm</t>
  </si>
  <si>
    <t>Acrylic sisipan kertas A5 15x21cm</t>
  </si>
  <si>
    <t>Agenda batik</t>
  </si>
  <si>
    <t>Agenda Calvin Klein polos</t>
  </si>
  <si>
    <t>Agenda Calvin Klein silver</t>
  </si>
  <si>
    <t>Agenda polos PC-100 (mix)</t>
  </si>
  <si>
    <t>Amplop tali Executive AM 310</t>
  </si>
  <si>
    <t>Ballpen XDM GP-851/ smile</t>
  </si>
  <si>
    <t>Map Sika kcg AC-05 hijau</t>
  </si>
  <si>
    <t>Map sika kcg AC-05 kuning</t>
  </si>
  <si>
    <t>Map Sika kcg AC-05 putih</t>
  </si>
  <si>
    <t>Paper bag batik TPTG tali putih</t>
  </si>
  <si>
    <t>Stampad Debozz no 2 DB-NO2EM</t>
  </si>
  <si>
    <t>Tas 30x25x15 batik</t>
  </si>
  <si>
    <t>Tas 40x45x20 batik</t>
  </si>
  <si>
    <t>ABJAD ANGKA ABC123 261 D-R</t>
  </si>
  <si>
    <t>ACRYLIC COLOUR TF-AC-001 (12X5ML)</t>
  </si>
  <si>
    <t>ACRYLIC COLOUR TF-AC-002 (12X12ML)</t>
  </si>
  <si>
    <t>ACRYLIC NT 7X25 CM</t>
  </si>
  <si>
    <t>ACRYLIC NT 7X30 CM</t>
  </si>
  <si>
    <t>ACRYLIC NT 8X20 CM</t>
  </si>
  <si>
    <t>ACRYLIC NT 8X25 CM</t>
  </si>
  <si>
    <t>ACRYLIC NT 8X30 CM</t>
  </si>
  <si>
    <t>ACRYLIC SISIPAN KERTAS A5 (15 X21 CM)</t>
  </si>
  <si>
    <t>AG BATIK</t>
  </si>
  <si>
    <t>AG CK POLOS</t>
  </si>
  <si>
    <t>AG CK POLOS (SILVER)</t>
  </si>
  <si>
    <t>AGENDA POLOS PC-100 MIX</t>
  </si>
  <si>
    <t>AM TALI EXECUTIVE 310</t>
  </si>
  <si>
    <t>BALLPEN (S) XDM GP-851/ SMILE</t>
  </si>
  <si>
    <t>AC 05 HIJAU</t>
  </si>
  <si>
    <t>AC-05 KUNING</t>
  </si>
  <si>
    <t>AC 05 MERAH</t>
  </si>
  <si>
    <t>AC-05 PUTIH</t>
  </si>
  <si>
    <t>BAG BATIK TALI PUTIH</t>
  </si>
  <si>
    <t>BAK STAMP KSG NO.2 DB-NO2EM</t>
  </si>
  <si>
    <t>BAG 30*25*15 BATIK</t>
  </si>
  <si>
    <t>BAG 40*45*20 BATIK</t>
  </si>
  <si>
    <t>NB BM</t>
  </si>
  <si>
    <t>NB NOTA</t>
  </si>
  <si>
    <t>NB PAJAK</t>
  </si>
  <si>
    <t>NB BM_C</t>
  </si>
  <si>
    <t>NB NOTA_C</t>
  </si>
  <si>
    <t>NB PAJAK_C</t>
  </si>
  <si>
    <t>ARTO MORO</t>
  </si>
  <si>
    <t>UNTANA</t>
  </si>
  <si>
    <t>SUPPLIER</t>
  </si>
  <si>
    <t>QTY/ CTN</t>
  </si>
  <si>
    <t>FAKTUR</t>
  </si>
  <si>
    <t>D-R ORIGINAL</t>
  </si>
  <si>
    <t>DUTA BUANA</t>
  </si>
  <si>
    <t>BINTANG SAUDARA</t>
  </si>
  <si>
    <t>GLORY</t>
  </si>
  <si>
    <t>EXECUTIVE</t>
  </si>
  <si>
    <t>ATALI</t>
  </si>
  <si>
    <t>DB</t>
  </si>
  <si>
    <t>GRAFINDO</t>
  </si>
  <si>
    <t>SBS</t>
  </si>
  <si>
    <t>PSM</t>
  </si>
  <si>
    <t>BINTANG JAYA</t>
  </si>
  <si>
    <t>ALPINDO</t>
  </si>
  <si>
    <t>BAHAGIA TEGUH</t>
  </si>
  <si>
    <t>LESTARI</t>
  </si>
  <si>
    <t>12 LSN</t>
  </si>
  <si>
    <t>72 SET</t>
  </si>
  <si>
    <t>60 SET</t>
  </si>
  <si>
    <t>144 PCS</t>
  </si>
  <si>
    <t>60 PCS</t>
  </si>
  <si>
    <t>100 PCS</t>
  </si>
  <si>
    <t>120 PCS</t>
  </si>
  <si>
    <t>10 BOX (100 PCS)</t>
  </si>
  <si>
    <t>48 PCS</t>
  </si>
  <si>
    <t>288 PCS</t>
  </si>
  <si>
    <t>96 PCS</t>
  </si>
  <si>
    <t>96 LSN</t>
  </si>
  <si>
    <t>40 LSN</t>
  </si>
  <si>
    <t>40 PCS</t>
  </si>
  <si>
    <t>5 LSN</t>
  </si>
  <si>
    <t>20 LSN</t>
  </si>
  <si>
    <t>10 LSN</t>
  </si>
  <si>
    <t>50 LSN</t>
  </si>
  <si>
    <t>50 PCS</t>
  </si>
  <si>
    <t>Acrylic color Marries 812 B</t>
  </si>
  <si>
    <t>Acrylic Koala NT 7x10cm</t>
  </si>
  <si>
    <t>Acrylic Koala NT 7x20cm</t>
  </si>
  <si>
    <t>P case 16-09</t>
  </si>
  <si>
    <t>P case AD 030</t>
  </si>
  <si>
    <t>Shopping bag B 34</t>
  </si>
  <si>
    <t>Tas 35x40x20 belt BG 15-025</t>
  </si>
  <si>
    <t>Tas 40x45x20 belt BG 15-026</t>
  </si>
  <si>
    <t>Tas 45x50x20 belt BG 15-027</t>
  </si>
  <si>
    <t>Tas 50x55x25 belt BG 15-028</t>
  </si>
  <si>
    <t>Tas 55x65 BG 13-021</t>
  </si>
  <si>
    <t>Tas 60x70x25 belt BG 15-029</t>
  </si>
  <si>
    <t>Tas 70x55x25 BG 16-033 C</t>
  </si>
  <si>
    <t>Tas 70x70x30 belt BG 15-030</t>
  </si>
  <si>
    <t>PMJP</t>
  </si>
  <si>
    <t>720 PCS</t>
  </si>
  <si>
    <t>128 PCS</t>
  </si>
  <si>
    <t>Tas 75x55x25 BG16-033</t>
  </si>
  <si>
    <t>BALL PEN 4W OFFICE BP-994</t>
  </si>
  <si>
    <t>Bp 4W Office BP-994</t>
  </si>
  <si>
    <t>BAG 40*45*20 BELT BG15-026</t>
  </si>
  <si>
    <t>BAG 70*70*30 BELT BG15-030</t>
  </si>
  <si>
    <t>ACRYLIC SISIPAN KERTAS A6 11X16.5CM</t>
  </si>
  <si>
    <t>Acrylic Sisipan Kertas A6 11x16.5cm</t>
  </si>
  <si>
    <t>BAG 35*40*20 BELT  BG15-025</t>
  </si>
  <si>
    <t>BAG 45*50*20 BELT  BG15-027</t>
  </si>
  <si>
    <t>BAG 55*65  BG13-021</t>
  </si>
  <si>
    <t>BAG 60*70*25 BELT  BG15-029</t>
  </si>
  <si>
    <t>BAG 75*55*25  BG16-033</t>
  </si>
  <si>
    <t>ACRYLIC SISIPAN KERTAS 1/3 FOLIO 11X21.5 CM</t>
  </si>
  <si>
    <t>Acrylic Sisipan Kertas 1/3 Folio 11x21.5</t>
  </si>
  <si>
    <t>JENIS</t>
  </si>
  <si>
    <t>amplop</t>
  </si>
  <si>
    <t>buku</t>
  </si>
  <si>
    <t>cat</t>
  </si>
  <si>
    <t>clip</t>
  </si>
  <si>
    <t>dll</t>
  </si>
  <si>
    <t>map</t>
  </si>
  <si>
    <t>pcase</t>
  </si>
  <si>
    <t>pen</t>
  </si>
  <si>
    <t>stamp</t>
  </si>
  <si>
    <t>tas</t>
  </si>
  <si>
    <t>BAG 45*50*20  BG16-033 B</t>
  </si>
  <si>
    <t>Tas 45x50x20 BG 16-033 B</t>
  </si>
  <si>
    <t>BAG 70*55*25 BG16-033 C</t>
  </si>
  <si>
    <t>ACRYLIC NT 7X20 CM</t>
  </si>
  <si>
    <t>16-09 P.CASE</t>
  </si>
  <si>
    <t>AD030 PCASE</t>
  </si>
  <si>
    <t>B34 SHOPPING BAG</t>
  </si>
  <si>
    <t>ACRYILC NT 7X10 CM</t>
  </si>
  <si>
    <t>BAG 50*55*25 BELT BG15-028</t>
  </si>
  <si>
    <t>ACRYLIC COLOR 812 B</t>
  </si>
  <si>
    <t>93836-16K IRON CLIP BINDER B5 - CUTE ACTIVITY (96)</t>
  </si>
  <si>
    <t>93833-16K IRON CLIP BINDER B5 - SLOW LIFE (96)</t>
  </si>
  <si>
    <t>93835-16K IRON CLIP BINDER B5 - STREET BASKETBALL (96)</t>
  </si>
  <si>
    <t>Binder clip B5-93836-16K Cute Activity</t>
  </si>
  <si>
    <t>Binder clip B5-93833-16K Slow Life</t>
  </si>
  <si>
    <t>Binder clip B5-93835-16K Street Basketball</t>
  </si>
  <si>
    <t>Binder clip B5-93834-16K Corner Moodpp</t>
  </si>
  <si>
    <t>jml</t>
  </si>
  <si>
    <t>AG BANK</t>
  </si>
  <si>
    <t>Agenda Bank Kwarto</t>
  </si>
  <si>
    <t>AC-05 BIRU</t>
  </si>
  <si>
    <t>Map Sika kcg AC-05 Biru</t>
  </si>
  <si>
    <t>AC-06 MERAH</t>
  </si>
  <si>
    <t>Map Sika kcg AC-06 Merah</t>
  </si>
  <si>
    <t>Map Sika kcg AC-05 merah</t>
  </si>
  <si>
    <t>AGENDA 123 POLOS MIX</t>
  </si>
  <si>
    <t>AGENDA PRO DELUXE KCL PC-121 WK</t>
  </si>
  <si>
    <t>Agenda polos 123 Mix</t>
  </si>
  <si>
    <t>Agenda Pro Deluxe PC-121 WK Kecil</t>
  </si>
  <si>
    <t>BAG B-2637-3 (BLUE) JK</t>
  </si>
  <si>
    <t>BAG B-2637-3 (RED) JK</t>
  </si>
  <si>
    <t>BAG B-2637-3 (YELLOW) JK</t>
  </si>
  <si>
    <t>Tas JK B-2637 Biru</t>
  </si>
  <si>
    <t>Tas JK B-2637 Putih</t>
  </si>
  <si>
    <t>Tas JK B-2637 Kuning</t>
  </si>
  <si>
    <t>Tas JK B-2637 Merah</t>
  </si>
  <si>
    <t>MAP TAS / BAG JOYKO B-2637-3 PUTIH</t>
  </si>
  <si>
    <t>MAP TAS / BAG JOYKO B-2637-3 BIRU</t>
  </si>
  <si>
    <t>MAP TAS / BAG JOYKO B-2637-3 MERAH</t>
  </si>
  <si>
    <t>MAP TAS / BAG JOYKO B-2637-3 KUNING</t>
  </si>
  <si>
    <t>93834-16K IRON CLIP BINDER B5 - CORNER MOODPP (96)</t>
  </si>
  <si>
    <t>Binder clip A5-64833-32K Slow Life</t>
  </si>
  <si>
    <t>Binder clip A5-64834-32K Corner MoodPP</t>
  </si>
  <si>
    <t>Binder clip A5-64835-32K Street Basketball</t>
  </si>
  <si>
    <t>Binder clip A5-64836-32K Cute Activity</t>
  </si>
  <si>
    <t>64833-32K IRON CLIP BINDER A5 - SLOW LIFE (128)</t>
  </si>
  <si>
    <t>64834-32K IRON CLIP BINDER A5 - CORNER MOODPP 128)</t>
  </si>
  <si>
    <t>64835-32K IRON CLIP BINDER A5 - STREET BASKETBALL (128)</t>
  </si>
  <si>
    <t>64836-32K IRON CLIP BINDER A5 - CUTE ACTIVITY (128)</t>
  </si>
  <si>
    <t>A5648-28 BINDER A5 | 32K - BAI LING NIAO (128)</t>
  </si>
  <si>
    <t>B5938-32 BINDER B5 | 16K - BAI LING NIAO (96)</t>
  </si>
  <si>
    <t>Binder A5 32K A5648-28 Bai Ling Niao</t>
  </si>
  <si>
    <t>Binder B5 16K B5938-32 Bai Ling Niao</t>
  </si>
  <si>
    <t>ACRYLIC COLOUR TF-AC-003 (18X6ML)</t>
  </si>
  <si>
    <t>Acrylic TF-AC-003 18x16ml</t>
  </si>
  <si>
    <t>AG CK KOMBINASI</t>
  </si>
  <si>
    <t>Agenda Calvin Klein Kombinasi</t>
  </si>
  <si>
    <t>ACRYLIC SISIPAN KERTAS A5 T(15 X21 CM)</t>
  </si>
  <si>
    <t>Acrylic sisipan kertas A5 T 15x21cm</t>
  </si>
  <si>
    <t>BAG 50*35*20 BG10-057</t>
  </si>
  <si>
    <t>Tas 50x35x20 BG 10-057</t>
  </si>
  <si>
    <t>15 LSN</t>
  </si>
  <si>
    <t>ACRYLIC SISIPAN KERTAS FOLIO (21.5X33CM)</t>
  </si>
  <si>
    <t>Acrylic Sisipan Kertas Folio (21.5 x 33 cm)</t>
  </si>
  <si>
    <t>kode</t>
  </si>
  <si>
    <t>QTY B</t>
  </si>
  <si>
    <t>QTY TG</t>
  </si>
  <si>
    <t>STN B</t>
  </si>
  <si>
    <t>H_QTY/ CTN</t>
  </si>
  <si>
    <t>QTY/ CTN B</t>
  </si>
  <si>
    <t>H_1</t>
  </si>
  <si>
    <t>H_2</t>
  </si>
  <si>
    <t>QTY/ CTN TG</t>
  </si>
  <si>
    <t>STN TG</t>
  </si>
  <si>
    <t>QTY X</t>
  </si>
  <si>
    <t>STN X</t>
  </si>
  <si>
    <t>QTY K</t>
  </si>
  <si>
    <t>STN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</si>
</sst>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5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3\01%20JAN\BARANG%20MASUK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EXPEDISI%20+%20BUKU%20BESAR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Sheet1"/>
      <sheetName val="VAR"/>
    </sheetNames>
    <sheetDataSet>
      <sheetData sheetId="0"/>
      <sheetData sheetId="1"/>
      <sheetData sheetId="2"/>
      <sheetData sheetId="3">
        <row r="8">
          <cell r="G8" t="str">
            <v>'D:\kerja\BANK EXP\BARU\2023\01 JAN\NOTA 01 JAN 2023.XLSX'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BUKU BESAR"/>
      <sheetName val="VAR"/>
      <sheetName val="EXPEDISI + BUKU BESAR_2022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id="1" name="db" displayName="db" ref="A1:Y67" totalsRowShown="0" headerRowDxfId="55" dataDxfId="54">
  <autoFilter ref="A1:Y67"/>
  <sortState ref="A2:Y2159">
    <sortCondition ref="E1:E2159"/>
  </sortState>
  <tableColumns count="25">
    <tableColumn id="1" name="NB BM_C" dataDxfId="53" totalsRowDxfId="52">
      <calculatedColumnFormula>LOWER(SUBSTITUTE(SUBSTITUTE(SUBSTITUTE(SUBSTITUTE(SUBSTITUTE(SUBSTITUTE(db[[#This Row],[NB BM]]," ",),".",""),"-",""),"(",""),")",""),"/",""))</calculatedColumnFormula>
    </tableColumn>
    <tableColumn id="5" name="NB NOTA_C" dataDxfId="51" totalsRowDxfId="50">
      <calculatedColumnFormula>LOWER(SUBSTITUTE(SUBSTITUTE(SUBSTITUTE(SUBSTITUTE(SUBSTITUTE(SUBSTITUTE(SUBSTITUTE(SUBSTITUTE(SUBSTITUTE(db[[#This Row],[NB NOTA]]," ",),".",""),"-",""),"(",""),")",""),",",""),"/",""),"""",""),"+",""))</calculatedColumnFormula>
    </tableColumn>
    <tableColumn id="6" name="NB PAJAK_C" dataDxfId="49" totalsRowDxfId="48">
      <calculatedColumnFormula>LOWER(SUBSTITUTE(SUBSTITUTE(SUBSTITUTE(SUBSTITUTE(SUBSTITUTE(SUBSTITUTE(SUBSTITUTE(SUBSTITUTE(SUBSTITUTE(db[[#This Row],[NB PAJAK]]," ",""),"-",""),"(",""),")",""),".",""),",",""),"/",""),"""",""),"+",""))</calculatedColumnFormula>
    </tableColumn>
    <tableColumn id="2" name="NB BM" dataDxfId="47" totalsRowDxfId="46"/>
    <tableColumn id="3" name="NB NOTA" dataDxfId="45" totalsRowDxfId="44"/>
    <tableColumn id="4" name="NB PAJAK" dataDxfId="43" totalsRowDxfId="42"/>
    <tableColumn id="7" name="FAKTUR" dataDxfId="41" totalsRowDxfId="40"/>
    <tableColumn id="14" name="jml" dataDxfId="39" totalsRowDxfId="38">
      <calculatedColumnFormula>IF(db[[#This Row],[NB NOTA_C]]="","",COUNTIF([2]!B_MSK[concat],db[[#This Row],[NB NOTA_C]]))</calculatedColumnFormula>
    </tableColumn>
    <tableColumn id="9" name="SUPPLIER" dataDxfId="37" totalsRowDxfId="36"/>
    <tableColumn id="10" name="QTY/ CTN" dataDxfId="35" totalsRowDxfId="34"/>
    <tableColumn id="11" name="JENIS" dataDxfId="33" totalsRowDxfId="32"/>
    <tableColumn id="12" name="kode" dataDxfId="31" totalsRowDxfId="30"/>
    <tableColumn id="8" name="H_QTY/ CTN" dataDxfId="29" totalsRowDxfId="28">
      <calculatedColumnFormula>IF(db[[#This Row],[QTY/ CTN]]="","",SUBSTITUTE(SUBSTITUTE(SUBSTITUTE(db[[#This Row],[QTY/ CTN]]," ","_",2),"(",""),")","")&amp;"_")</calculatedColumnFormula>
    </tableColumn>
    <tableColumn id="17" name="H_1" dataDxfId="27" totalsRowDxfId="26">
      <calculatedColumnFormula>IF(db[[#This Row],[H_QTY/ CTN]]="","",SEARCH("_",db[[#This Row],[H_QTY/ CTN]]))</calculatedColumnFormula>
    </tableColumn>
    <tableColumn id="16" name="H_2" dataDxfId="25" totalsRowDxfId="24">
      <calculatedColumnFormula>IF(db[[#This Row],[H_QTY/ CTN]]="","",LEN(db[[#This Row],[H_QTY/ CTN]]))</calculatedColumnFormula>
    </tableColumn>
    <tableColumn id="13" name="QTY/ CTN B" dataDxfId="23" totalsRowDxfId="22">
      <calculatedColumnFormula>IF(db[[#This Row],[H_QTY/ CTN]]="","",LEFT(db[[#This Row],[H_QTY/ CTN]],db[[#This Row],[H_1]]-1))</calculatedColumnFormula>
    </tableColumn>
    <tableColumn id="15" name="QTY/ CTN TG" dataDxfId="21" totalsRowDxfId="20">
      <calculatedColumnFormula>IF(NOT(db[[#This Row],[H_1]]=db[[#This Row],[H_2]]),MID(db[[#This Row],[H_QTY/ CTN]],db[[#This Row],[H_1]]+1,db[[#This Row],[H_2]]-db[[#This Row],[H_1]]-1),"")</calculatedColumnFormula>
    </tableColumn>
    <tableColumn id="18" name="QTY B" dataDxfId="19" totalsRowDxfId="18">
      <calculatedColumnFormula>IF(db[[#This Row],[QTY/ CTN B]]="","",LEFT(db[[#This Row],[QTY/ CTN B]],SEARCH(" ",db[[#This Row],[QTY/ CTN B]],1)-1))</calculatedColumnFormula>
    </tableColumn>
    <tableColumn id="19" name="STN B" dataDxfId="17" totalsRowDxfId="16">
      <calculatedColumnFormula>IF(db[[#This Row],[QTY/ CTN B]]="","",RIGHT(db[[#This Row],[QTY/ CTN B]],LEN(db[[#This Row],[QTY/ CTN B]])-SEARCH(" ",db[[#This Row],[QTY/ CTN B]],1)))</calculatedColumnFormula>
    </tableColumn>
    <tableColumn id="20" name="QTY TG" dataDxfId="15" totalsRowDxfId="14">
      <calculatedColumnFormula>IF(db[[#This Row],[QTY/ CTN TG]]="",IF(db[[#This Row],[STN TG]]="","",12),LEFT(db[[#This Row],[QTY/ CTN TG]],SEARCH(" ",db[[#This Row],[QTY/ CTN TG]],1)-1))</calculatedColumnFormula>
    </tableColumn>
    <tableColumn id="21" name="STN TG" dataDxfId="13" totalsRowDxfId="12">
      <calculatedColumnFormula>IF(db[[#This Row],[QTY/ CTN TG]]="",IF(db[[#This Row],[STN B]]="LSN","PCS",IF(db[[#This Row],[STN B]]="GRS","LSN","")),RIGHT(db[[#This Row],[QTY/ CTN TG]],LEN(db[[#This Row],[QTY/ CTN TG]])-SEARCH(" ",db[[#This Row],[QTY/ CTN TG]],1)))</calculatedColumnFormula>
    </tableColumn>
    <tableColumn id="24" name="QTY K" dataDxfId="11" totalsRowDxfId="10">
      <calculatedColumnFormula>IF(db[[#This Row],[STN K]]="","",IF(db[[#This Row],[STN TG]]="LSN",12,""))</calculatedColumnFormula>
    </tableColumn>
    <tableColumn id="25" name="STN K" dataDxfId="9" totalsRowDxfId="8">
      <calculatedColumnFormula>IF(db[[#This Row],[STN TG]]="LSN","PCS","")</calculatedColumnFormula>
    </tableColumn>
    <tableColumn id="22" name="QTY X" dataDxfId="7" totalsRowDxfId="6">
      <calculatedColumnFormula>db[[#This Row],[QTY B]]*IF(db[[#This Row],[QTY TG]]="",1,db[[#This Row],[QTY TG]])*IF(db[[#This Row],[QTY K]]="",1,db[[#This Row],[QTY K]])</calculatedColumnFormula>
    </tableColumn>
    <tableColumn id="23" name="STN X" dataDxfId="5" totalsRowDxfId="4">
      <calculatedColumnFormula>IF(db[[#This Row],[STN K]]="",IF(db[[#This Row],[STN TG]]="",db[[#This Row],[STN B]],db[[#This Row],[STN TG]]),db[[#This Row],[STN K]])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67"/>
  <sheetViews>
    <sheetView tabSelected="1" topLeftCell="E1" zoomScale="70" zoomScaleNormal="70" workbookViewId="0">
      <selection activeCell="E58" sqref="A2:Y67"/>
    </sheetView>
  </sheetViews>
  <sheetFormatPr defaultRowHeight="16.5" outlineLevelCol="1" x14ac:dyDescent="0.25"/>
  <cols>
    <col min="1" max="1" width="43.5703125" style="1" customWidth="1" outlineLevel="1"/>
    <col min="2" max="2" width="48.28515625" style="1" customWidth="1" outlineLevel="1"/>
    <col min="3" max="3" width="48.5703125" style="1" customWidth="1" outlineLevel="1"/>
    <col min="4" max="4" width="55" style="4" customWidth="1"/>
    <col min="5" max="5" width="66.28515625" style="1" customWidth="1" outlineLevel="1"/>
    <col min="6" max="6" width="69.28515625" style="1" customWidth="1" outlineLevel="1"/>
    <col min="7" max="7" width="14.5703125" style="1" customWidth="1" outlineLevel="1"/>
    <col min="8" max="8" width="7.140625" style="5" customWidth="1"/>
    <col min="9" max="9" width="31" style="1" customWidth="1"/>
    <col min="10" max="10" width="20.28515625" style="1" customWidth="1"/>
    <col min="11" max="11" width="10.7109375" style="1" bestFit="1" customWidth="1"/>
    <col min="12" max="12" width="23.5703125" style="1" customWidth="1"/>
    <col min="13" max="13" width="20.5703125" style="1" customWidth="1"/>
    <col min="14" max="14" width="2.5703125" style="1" customWidth="1"/>
    <col min="15" max="15" width="3.85546875" style="1" customWidth="1"/>
    <col min="16" max="16" width="11" style="19" customWidth="1"/>
    <col min="17" max="17" width="10.28515625" style="19" customWidth="1"/>
    <col min="18" max="25" width="10" style="19" customWidth="1"/>
    <col min="26" max="16384" width="9.140625" style="1"/>
  </cols>
  <sheetData>
    <row r="1" spans="1:25" x14ac:dyDescent="0.25">
      <c r="A1" s="1" t="s">
        <v>49</v>
      </c>
      <c r="B1" s="1" t="s">
        <v>50</v>
      </c>
      <c r="C1" s="1" t="s">
        <v>51</v>
      </c>
      <c r="D1" s="4" t="s">
        <v>46</v>
      </c>
      <c r="E1" s="1" t="s">
        <v>47</v>
      </c>
      <c r="F1" s="1" t="s">
        <v>48</v>
      </c>
      <c r="G1" s="1" t="s">
        <v>56</v>
      </c>
      <c r="H1" s="1" t="s">
        <v>149</v>
      </c>
      <c r="I1" s="1" t="s">
        <v>54</v>
      </c>
      <c r="J1" s="1" t="s">
        <v>55</v>
      </c>
      <c r="K1" s="1" t="s">
        <v>121</v>
      </c>
      <c r="L1" s="1" t="s">
        <v>196</v>
      </c>
      <c r="M1" s="1" t="s">
        <v>200</v>
      </c>
      <c r="N1" s="1" t="s">
        <v>202</v>
      </c>
      <c r="O1" s="1" t="s">
        <v>203</v>
      </c>
      <c r="P1" s="19" t="s">
        <v>201</v>
      </c>
      <c r="Q1" s="19" t="s">
        <v>204</v>
      </c>
      <c r="R1" s="19" t="s">
        <v>197</v>
      </c>
      <c r="S1" s="19" t="s">
        <v>199</v>
      </c>
      <c r="T1" s="19" t="s">
        <v>198</v>
      </c>
      <c r="U1" s="19" t="s">
        <v>205</v>
      </c>
      <c r="V1" s="19" t="s">
        <v>208</v>
      </c>
      <c r="W1" s="19" t="s">
        <v>209</v>
      </c>
      <c r="X1" s="19" t="s">
        <v>206</v>
      </c>
      <c r="Y1" s="19" t="s">
        <v>207</v>
      </c>
    </row>
    <row r="2" spans="1:25" ht="16.5" customHeight="1" x14ac:dyDescent="0.25">
      <c r="A2" s="3" t="str">
        <f>LOWER(SUBSTITUTE(SUBSTITUTE(SUBSTITUTE(SUBSTITUTE(SUBSTITUTE(SUBSTITUTE(db[[#This Row],[NB BM]]," ",),".",""),"-",""),"(",""),")",""),"/",""))</f>
        <v>pcase1609</v>
      </c>
      <c r="B2" s="3" t="str">
        <f>LOWER(SUBSTITUTE(SUBSTITUTE(SUBSTITUTE(SUBSTITUTE(SUBSTITUTE(SUBSTITUTE(SUBSTITUTE(SUBSTITUTE(SUBSTITUTE(db[[#This Row],[NB NOTA]]," ",),".",""),"-",""),"(",""),")",""),",",""),"/",""),"""",""),"+",""))</f>
        <v>1609pcase</v>
      </c>
      <c r="C2" s="3" t="str">
        <f>LOWER(SUBSTITUTE(SUBSTITUTE(SUBSTITUTE(SUBSTITUTE(SUBSTITUTE(SUBSTITUTE(SUBSTITUTE(SUBSTITUTE(SUBSTITUTE(db[[#This Row],[NB PAJAK]]," ",""),"-",""),"(",""),")",""),".",""),",",""),"/",""),"""",""),"+",""))</f>
        <v/>
      </c>
      <c r="D2" s="1" t="s">
        <v>93</v>
      </c>
      <c r="E2" s="4" t="s">
        <v>136</v>
      </c>
      <c r="F2" s="14"/>
      <c r="H2" s="11" t="e">
        <f>IF(db[[#This Row],[NB NOTA_C]]="","",COUNTIF([2]!B_MSK[concat],db[[#This Row],[NB NOTA_C]]))</f>
        <v>#REF!</v>
      </c>
      <c r="I2" s="6" t="s">
        <v>104</v>
      </c>
      <c r="J2" s="3" t="s">
        <v>74</v>
      </c>
      <c r="K2" s="1" t="s">
        <v>128</v>
      </c>
      <c r="M2" s="1" t="str">
        <f>IF(db[[#This Row],[QTY/ CTN]]="","",SUBSTITUTE(SUBSTITUTE(SUBSTITUTE(db[[#This Row],[QTY/ CTN]]," ","_",2),"(",""),")","")&amp;"_")</f>
        <v>144 PCS_</v>
      </c>
      <c r="N2" s="1">
        <f>IF(db[[#This Row],[H_QTY/ CTN]]="","",SEARCH("_",db[[#This Row],[H_QTY/ CTN]]))</f>
        <v>8</v>
      </c>
      <c r="O2" s="1">
        <f>IF(db[[#This Row],[H_QTY/ CTN]]="","",LEN(db[[#This Row],[H_QTY/ CTN]]))</f>
        <v>8</v>
      </c>
      <c r="P2" s="19" t="str">
        <f>IF(db[[#This Row],[H_QTY/ CTN]]="","",LEFT(db[[#This Row],[H_QTY/ CTN]],db[[#This Row],[H_1]]-1))</f>
        <v>144 PCS</v>
      </c>
      <c r="Q2" s="18" t="str">
        <f>IF(NOT(db[[#This Row],[H_1]]=db[[#This Row],[H_2]]),MID(db[[#This Row],[H_QTY/ CTN]],db[[#This Row],[H_1]]+1,db[[#This Row],[H_2]]-db[[#This Row],[H_1]]-1),"")</f>
        <v/>
      </c>
      <c r="R2" s="18" t="str">
        <f>IF(db[[#This Row],[QTY/ CTN B]]="","",LEFT(db[[#This Row],[QTY/ CTN B]],SEARCH(" ",db[[#This Row],[QTY/ CTN B]],1)-1))</f>
        <v>144</v>
      </c>
      <c r="S2" s="18" t="str">
        <f>IF(db[[#This Row],[QTY/ CTN B]]="","",RIGHT(db[[#This Row],[QTY/ CTN B]],LEN(db[[#This Row],[QTY/ CTN B]])-SEARCH(" ",db[[#This Row],[QTY/ CTN B]],1)))</f>
        <v>PCS</v>
      </c>
      <c r="T2" s="18" t="str">
        <f>IF(db[[#This Row],[QTY/ CTN TG]]="",IF(db[[#This Row],[STN TG]]="","",12),LEFT(db[[#This Row],[QTY/ CTN TG]],SEARCH(" ",db[[#This Row],[QTY/ CTN TG]],1)-1))</f>
        <v/>
      </c>
      <c r="U2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2" s="18" t="str">
        <f>IF(db[[#This Row],[STN K]]="","",IF(db[[#This Row],[STN TG]]="LSN",12,""))</f>
        <v/>
      </c>
      <c r="W2" s="18" t="str">
        <f>IF(db[[#This Row],[STN TG]]="LSN","PCS","")</f>
        <v/>
      </c>
      <c r="X2" s="18">
        <f>db[[#This Row],[QTY B]]*IF(db[[#This Row],[QTY TG]]="",1,db[[#This Row],[QTY TG]])*IF(db[[#This Row],[QTY K]]="",1,db[[#This Row],[QTY K]])</f>
        <v>144</v>
      </c>
      <c r="Y2" s="18" t="str">
        <f>IF(db[[#This Row],[STN K]]="",IF(db[[#This Row],[STN TG]]="",db[[#This Row],[STN B]],db[[#This Row],[STN TG]]),db[[#This Row],[STN K]])</f>
        <v>PCS</v>
      </c>
    </row>
    <row r="3" spans="1:25" ht="16.5" customHeight="1" x14ac:dyDescent="0.25">
      <c r="A3" s="3" t="str">
        <f>LOWER(SUBSTITUTE(SUBSTITUTE(SUBSTITUTE(SUBSTITUTE(SUBSTITUTE(SUBSTITUTE(db[[#This Row],[NB BM]]," ",),".",""),"-",""),"(",""),")",""),"/",""))</f>
        <v>binderclipa56483332kslowlife</v>
      </c>
      <c r="B3" s="3" t="str">
        <f>LOWER(SUBSTITUTE(SUBSTITUTE(SUBSTITUTE(SUBSTITUTE(SUBSTITUTE(SUBSTITUTE(SUBSTITUTE(SUBSTITUTE(SUBSTITUTE(db[[#This Row],[NB NOTA]]," ",),".",""),"-",""),"(",""),")",""),",",""),"/",""),"""",""),"+",""))</f>
        <v>6483332kironclipbindera5slowlife128</v>
      </c>
      <c r="C3" s="3" t="str">
        <f>LOWER(SUBSTITUTE(SUBSTITUTE(SUBSTITUTE(SUBSTITUTE(SUBSTITUTE(SUBSTITUTE(SUBSTITUTE(SUBSTITUTE(SUBSTITUTE(db[[#This Row],[NB PAJAK]]," ",""),"-",""),"(",""),")",""),".",""),",",""),"/",""),"""",""),"+",""))</f>
        <v/>
      </c>
      <c r="D3" s="1" t="s">
        <v>173</v>
      </c>
      <c r="E3" s="4" t="s">
        <v>177</v>
      </c>
      <c r="F3" s="14"/>
      <c r="H3" s="11" t="e">
        <f>IF(db[[#This Row],[NB NOTA_C]]="","",COUNTIF([2]!B_MSK[concat],db[[#This Row],[NB NOTA_C]]))</f>
        <v>#REF!</v>
      </c>
      <c r="I3" s="6" t="s">
        <v>67</v>
      </c>
      <c r="J3" s="3" t="s">
        <v>106</v>
      </c>
      <c r="K3" s="1" t="s">
        <v>125</v>
      </c>
      <c r="M3" s="1" t="str">
        <f>IF(db[[#This Row],[QTY/ CTN]]="","",SUBSTITUTE(SUBSTITUTE(SUBSTITUTE(db[[#This Row],[QTY/ CTN]]," ","_",2),"(",""),")","")&amp;"_")</f>
        <v>128 PCS_</v>
      </c>
      <c r="N3" s="1">
        <f>IF(db[[#This Row],[H_QTY/ CTN]]="","",SEARCH("_",db[[#This Row],[H_QTY/ CTN]]))</f>
        <v>8</v>
      </c>
      <c r="O3" s="1">
        <f>IF(db[[#This Row],[H_QTY/ CTN]]="","",LEN(db[[#This Row],[H_QTY/ CTN]]))</f>
        <v>8</v>
      </c>
      <c r="P3" s="19" t="str">
        <f>IF(db[[#This Row],[H_QTY/ CTN]]="","",LEFT(db[[#This Row],[H_QTY/ CTN]],db[[#This Row],[H_1]]-1))</f>
        <v>128 PCS</v>
      </c>
      <c r="Q3" s="18" t="str">
        <f>IF(NOT(db[[#This Row],[H_1]]=db[[#This Row],[H_2]]),MID(db[[#This Row],[H_QTY/ CTN]],db[[#This Row],[H_1]]+1,db[[#This Row],[H_2]]-db[[#This Row],[H_1]]-1),"")</f>
        <v/>
      </c>
      <c r="R3" s="18" t="str">
        <f>IF(db[[#This Row],[QTY/ CTN B]]="","",LEFT(db[[#This Row],[QTY/ CTN B]],SEARCH(" ",db[[#This Row],[QTY/ CTN B]],1)-1))</f>
        <v>128</v>
      </c>
      <c r="S3" s="18" t="str">
        <f>IF(db[[#This Row],[QTY/ CTN B]]="","",RIGHT(db[[#This Row],[QTY/ CTN B]],LEN(db[[#This Row],[QTY/ CTN B]])-SEARCH(" ",db[[#This Row],[QTY/ CTN B]],1)))</f>
        <v>PCS</v>
      </c>
      <c r="T3" s="18" t="str">
        <f>IF(db[[#This Row],[QTY/ CTN TG]]="",IF(db[[#This Row],[STN TG]]="","",12),LEFT(db[[#This Row],[QTY/ CTN TG]],SEARCH(" ",db[[#This Row],[QTY/ CTN TG]],1)-1))</f>
        <v/>
      </c>
      <c r="U3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3" s="18" t="str">
        <f>IF(db[[#This Row],[STN K]]="","",IF(db[[#This Row],[STN TG]]="LSN",12,""))</f>
        <v/>
      </c>
      <c r="W3" s="18" t="str">
        <f>IF(db[[#This Row],[STN TG]]="LSN","PCS","")</f>
        <v/>
      </c>
      <c r="X3" s="18">
        <f>db[[#This Row],[QTY B]]*IF(db[[#This Row],[QTY TG]]="",1,db[[#This Row],[QTY TG]])*IF(db[[#This Row],[QTY K]]="",1,db[[#This Row],[QTY K]])</f>
        <v>128</v>
      </c>
      <c r="Y3" s="18" t="str">
        <f>IF(db[[#This Row],[STN K]]="",IF(db[[#This Row],[STN TG]]="",db[[#This Row],[STN B]],db[[#This Row],[STN TG]]),db[[#This Row],[STN K]])</f>
        <v>PCS</v>
      </c>
    </row>
    <row r="4" spans="1:25" ht="16.5" customHeight="1" x14ac:dyDescent="0.25">
      <c r="A4" s="3" t="str">
        <f>LOWER(SUBSTITUTE(SUBSTITUTE(SUBSTITUTE(SUBSTITUTE(SUBSTITUTE(SUBSTITUTE(db[[#This Row],[NB BM]]," ",),".",""),"-",""),"(",""),")",""),"/",""))</f>
        <v>binderclipa56483432kcornermoodpp</v>
      </c>
      <c r="B4" s="3" t="str">
        <f>LOWER(SUBSTITUTE(SUBSTITUTE(SUBSTITUTE(SUBSTITUTE(SUBSTITUTE(SUBSTITUTE(SUBSTITUTE(SUBSTITUTE(SUBSTITUTE(db[[#This Row],[NB NOTA]]," ",),".",""),"-",""),"(",""),")",""),",",""),"/",""),"""",""),"+",""))</f>
        <v>6483432kironclipbindera5cornermoodpp128</v>
      </c>
      <c r="C4" s="3" t="str">
        <f>LOWER(SUBSTITUTE(SUBSTITUTE(SUBSTITUTE(SUBSTITUTE(SUBSTITUTE(SUBSTITUTE(SUBSTITUTE(SUBSTITUTE(SUBSTITUTE(db[[#This Row],[NB PAJAK]]," ",""),"-",""),"(",""),")",""),".",""),",",""),"/",""),"""",""),"+",""))</f>
        <v/>
      </c>
      <c r="D4" s="1" t="s">
        <v>174</v>
      </c>
      <c r="E4" s="4" t="s">
        <v>178</v>
      </c>
      <c r="F4" s="14"/>
      <c r="H4" s="11" t="e">
        <f>IF(db[[#This Row],[NB NOTA_C]]="","",COUNTIF([2]!B_MSK[concat],db[[#This Row],[NB NOTA_C]]))</f>
        <v>#REF!</v>
      </c>
      <c r="I4" s="6" t="s">
        <v>67</v>
      </c>
      <c r="J4" s="3" t="s">
        <v>106</v>
      </c>
      <c r="K4" s="1" t="s">
        <v>125</v>
      </c>
      <c r="M4" s="1" t="str">
        <f>IF(db[[#This Row],[QTY/ CTN]]="","",SUBSTITUTE(SUBSTITUTE(SUBSTITUTE(db[[#This Row],[QTY/ CTN]]," ","_",2),"(",""),")","")&amp;"_")</f>
        <v>128 PCS_</v>
      </c>
      <c r="N4" s="1">
        <f>IF(db[[#This Row],[H_QTY/ CTN]]="","",SEARCH("_",db[[#This Row],[H_QTY/ CTN]]))</f>
        <v>8</v>
      </c>
      <c r="O4" s="1">
        <f>IF(db[[#This Row],[H_QTY/ CTN]]="","",LEN(db[[#This Row],[H_QTY/ CTN]]))</f>
        <v>8</v>
      </c>
      <c r="P4" s="19" t="str">
        <f>IF(db[[#This Row],[H_QTY/ CTN]]="","",LEFT(db[[#This Row],[H_QTY/ CTN]],db[[#This Row],[H_1]]-1))</f>
        <v>128 PCS</v>
      </c>
      <c r="Q4" s="18" t="str">
        <f>IF(NOT(db[[#This Row],[H_1]]=db[[#This Row],[H_2]]),MID(db[[#This Row],[H_QTY/ CTN]],db[[#This Row],[H_1]]+1,db[[#This Row],[H_2]]-db[[#This Row],[H_1]]-1),"")</f>
        <v/>
      </c>
      <c r="R4" s="18" t="str">
        <f>IF(db[[#This Row],[QTY/ CTN B]]="","",LEFT(db[[#This Row],[QTY/ CTN B]],SEARCH(" ",db[[#This Row],[QTY/ CTN B]],1)-1))</f>
        <v>128</v>
      </c>
      <c r="S4" s="18" t="str">
        <f>IF(db[[#This Row],[QTY/ CTN B]]="","",RIGHT(db[[#This Row],[QTY/ CTN B]],LEN(db[[#This Row],[QTY/ CTN B]])-SEARCH(" ",db[[#This Row],[QTY/ CTN B]],1)))</f>
        <v>PCS</v>
      </c>
      <c r="T4" s="18" t="str">
        <f>IF(db[[#This Row],[QTY/ CTN TG]]="",IF(db[[#This Row],[STN TG]]="","",12),LEFT(db[[#This Row],[QTY/ CTN TG]],SEARCH(" ",db[[#This Row],[QTY/ CTN TG]],1)-1))</f>
        <v/>
      </c>
      <c r="U4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4" s="18" t="str">
        <f>IF(db[[#This Row],[STN K]]="","",IF(db[[#This Row],[STN TG]]="LSN",12,""))</f>
        <v/>
      </c>
      <c r="W4" s="18" t="str">
        <f>IF(db[[#This Row],[STN TG]]="LSN","PCS","")</f>
        <v/>
      </c>
      <c r="X4" s="18">
        <f>db[[#This Row],[QTY B]]*IF(db[[#This Row],[QTY TG]]="",1,db[[#This Row],[QTY TG]])*IF(db[[#This Row],[QTY K]]="",1,db[[#This Row],[QTY K]])</f>
        <v>128</v>
      </c>
      <c r="Y4" s="18" t="str">
        <f>IF(db[[#This Row],[STN K]]="",IF(db[[#This Row],[STN TG]]="",db[[#This Row],[STN B]],db[[#This Row],[STN TG]]),db[[#This Row],[STN K]])</f>
        <v>PCS</v>
      </c>
    </row>
    <row r="5" spans="1:25" ht="16.5" customHeight="1" x14ac:dyDescent="0.25">
      <c r="A5" s="3" t="str">
        <f>LOWER(SUBSTITUTE(SUBSTITUTE(SUBSTITUTE(SUBSTITUTE(SUBSTITUTE(SUBSTITUTE(db[[#This Row],[NB BM]]," ",),".",""),"-",""),"(",""),")",""),"/",""))</f>
        <v>binderclipa56483532kstreetbasketball</v>
      </c>
      <c r="B5" s="3" t="str">
        <f>LOWER(SUBSTITUTE(SUBSTITUTE(SUBSTITUTE(SUBSTITUTE(SUBSTITUTE(SUBSTITUTE(SUBSTITUTE(SUBSTITUTE(SUBSTITUTE(db[[#This Row],[NB NOTA]]," ",),".",""),"-",""),"(",""),")",""),",",""),"/",""),"""",""),"+",""))</f>
        <v>6483532kironclipbindera5streetbasketball128</v>
      </c>
      <c r="C5" s="3" t="str">
        <f>LOWER(SUBSTITUTE(SUBSTITUTE(SUBSTITUTE(SUBSTITUTE(SUBSTITUTE(SUBSTITUTE(SUBSTITUTE(SUBSTITUTE(SUBSTITUTE(db[[#This Row],[NB PAJAK]]," ",""),"-",""),"(",""),")",""),".",""),",",""),"/",""),"""",""),"+",""))</f>
        <v/>
      </c>
      <c r="D5" s="1" t="s">
        <v>175</v>
      </c>
      <c r="E5" s="4" t="s">
        <v>179</v>
      </c>
      <c r="F5" s="14"/>
      <c r="H5" s="11" t="e">
        <f>IF(db[[#This Row],[NB NOTA_C]]="","",COUNTIF([2]!B_MSK[concat],db[[#This Row],[NB NOTA_C]]))</f>
        <v>#REF!</v>
      </c>
      <c r="I5" s="6" t="s">
        <v>67</v>
      </c>
      <c r="J5" s="3" t="s">
        <v>106</v>
      </c>
      <c r="K5" s="1" t="s">
        <v>125</v>
      </c>
      <c r="M5" s="1" t="str">
        <f>IF(db[[#This Row],[QTY/ CTN]]="","",SUBSTITUTE(SUBSTITUTE(SUBSTITUTE(db[[#This Row],[QTY/ CTN]]," ","_",2),"(",""),")","")&amp;"_")</f>
        <v>128 PCS_</v>
      </c>
      <c r="N5" s="1">
        <f>IF(db[[#This Row],[H_QTY/ CTN]]="","",SEARCH("_",db[[#This Row],[H_QTY/ CTN]]))</f>
        <v>8</v>
      </c>
      <c r="O5" s="1">
        <f>IF(db[[#This Row],[H_QTY/ CTN]]="","",LEN(db[[#This Row],[H_QTY/ CTN]]))</f>
        <v>8</v>
      </c>
      <c r="P5" s="19" t="str">
        <f>IF(db[[#This Row],[H_QTY/ CTN]]="","",LEFT(db[[#This Row],[H_QTY/ CTN]],db[[#This Row],[H_1]]-1))</f>
        <v>128 PCS</v>
      </c>
      <c r="Q5" s="18" t="str">
        <f>IF(NOT(db[[#This Row],[H_1]]=db[[#This Row],[H_2]]),MID(db[[#This Row],[H_QTY/ CTN]],db[[#This Row],[H_1]]+1,db[[#This Row],[H_2]]-db[[#This Row],[H_1]]-1),"")</f>
        <v/>
      </c>
      <c r="R5" s="18" t="str">
        <f>IF(db[[#This Row],[QTY/ CTN B]]="","",LEFT(db[[#This Row],[QTY/ CTN B]],SEARCH(" ",db[[#This Row],[QTY/ CTN B]],1)-1))</f>
        <v>128</v>
      </c>
      <c r="S5" s="18" t="str">
        <f>IF(db[[#This Row],[QTY/ CTN B]]="","",RIGHT(db[[#This Row],[QTY/ CTN B]],LEN(db[[#This Row],[QTY/ CTN B]])-SEARCH(" ",db[[#This Row],[QTY/ CTN B]],1)))</f>
        <v>PCS</v>
      </c>
      <c r="T5" s="18" t="str">
        <f>IF(db[[#This Row],[QTY/ CTN TG]]="",IF(db[[#This Row],[STN TG]]="","",12),LEFT(db[[#This Row],[QTY/ CTN TG]],SEARCH(" ",db[[#This Row],[QTY/ CTN TG]],1)-1))</f>
        <v/>
      </c>
      <c r="U5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5" s="18" t="str">
        <f>IF(db[[#This Row],[STN K]]="","",IF(db[[#This Row],[STN TG]]="LSN",12,""))</f>
        <v/>
      </c>
      <c r="W5" s="18" t="str">
        <f>IF(db[[#This Row],[STN TG]]="LSN","PCS","")</f>
        <v/>
      </c>
      <c r="X5" s="18">
        <f>db[[#This Row],[QTY B]]*IF(db[[#This Row],[QTY TG]]="",1,db[[#This Row],[QTY TG]])*IF(db[[#This Row],[QTY K]]="",1,db[[#This Row],[QTY K]])</f>
        <v>128</v>
      </c>
      <c r="Y5" s="18" t="str">
        <f>IF(db[[#This Row],[STN K]]="",IF(db[[#This Row],[STN TG]]="",db[[#This Row],[STN B]],db[[#This Row],[STN TG]]),db[[#This Row],[STN K]])</f>
        <v>PCS</v>
      </c>
    </row>
    <row r="6" spans="1:25" ht="16.5" customHeight="1" x14ac:dyDescent="0.25">
      <c r="A6" s="3" t="str">
        <f>LOWER(SUBSTITUTE(SUBSTITUTE(SUBSTITUTE(SUBSTITUTE(SUBSTITUTE(SUBSTITUTE(db[[#This Row],[NB BM]]," ",),".",""),"-",""),"(",""),")",""),"/",""))</f>
        <v>binderclipa56483632kcuteactivity</v>
      </c>
      <c r="B6" s="3" t="str">
        <f>LOWER(SUBSTITUTE(SUBSTITUTE(SUBSTITUTE(SUBSTITUTE(SUBSTITUTE(SUBSTITUTE(SUBSTITUTE(SUBSTITUTE(SUBSTITUTE(db[[#This Row],[NB NOTA]]," ",),".",""),"-",""),"(",""),")",""),",",""),"/",""),"""",""),"+",""))</f>
        <v>6483632kironclipbindera5cuteactivity128</v>
      </c>
      <c r="C6" s="3" t="str">
        <f>LOWER(SUBSTITUTE(SUBSTITUTE(SUBSTITUTE(SUBSTITUTE(SUBSTITUTE(SUBSTITUTE(SUBSTITUTE(SUBSTITUTE(SUBSTITUTE(db[[#This Row],[NB PAJAK]]," ",""),"-",""),"(",""),")",""),".",""),",",""),"/",""),"""",""),"+",""))</f>
        <v/>
      </c>
      <c r="D6" s="1" t="s">
        <v>176</v>
      </c>
      <c r="E6" s="4" t="s">
        <v>180</v>
      </c>
      <c r="F6" s="14"/>
      <c r="H6" s="11" t="e">
        <f>IF(db[[#This Row],[NB NOTA_C]]="","",COUNTIF([2]!B_MSK[concat],db[[#This Row],[NB NOTA_C]]))</f>
        <v>#REF!</v>
      </c>
      <c r="I6" s="6" t="s">
        <v>67</v>
      </c>
      <c r="J6" s="3" t="s">
        <v>106</v>
      </c>
      <c r="K6" s="1" t="s">
        <v>125</v>
      </c>
      <c r="M6" s="1" t="str">
        <f>IF(db[[#This Row],[QTY/ CTN]]="","",SUBSTITUTE(SUBSTITUTE(SUBSTITUTE(db[[#This Row],[QTY/ CTN]]," ","_",2),"(",""),")","")&amp;"_")</f>
        <v>128 PCS_</v>
      </c>
      <c r="N6" s="1">
        <f>IF(db[[#This Row],[H_QTY/ CTN]]="","",SEARCH("_",db[[#This Row],[H_QTY/ CTN]]))</f>
        <v>8</v>
      </c>
      <c r="O6" s="1">
        <f>IF(db[[#This Row],[H_QTY/ CTN]]="","",LEN(db[[#This Row],[H_QTY/ CTN]]))</f>
        <v>8</v>
      </c>
      <c r="P6" s="19" t="str">
        <f>IF(db[[#This Row],[H_QTY/ CTN]]="","",LEFT(db[[#This Row],[H_QTY/ CTN]],db[[#This Row],[H_1]]-1))</f>
        <v>128 PCS</v>
      </c>
      <c r="Q6" s="18" t="str">
        <f>IF(NOT(db[[#This Row],[H_1]]=db[[#This Row],[H_2]]),MID(db[[#This Row],[H_QTY/ CTN]],db[[#This Row],[H_1]]+1,db[[#This Row],[H_2]]-db[[#This Row],[H_1]]-1),"")</f>
        <v/>
      </c>
      <c r="R6" s="18" t="str">
        <f>IF(db[[#This Row],[QTY/ CTN B]]="","",LEFT(db[[#This Row],[QTY/ CTN B]],SEARCH(" ",db[[#This Row],[QTY/ CTN B]],1)-1))</f>
        <v>128</v>
      </c>
      <c r="S6" s="18" t="str">
        <f>IF(db[[#This Row],[QTY/ CTN B]]="","",RIGHT(db[[#This Row],[QTY/ CTN B]],LEN(db[[#This Row],[QTY/ CTN B]])-SEARCH(" ",db[[#This Row],[QTY/ CTN B]],1)))</f>
        <v>PCS</v>
      </c>
      <c r="T6" s="18" t="str">
        <f>IF(db[[#This Row],[QTY/ CTN TG]]="",IF(db[[#This Row],[STN TG]]="","",12),LEFT(db[[#This Row],[QTY/ CTN TG]],SEARCH(" ",db[[#This Row],[QTY/ CTN TG]],1)-1))</f>
        <v/>
      </c>
      <c r="U6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6" s="18" t="str">
        <f>IF(db[[#This Row],[STN K]]="","",IF(db[[#This Row],[STN TG]]="LSN",12,""))</f>
        <v/>
      </c>
      <c r="W6" s="18" t="str">
        <f>IF(db[[#This Row],[STN TG]]="LSN","PCS","")</f>
        <v/>
      </c>
      <c r="X6" s="18">
        <f>db[[#This Row],[QTY B]]*IF(db[[#This Row],[QTY TG]]="",1,db[[#This Row],[QTY TG]])*IF(db[[#This Row],[QTY K]]="",1,db[[#This Row],[QTY K]])</f>
        <v>128</v>
      </c>
      <c r="Y6" s="18" t="str">
        <f>IF(db[[#This Row],[STN K]]="",IF(db[[#This Row],[STN TG]]="",db[[#This Row],[STN B]],db[[#This Row],[STN TG]]),db[[#This Row],[STN K]])</f>
        <v>PCS</v>
      </c>
    </row>
    <row r="7" spans="1:25" x14ac:dyDescent="0.25">
      <c r="A7" s="3" t="str">
        <f>LOWER(SUBSTITUTE(SUBSTITUTE(SUBSTITUTE(SUBSTITUTE(SUBSTITUTE(SUBSTITUTE(db[[#This Row],[NB BM]]," ",),".",""),"-",""),"(",""),")",""),"/",""))</f>
        <v>binderclipb59383316kslowlife</v>
      </c>
      <c r="B7" s="3" t="str">
        <f>LOWER(SUBSTITUTE(SUBSTITUTE(SUBSTITUTE(SUBSTITUTE(SUBSTITUTE(SUBSTITUTE(SUBSTITUTE(SUBSTITUTE(SUBSTITUTE(db[[#This Row],[NB NOTA]]," ",),".",""),"-",""),"(",""),")",""),",",""),"/",""),"""",""),"+",""))</f>
        <v>9383316kironclipbinderb5slowlife96</v>
      </c>
      <c r="C7" s="3" t="str">
        <f>LOWER(SUBSTITUTE(SUBSTITUTE(SUBSTITUTE(SUBSTITUTE(SUBSTITUTE(SUBSTITUTE(SUBSTITUTE(SUBSTITUTE(SUBSTITUTE(db[[#This Row],[NB PAJAK]]," ",""),"-",""),"(",""),")",""),".",""),",",""),"/",""),"""",""),"+",""))</f>
        <v/>
      </c>
      <c r="D7" s="1" t="s">
        <v>146</v>
      </c>
      <c r="E7" s="4" t="s">
        <v>143</v>
      </c>
      <c r="F7" s="14"/>
      <c r="H7" s="11" t="e">
        <f>IF(db[[#This Row],[NB NOTA_C]]="","",COUNTIF([2]!B_MSK[concat],db[[#This Row],[NB NOTA_C]]))</f>
        <v>#REF!</v>
      </c>
      <c r="I7" s="6" t="s">
        <v>67</v>
      </c>
      <c r="J7" s="3" t="s">
        <v>81</v>
      </c>
      <c r="K7" s="1" t="s">
        <v>125</v>
      </c>
      <c r="L7" s="3"/>
      <c r="M7" s="3" t="str">
        <f>IF(db[[#This Row],[QTY/ CTN]]="","",SUBSTITUTE(SUBSTITUTE(SUBSTITUTE(db[[#This Row],[QTY/ CTN]]," ","_",2),"(",""),")","")&amp;"_")</f>
        <v>96 PCS_</v>
      </c>
      <c r="N7" s="3">
        <f>IF(db[[#This Row],[H_QTY/ CTN]]="","",SEARCH("_",db[[#This Row],[H_QTY/ CTN]]))</f>
        <v>7</v>
      </c>
      <c r="O7" s="3">
        <f>IF(db[[#This Row],[H_QTY/ CTN]]="","",LEN(db[[#This Row],[H_QTY/ CTN]]))</f>
        <v>7</v>
      </c>
      <c r="P7" s="19" t="str">
        <f>IF(db[[#This Row],[H_QTY/ CTN]]="","",LEFT(db[[#This Row],[H_QTY/ CTN]],db[[#This Row],[H_1]]-1))</f>
        <v>96 PCS</v>
      </c>
      <c r="Q7" s="18" t="str">
        <f>IF(NOT(db[[#This Row],[H_1]]=db[[#This Row],[H_2]]),MID(db[[#This Row],[H_QTY/ CTN]],db[[#This Row],[H_1]]+1,db[[#This Row],[H_2]]-db[[#This Row],[H_1]]-1),"")</f>
        <v/>
      </c>
      <c r="R7" s="18" t="str">
        <f>IF(db[[#This Row],[QTY/ CTN B]]="","",LEFT(db[[#This Row],[QTY/ CTN B]],SEARCH(" ",db[[#This Row],[QTY/ CTN B]],1)-1))</f>
        <v>96</v>
      </c>
      <c r="S7" s="18" t="str">
        <f>IF(db[[#This Row],[QTY/ CTN B]]="","",RIGHT(db[[#This Row],[QTY/ CTN B]],LEN(db[[#This Row],[QTY/ CTN B]])-SEARCH(" ",db[[#This Row],[QTY/ CTN B]],1)))</f>
        <v>PCS</v>
      </c>
      <c r="T7" s="18" t="str">
        <f>IF(db[[#This Row],[QTY/ CTN TG]]="",IF(db[[#This Row],[STN TG]]="","",12),LEFT(db[[#This Row],[QTY/ CTN TG]],SEARCH(" ",db[[#This Row],[QTY/ CTN TG]],1)-1))</f>
        <v/>
      </c>
      <c r="U7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7" s="18" t="str">
        <f>IF(db[[#This Row],[STN K]]="","",IF(db[[#This Row],[STN TG]]="LSN",12,""))</f>
        <v/>
      </c>
      <c r="W7" s="18" t="str">
        <f>IF(db[[#This Row],[STN TG]]="LSN","PCS","")</f>
        <v/>
      </c>
      <c r="X7" s="18">
        <f>db[[#This Row],[QTY B]]*IF(db[[#This Row],[QTY TG]]="",1,db[[#This Row],[QTY TG]])*IF(db[[#This Row],[QTY K]]="",1,db[[#This Row],[QTY K]])</f>
        <v>96</v>
      </c>
      <c r="Y7" s="18" t="str">
        <f>IF(db[[#This Row],[STN K]]="",IF(db[[#This Row],[STN TG]]="",db[[#This Row],[STN B]],db[[#This Row],[STN TG]]),db[[#This Row],[STN K]])</f>
        <v>PCS</v>
      </c>
    </row>
    <row r="8" spans="1:25" ht="16.5" customHeight="1" x14ac:dyDescent="0.25">
      <c r="A8" s="3" t="str">
        <f>LOWER(SUBSTITUTE(SUBSTITUTE(SUBSTITUTE(SUBSTITUTE(SUBSTITUTE(SUBSTITUTE(db[[#This Row],[NB BM]]," ",),".",""),"-",""),"(",""),")",""),"/",""))</f>
        <v>binderclipb59383416kcornermoodpp</v>
      </c>
      <c r="B8" s="3" t="str">
        <f>LOWER(SUBSTITUTE(SUBSTITUTE(SUBSTITUTE(SUBSTITUTE(SUBSTITUTE(SUBSTITUTE(SUBSTITUTE(SUBSTITUTE(SUBSTITUTE(db[[#This Row],[NB NOTA]]," ",),".",""),"-",""),"(",""),")",""),",",""),"/",""),"""",""),"+",""))</f>
        <v>9383416kironclipbinderb5cornermoodpp96</v>
      </c>
      <c r="C8" s="3" t="str">
        <f>LOWER(SUBSTITUTE(SUBSTITUTE(SUBSTITUTE(SUBSTITUTE(SUBSTITUTE(SUBSTITUTE(SUBSTITUTE(SUBSTITUTE(SUBSTITUTE(db[[#This Row],[NB PAJAK]]," ",""),"-",""),"(",""),")",""),".",""),",",""),"/",""),"""",""),"+",""))</f>
        <v/>
      </c>
      <c r="D8" s="1" t="s">
        <v>148</v>
      </c>
      <c r="E8" s="4" t="s">
        <v>172</v>
      </c>
      <c r="F8" s="14"/>
      <c r="H8" s="11" t="e">
        <f>IF(db[[#This Row],[NB NOTA_C]]="","",COUNTIF([2]!B_MSK[concat],db[[#This Row],[NB NOTA_C]]))</f>
        <v>#REF!</v>
      </c>
      <c r="I8" s="6" t="s">
        <v>67</v>
      </c>
      <c r="J8" s="3" t="s">
        <v>81</v>
      </c>
      <c r="K8" s="1" t="s">
        <v>125</v>
      </c>
      <c r="L8" s="3"/>
      <c r="M8" s="3" t="str">
        <f>IF(db[[#This Row],[QTY/ CTN]]="","",SUBSTITUTE(SUBSTITUTE(SUBSTITUTE(db[[#This Row],[QTY/ CTN]]," ","_",2),"(",""),")","")&amp;"_")</f>
        <v>96 PCS_</v>
      </c>
      <c r="N8" s="3">
        <f>IF(db[[#This Row],[H_QTY/ CTN]]="","",SEARCH("_",db[[#This Row],[H_QTY/ CTN]]))</f>
        <v>7</v>
      </c>
      <c r="O8" s="3">
        <f>IF(db[[#This Row],[H_QTY/ CTN]]="","",LEN(db[[#This Row],[H_QTY/ CTN]]))</f>
        <v>7</v>
      </c>
      <c r="P8" s="19" t="str">
        <f>IF(db[[#This Row],[H_QTY/ CTN]]="","",LEFT(db[[#This Row],[H_QTY/ CTN]],db[[#This Row],[H_1]]-1))</f>
        <v>96 PCS</v>
      </c>
      <c r="Q8" s="18" t="str">
        <f>IF(NOT(db[[#This Row],[H_1]]=db[[#This Row],[H_2]]),MID(db[[#This Row],[H_QTY/ CTN]],db[[#This Row],[H_1]]+1,db[[#This Row],[H_2]]-db[[#This Row],[H_1]]-1),"")</f>
        <v/>
      </c>
      <c r="R8" s="18" t="str">
        <f>IF(db[[#This Row],[QTY/ CTN B]]="","",LEFT(db[[#This Row],[QTY/ CTN B]],SEARCH(" ",db[[#This Row],[QTY/ CTN B]],1)-1))</f>
        <v>96</v>
      </c>
      <c r="S8" s="18" t="str">
        <f>IF(db[[#This Row],[QTY/ CTN B]]="","",RIGHT(db[[#This Row],[QTY/ CTN B]],LEN(db[[#This Row],[QTY/ CTN B]])-SEARCH(" ",db[[#This Row],[QTY/ CTN B]],1)))</f>
        <v>PCS</v>
      </c>
      <c r="T8" s="18" t="str">
        <f>IF(db[[#This Row],[QTY/ CTN TG]]="",IF(db[[#This Row],[STN TG]]="","",12),LEFT(db[[#This Row],[QTY/ CTN TG]],SEARCH(" ",db[[#This Row],[QTY/ CTN TG]],1)-1))</f>
        <v/>
      </c>
      <c r="U8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8" s="18" t="str">
        <f>IF(db[[#This Row],[STN K]]="","",IF(db[[#This Row],[STN TG]]="LSN",12,""))</f>
        <v/>
      </c>
      <c r="W8" s="18" t="str">
        <f>IF(db[[#This Row],[STN TG]]="LSN","PCS","")</f>
        <v/>
      </c>
      <c r="X8" s="18">
        <f>db[[#This Row],[QTY B]]*IF(db[[#This Row],[QTY TG]]="",1,db[[#This Row],[QTY TG]])*IF(db[[#This Row],[QTY K]]="",1,db[[#This Row],[QTY K]])</f>
        <v>96</v>
      </c>
      <c r="Y8" s="18" t="str">
        <f>IF(db[[#This Row],[STN K]]="",IF(db[[#This Row],[STN TG]]="",db[[#This Row],[STN B]],db[[#This Row],[STN TG]]),db[[#This Row],[STN K]])</f>
        <v>PCS</v>
      </c>
    </row>
    <row r="9" spans="1:25" ht="16.5" customHeight="1" x14ac:dyDescent="0.25">
      <c r="A9" s="3" t="str">
        <f>LOWER(SUBSTITUTE(SUBSTITUTE(SUBSTITUTE(SUBSTITUTE(SUBSTITUTE(SUBSTITUTE(db[[#This Row],[NB BM]]," ",),".",""),"-",""),"(",""),")",""),"/",""))</f>
        <v>binderclipb59383516kstreetbasketball</v>
      </c>
      <c r="B9" s="3" t="str">
        <f>LOWER(SUBSTITUTE(SUBSTITUTE(SUBSTITUTE(SUBSTITUTE(SUBSTITUTE(SUBSTITUTE(SUBSTITUTE(SUBSTITUTE(SUBSTITUTE(db[[#This Row],[NB NOTA]]," ",),".",""),"-",""),"(",""),")",""),",",""),"/",""),"""",""),"+",""))</f>
        <v>9383516kironclipbinderb5streetbasketball96</v>
      </c>
      <c r="C9" s="3" t="str">
        <f>LOWER(SUBSTITUTE(SUBSTITUTE(SUBSTITUTE(SUBSTITUTE(SUBSTITUTE(SUBSTITUTE(SUBSTITUTE(SUBSTITUTE(SUBSTITUTE(db[[#This Row],[NB PAJAK]]," ",""),"-",""),"(",""),")",""),".",""),",",""),"/",""),"""",""),"+",""))</f>
        <v/>
      </c>
      <c r="D9" s="1" t="s">
        <v>147</v>
      </c>
      <c r="E9" s="4" t="s">
        <v>144</v>
      </c>
      <c r="F9" s="14"/>
      <c r="H9" s="11" t="e">
        <f>IF(db[[#This Row],[NB NOTA_C]]="","",COUNTIF([2]!B_MSK[concat],db[[#This Row],[NB NOTA_C]]))</f>
        <v>#REF!</v>
      </c>
      <c r="I9" s="6" t="s">
        <v>67</v>
      </c>
      <c r="J9" s="3" t="s">
        <v>81</v>
      </c>
      <c r="K9" s="1" t="s">
        <v>125</v>
      </c>
      <c r="L9" s="3"/>
      <c r="M9" s="3" t="str">
        <f>IF(db[[#This Row],[QTY/ CTN]]="","",SUBSTITUTE(SUBSTITUTE(SUBSTITUTE(db[[#This Row],[QTY/ CTN]]," ","_",2),"(",""),")","")&amp;"_")</f>
        <v>96 PCS_</v>
      </c>
      <c r="N9" s="3">
        <f>IF(db[[#This Row],[H_QTY/ CTN]]="","",SEARCH("_",db[[#This Row],[H_QTY/ CTN]]))</f>
        <v>7</v>
      </c>
      <c r="O9" s="3">
        <f>IF(db[[#This Row],[H_QTY/ CTN]]="","",LEN(db[[#This Row],[H_QTY/ CTN]]))</f>
        <v>7</v>
      </c>
      <c r="P9" s="19" t="str">
        <f>IF(db[[#This Row],[H_QTY/ CTN]]="","",LEFT(db[[#This Row],[H_QTY/ CTN]],db[[#This Row],[H_1]]-1))</f>
        <v>96 PCS</v>
      </c>
      <c r="Q9" s="18" t="str">
        <f>IF(NOT(db[[#This Row],[H_1]]=db[[#This Row],[H_2]]),MID(db[[#This Row],[H_QTY/ CTN]],db[[#This Row],[H_1]]+1,db[[#This Row],[H_2]]-db[[#This Row],[H_1]]-1),"")</f>
        <v/>
      </c>
      <c r="R9" s="18" t="str">
        <f>IF(db[[#This Row],[QTY/ CTN B]]="","",LEFT(db[[#This Row],[QTY/ CTN B]],SEARCH(" ",db[[#This Row],[QTY/ CTN B]],1)-1))</f>
        <v>96</v>
      </c>
      <c r="S9" s="18" t="str">
        <f>IF(db[[#This Row],[QTY/ CTN B]]="","",RIGHT(db[[#This Row],[QTY/ CTN B]],LEN(db[[#This Row],[QTY/ CTN B]])-SEARCH(" ",db[[#This Row],[QTY/ CTN B]],1)))</f>
        <v>PCS</v>
      </c>
      <c r="T9" s="18" t="str">
        <f>IF(db[[#This Row],[QTY/ CTN TG]]="",IF(db[[#This Row],[STN TG]]="","",12),LEFT(db[[#This Row],[QTY/ CTN TG]],SEARCH(" ",db[[#This Row],[QTY/ CTN TG]],1)-1))</f>
        <v/>
      </c>
      <c r="U9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9" s="18" t="str">
        <f>IF(db[[#This Row],[STN K]]="","",IF(db[[#This Row],[STN TG]]="LSN",12,""))</f>
        <v/>
      </c>
      <c r="W9" s="18" t="str">
        <f>IF(db[[#This Row],[STN TG]]="LSN","PCS","")</f>
        <v/>
      </c>
      <c r="X9" s="18">
        <f>db[[#This Row],[QTY B]]*IF(db[[#This Row],[QTY TG]]="",1,db[[#This Row],[QTY TG]])*IF(db[[#This Row],[QTY K]]="",1,db[[#This Row],[QTY K]])</f>
        <v>96</v>
      </c>
      <c r="Y9" s="18" t="str">
        <f>IF(db[[#This Row],[STN K]]="",IF(db[[#This Row],[STN TG]]="",db[[#This Row],[STN B]],db[[#This Row],[STN TG]]),db[[#This Row],[STN K]])</f>
        <v>PCS</v>
      </c>
    </row>
    <row r="10" spans="1:25" ht="16.5" customHeight="1" x14ac:dyDescent="0.25">
      <c r="A10" s="3" t="str">
        <f>LOWER(SUBSTITUTE(SUBSTITUTE(SUBSTITUTE(SUBSTITUTE(SUBSTITUTE(SUBSTITUTE(db[[#This Row],[NB BM]]," ",),".",""),"-",""),"(",""),")",""),"/",""))</f>
        <v>binderclipb59383616kcuteactivity</v>
      </c>
      <c r="B10" s="3" t="str">
        <f>LOWER(SUBSTITUTE(SUBSTITUTE(SUBSTITUTE(SUBSTITUTE(SUBSTITUTE(SUBSTITUTE(SUBSTITUTE(SUBSTITUTE(SUBSTITUTE(db[[#This Row],[NB NOTA]]," ",),".",""),"-",""),"(",""),")",""),",",""),"/",""),"""",""),"+",""))</f>
        <v>9383616kironclipbinderb5cuteactivity96</v>
      </c>
      <c r="C10" s="3" t="str">
        <f>LOWER(SUBSTITUTE(SUBSTITUTE(SUBSTITUTE(SUBSTITUTE(SUBSTITUTE(SUBSTITUTE(SUBSTITUTE(SUBSTITUTE(SUBSTITUTE(db[[#This Row],[NB PAJAK]]," ",""),"-",""),"(",""),")",""),".",""),",",""),"/",""),"""",""),"+",""))</f>
        <v/>
      </c>
      <c r="D10" s="1" t="s">
        <v>145</v>
      </c>
      <c r="E10" s="4" t="s">
        <v>142</v>
      </c>
      <c r="F10" s="14"/>
      <c r="H10" s="11" t="e">
        <f>IF(db[[#This Row],[NB NOTA_C]]="","",COUNTIF([2]!B_MSK[concat],db[[#This Row],[NB NOTA_C]]))</f>
        <v>#REF!</v>
      </c>
      <c r="I10" s="6" t="s">
        <v>67</v>
      </c>
      <c r="J10" s="3" t="s">
        <v>81</v>
      </c>
      <c r="K10" s="1" t="s">
        <v>125</v>
      </c>
      <c r="L10" s="3"/>
      <c r="M10" s="3" t="str">
        <f>IF(db[[#This Row],[QTY/ CTN]]="","",SUBSTITUTE(SUBSTITUTE(SUBSTITUTE(db[[#This Row],[QTY/ CTN]]," ","_",2),"(",""),")","")&amp;"_")</f>
        <v>96 PCS_</v>
      </c>
      <c r="N10" s="3">
        <f>IF(db[[#This Row],[H_QTY/ CTN]]="","",SEARCH("_",db[[#This Row],[H_QTY/ CTN]]))</f>
        <v>7</v>
      </c>
      <c r="O10" s="3">
        <f>IF(db[[#This Row],[H_QTY/ CTN]]="","",LEN(db[[#This Row],[H_QTY/ CTN]]))</f>
        <v>7</v>
      </c>
      <c r="P10" s="19" t="str">
        <f>IF(db[[#This Row],[H_QTY/ CTN]]="","",LEFT(db[[#This Row],[H_QTY/ CTN]],db[[#This Row],[H_1]]-1))</f>
        <v>96 PCS</v>
      </c>
      <c r="Q10" s="18" t="str">
        <f>IF(NOT(db[[#This Row],[H_1]]=db[[#This Row],[H_2]]),MID(db[[#This Row],[H_QTY/ CTN]],db[[#This Row],[H_1]]+1,db[[#This Row],[H_2]]-db[[#This Row],[H_1]]-1),"")</f>
        <v/>
      </c>
      <c r="R10" s="18" t="str">
        <f>IF(db[[#This Row],[QTY/ CTN B]]="","",LEFT(db[[#This Row],[QTY/ CTN B]],SEARCH(" ",db[[#This Row],[QTY/ CTN B]],1)-1))</f>
        <v>96</v>
      </c>
      <c r="S10" s="18" t="str">
        <f>IF(db[[#This Row],[QTY/ CTN B]]="","",RIGHT(db[[#This Row],[QTY/ CTN B]],LEN(db[[#This Row],[QTY/ CTN B]])-SEARCH(" ",db[[#This Row],[QTY/ CTN B]],1)))</f>
        <v>PCS</v>
      </c>
      <c r="T10" s="18" t="str">
        <f>IF(db[[#This Row],[QTY/ CTN TG]]="",IF(db[[#This Row],[STN TG]]="","",12),LEFT(db[[#This Row],[QTY/ CTN TG]],SEARCH(" ",db[[#This Row],[QTY/ CTN TG]],1)-1))</f>
        <v/>
      </c>
      <c r="U10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10" s="18" t="str">
        <f>IF(db[[#This Row],[STN K]]="","",IF(db[[#This Row],[STN TG]]="LSN",12,""))</f>
        <v/>
      </c>
      <c r="W10" s="18" t="str">
        <f>IF(db[[#This Row],[STN TG]]="LSN","PCS","")</f>
        <v/>
      </c>
      <c r="X10" s="18">
        <f>db[[#This Row],[QTY B]]*IF(db[[#This Row],[QTY TG]]="",1,db[[#This Row],[QTY TG]])*IF(db[[#This Row],[QTY K]]="",1,db[[#This Row],[QTY K]])</f>
        <v>96</v>
      </c>
      <c r="Y10" s="18" t="str">
        <f>IF(db[[#This Row],[STN K]]="",IF(db[[#This Row],[STN TG]]="",db[[#This Row],[STN B]],db[[#This Row],[STN TG]]),db[[#This Row],[STN K]])</f>
        <v>PCS</v>
      </c>
    </row>
    <row r="11" spans="1:25" ht="16.5" customHeight="1" x14ac:dyDescent="0.25">
      <c r="A11" s="7" t="str">
        <f>LOWER(SUBSTITUTE(SUBSTITUTE(SUBSTITUTE(SUBSTITUTE(SUBSTITUTE(SUBSTITUTE(db[[#This Row],[NB BM]]," ",),".",""),"-",""),"(",""),")",""),"/",""))</f>
        <v>bindera532ka564828bailingniao</v>
      </c>
      <c r="B11" s="7" t="str">
        <f>LOWER(SUBSTITUTE(SUBSTITUTE(SUBSTITUTE(SUBSTITUTE(SUBSTITUTE(SUBSTITUTE(SUBSTITUTE(SUBSTITUTE(SUBSTITUTE(db[[#This Row],[NB NOTA]]," ",),".",""),"-",""),"(",""),")",""),",",""),"/",""),"""",""),"+",""))</f>
        <v>a564828bindera5|32kbailingniao128</v>
      </c>
      <c r="C11" s="7" t="str">
        <f>LOWER(SUBSTITUTE(SUBSTITUTE(SUBSTITUTE(SUBSTITUTE(SUBSTITUTE(SUBSTITUTE(SUBSTITUTE(SUBSTITUTE(SUBSTITUTE(db[[#This Row],[NB PAJAK]]," ",""),"-",""),"(",""),")",""),".",""),",",""),"/",""),"""",""),"+",""))</f>
        <v/>
      </c>
      <c r="D11" s="8" t="s">
        <v>183</v>
      </c>
      <c r="E11" s="10" t="s">
        <v>181</v>
      </c>
      <c r="F11" s="15"/>
      <c r="G11" s="8"/>
      <c r="H11" s="12" t="e">
        <f>IF(db[[#This Row],[NB NOTA_C]]="","",COUNTIF([2]!B_MSK[concat],db[[#This Row],[NB NOTA_C]]))</f>
        <v>#REF!</v>
      </c>
      <c r="I11" s="9" t="s">
        <v>67</v>
      </c>
      <c r="J11" s="7" t="s">
        <v>106</v>
      </c>
      <c r="K11" s="8" t="s">
        <v>127</v>
      </c>
      <c r="L11" s="7"/>
      <c r="M11" s="7" t="str">
        <f>IF(db[[#This Row],[QTY/ CTN]]="","",SUBSTITUTE(SUBSTITUTE(SUBSTITUTE(db[[#This Row],[QTY/ CTN]]," ","_",2),"(",""),")","")&amp;"_")</f>
        <v>128 PCS_</v>
      </c>
      <c r="N11" s="7">
        <f>IF(db[[#This Row],[H_QTY/ CTN]]="","",SEARCH("_",db[[#This Row],[H_QTY/ CTN]]))</f>
        <v>8</v>
      </c>
      <c r="O11" s="7">
        <f>IF(db[[#This Row],[H_QTY/ CTN]]="","",LEN(db[[#This Row],[H_QTY/ CTN]]))</f>
        <v>8</v>
      </c>
      <c r="P11" s="20" t="str">
        <f>IF(db[[#This Row],[H_QTY/ CTN]]="","",LEFT(db[[#This Row],[H_QTY/ CTN]],db[[#This Row],[H_1]]-1))</f>
        <v>128 PCS</v>
      </c>
      <c r="Q11" s="20" t="str">
        <f>IF(NOT(db[[#This Row],[H_1]]=db[[#This Row],[H_2]]),MID(db[[#This Row],[H_QTY/ CTN]],db[[#This Row],[H_1]]+1,db[[#This Row],[H_2]]-db[[#This Row],[H_1]]-1),"")</f>
        <v/>
      </c>
      <c r="R11" s="18" t="str">
        <f>IF(db[[#This Row],[QTY/ CTN B]]="","",LEFT(db[[#This Row],[QTY/ CTN B]],SEARCH(" ",db[[#This Row],[QTY/ CTN B]],1)-1))</f>
        <v>128</v>
      </c>
      <c r="S11" s="18" t="str">
        <f>IF(db[[#This Row],[QTY/ CTN B]]="","",RIGHT(db[[#This Row],[QTY/ CTN B]],LEN(db[[#This Row],[QTY/ CTN B]])-SEARCH(" ",db[[#This Row],[QTY/ CTN B]],1)))</f>
        <v>PCS</v>
      </c>
      <c r="T11" s="18" t="str">
        <f>IF(db[[#This Row],[QTY/ CTN TG]]="",IF(db[[#This Row],[STN TG]]="","",12),LEFT(db[[#This Row],[QTY/ CTN TG]],SEARCH(" ",db[[#This Row],[QTY/ CTN TG]],1)-1))</f>
        <v/>
      </c>
      <c r="U11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11" s="18" t="str">
        <f>IF(db[[#This Row],[STN K]]="","",IF(db[[#This Row],[STN TG]]="LSN",12,""))</f>
        <v/>
      </c>
      <c r="W11" s="18" t="str">
        <f>IF(db[[#This Row],[STN TG]]="LSN","PCS","")</f>
        <v/>
      </c>
      <c r="X11" s="18">
        <f>db[[#This Row],[QTY B]]*IF(db[[#This Row],[QTY TG]]="",1,db[[#This Row],[QTY TG]])*IF(db[[#This Row],[QTY K]]="",1,db[[#This Row],[QTY K]])</f>
        <v>128</v>
      </c>
      <c r="Y11" s="18" t="str">
        <f>IF(db[[#This Row],[STN K]]="",IF(db[[#This Row],[STN TG]]="",db[[#This Row],[STN B]],db[[#This Row],[STN TG]]),db[[#This Row],[STN K]])</f>
        <v>PCS</v>
      </c>
    </row>
    <row r="12" spans="1:25" ht="16.5" customHeight="1" x14ac:dyDescent="0.25">
      <c r="A12" s="3" t="str">
        <f>LOWER(SUBSTITUTE(SUBSTITUTE(SUBSTITUTE(SUBSTITUTE(SUBSTITUTE(SUBSTITUTE(db[[#This Row],[NB BM]]," ",),".",""),"-",""),"(",""),")",""),"/",""))</f>
        <v>abjadangkaabc1232610r</v>
      </c>
      <c r="B12" s="3" t="str">
        <f>LOWER(SUBSTITUTE(SUBSTITUTE(SUBSTITUTE(SUBSTITUTE(SUBSTITUTE(SUBSTITUTE(SUBSTITUTE(SUBSTITUTE(SUBSTITUTE(db[[#This Row],[NB NOTA]]," ",),".",""),"-",""),"(",""),")",""),",",""),"/",""),"""",""),"+",""))</f>
        <v>abjadangkaabc123261dr</v>
      </c>
      <c r="C12" s="3" t="str">
        <f>LOWER(SUBSTITUTE(SUBSTITUTE(SUBSTITUTE(SUBSTITUTE(SUBSTITUTE(SUBSTITUTE(SUBSTITUTE(SUBSTITUTE(SUBSTITUTE(db[[#This Row],[NB PAJAK]]," ",""),"-",""),"(",""),")",""),".",""),",",""),"/",""),"""",""),"+",""))</f>
        <v/>
      </c>
      <c r="D12" s="1" t="s">
        <v>1</v>
      </c>
      <c r="E12" s="4" t="s">
        <v>23</v>
      </c>
      <c r="F12" s="14"/>
      <c r="G12" s="1" t="s">
        <v>53</v>
      </c>
      <c r="H12" s="11" t="e">
        <f>IF(db[[#This Row],[NB NOTA_C]]="","",COUNTIF([2]!B_MSK[concat],db[[#This Row],[NB NOTA_C]]))</f>
        <v>#REF!</v>
      </c>
      <c r="I12" s="5" t="s">
        <v>57</v>
      </c>
      <c r="J12" s="1" t="s">
        <v>71</v>
      </c>
      <c r="K12" s="1" t="s">
        <v>126</v>
      </c>
      <c r="M12" s="1" t="str">
        <f>IF(db[[#This Row],[QTY/ CTN]]="","",SUBSTITUTE(SUBSTITUTE(SUBSTITUTE(db[[#This Row],[QTY/ CTN]]," ","_",2),"(",""),")","")&amp;"_")</f>
        <v>12 LSN_</v>
      </c>
      <c r="N12" s="1">
        <f>IF(db[[#This Row],[H_QTY/ CTN]]="","",SEARCH("_",db[[#This Row],[H_QTY/ CTN]]))</f>
        <v>7</v>
      </c>
      <c r="O12" s="1">
        <f>IF(db[[#This Row],[H_QTY/ CTN]]="","",LEN(db[[#This Row],[H_QTY/ CTN]]))</f>
        <v>7</v>
      </c>
      <c r="P12" s="19" t="str">
        <f>IF(db[[#This Row],[H_QTY/ CTN]]="","",LEFT(db[[#This Row],[H_QTY/ CTN]],db[[#This Row],[H_1]]-1))</f>
        <v>12 LSN</v>
      </c>
      <c r="Q12" s="18" t="str">
        <f>IF(NOT(db[[#This Row],[H_1]]=db[[#This Row],[H_2]]),MID(db[[#This Row],[H_QTY/ CTN]],db[[#This Row],[H_1]]+1,db[[#This Row],[H_2]]-db[[#This Row],[H_1]]-1),"")</f>
        <v/>
      </c>
      <c r="R12" s="18" t="str">
        <f>IF(db[[#This Row],[QTY/ CTN B]]="","",LEFT(db[[#This Row],[QTY/ CTN B]],SEARCH(" ",db[[#This Row],[QTY/ CTN B]],1)-1))</f>
        <v>12</v>
      </c>
      <c r="S12" s="18" t="str">
        <f>IF(db[[#This Row],[QTY/ CTN B]]="","",RIGHT(db[[#This Row],[QTY/ CTN B]],LEN(db[[#This Row],[QTY/ CTN B]])-SEARCH(" ",db[[#This Row],[QTY/ CTN B]],1)))</f>
        <v>LSN</v>
      </c>
      <c r="T12" s="18">
        <f>IF(db[[#This Row],[QTY/ CTN TG]]="",IF(db[[#This Row],[STN TG]]="","",12),LEFT(db[[#This Row],[QTY/ CTN TG]],SEARCH(" ",db[[#This Row],[QTY/ CTN TG]],1)-1))</f>
        <v>12</v>
      </c>
      <c r="U12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12" s="18" t="str">
        <f>IF(db[[#This Row],[STN K]]="","",IF(db[[#This Row],[STN TG]]="LSN",12,""))</f>
        <v/>
      </c>
      <c r="W12" s="18" t="str">
        <f>IF(db[[#This Row],[STN TG]]="LSN","PCS","")</f>
        <v/>
      </c>
      <c r="X12" s="18">
        <f>db[[#This Row],[QTY B]]*IF(db[[#This Row],[QTY TG]]="",1,db[[#This Row],[QTY TG]])*IF(db[[#This Row],[QTY K]]="",1,db[[#This Row],[QTY K]])</f>
        <v>144</v>
      </c>
      <c r="Y12" s="18" t="str">
        <f>IF(db[[#This Row],[STN K]]="",IF(db[[#This Row],[STN TG]]="",db[[#This Row],[STN B]],db[[#This Row],[STN TG]]),db[[#This Row],[STN K]])</f>
        <v>PCS</v>
      </c>
    </row>
    <row r="13" spans="1:25" ht="16.5" customHeight="1" x14ac:dyDescent="0.25">
      <c r="A13" s="3" t="str">
        <f>LOWER(SUBSTITUTE(SUBSTITUTE(SUBSTITUTE(SUBSTITUTE(SUBSTITUTE(SUBSTITUTE(db[[#This Row],[NB BM]]," ",),".",""),"-",""),"(",""),")",""),"/",""))</f>
        <v>mapsikakcgac05hijau</v>
      </c>
      <c r="B13" s="3" t="str">
        <f>LOWER(SUBSTITUTE(SUBSTITUTE(SUBSTITUTE(SUBSTITUTE(SUBSTITUTE(SUBSTITUTE(SUBSTITUTE(SUBSTITUTE(SUBSTITUTE(db[[#This Row],[NB NOTA]]," ",),".",""),"-",""),"(",""),")",""),",",""),"/",""),"""",""),"+",""))</f>
        <v>ac05hijau</v>
      </c>
      <c r="C13" s="3" t="str">
        <f>LOWER(SUBSTITUTE(SUBSTITUTE(SUBSTITUTE(SUBSTITUTE(SUBSTITUTE(SUBSTITUTE(SUBSTITUTE(SUBSTITUTE(SUBSTITUTE(db[[#This Row],[NB PAJAK]]," ",""),"-",""),"(",""),")",""),".",""),",",""),"/",""),"""",""),"+",""))</f>
        <v/>
      </c>
      <c r="D13" s="1" t="s">
        <v>16</v>
      </c>
      <c r="E13" s="4" t="s">
        <v>38</v>
      </c>
      <c r="F13" s="2"/>
      <c r="G13" s="1" t="s">
        <v>53</v>
      </c>
      <c r="H13" s="11" t="e">
        <f>IF(db[[#This Row],[NB NOTA_C]]="","",COUNTIF([2]!B_MSK[concat],db[[#This Row],[NB NOTA_C]]))</f>
        <v>#REF!</v>
      </c>
      <c r="I13" s="5" t="s">
        <v>64</v>
      </c>
      <c r="J13" s="1" t="s">
        <v>88</v>
      </c>
      <c r="K13" s="1" t="s">
        <v>127</v>
      </c>
      <c r="M13" s="1" t="str">
        <f>IF(db[[#This Row],[QTY/ CTN]]="","",SUBSTITUTE(SUBSTITUTE(SUBSTITUTE(db[[#This Row],[QTY/ CTN]]," ","_",2),"(",""),")","")&amp;"_")</f>
        <v>50 LSN_</v>
      </c>
      <c r="N13" s="1">
        <f>IF(db[[#This Row],[H_QTY/ CTN]]="","",SEARCH("_",db[[#This Row],[H_QTY/ CTN]]))</f>
        <v>7</v>
      </c>
      <c r="O13" s="1">
        <f>IF(db[[#This Row],[H_QTY/ CTN]]="","",LEN(db[[#This Row],[H_QTY/ CTN]]))</f>
        <v>7</v>
      </c>
      <c r="P13" s="19" t="str">
        <f>IF(db[[#This Row],[H_QTY/ CTN]]="","",LEFT(db[[#This Row],[H_QTY/ CTN]],db[[#This Row],[H_1]]-1))</f>
        <v>50 LSN</v>
      </c>
      <c r="Q13" s="18" t="str">
        <f>IF(NOT(db[[#This Row],[H_1]]=db[[#This Row],[H_2]]),MID(db[[#This Row],[H_QTY/ CTN]],db[[#This Row],[H_1]]+1,db[[#This Row],[H_2]]-db[[#This Row],[H_1]]-1),"")</f>
        <v/>
      </c>
      <c r="R13" s="18" t="str">
        <f>IF(db[[#This Row],[QTY/ CTN B]]="","",LEFT(db[[#This Row],[QTY/ CTN B]],SEARCH(" ",db[[#This Row],[QTY/ CTN B]],1)-1))</f>
        <v>50</v>
      </c>
      <c r="S13" s="18" t="str">
        <f>IF(db[[#This Row],[QTY/ CTN B]]="","",RIGHT(db[[#This Row],[QTY/ CTN B]],LEN(db[[#This Row],[QTY/ CTN B]])-SEARCH(" ",db[[#This Row],[QTY/ CTN B]],1)))</f>
        <v>LSN</v>
      </c>
      <c r="T13" s="18">
        <f>IF(db[[#This Row],[QTY/ CTN TG]]="",IF(db[[#This Row],[STN TG]]="","",12),LEFT(db[[#This Row],[QTY/ CTN TG]],SEARCH(" ",db[[#This Row],[QTY/ CTN TG]],1)-1))</f>
        <v>12</v>
      </c>
      <c r="U13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13" s="18" t="str">
        <f>IF(db[[#This Row],[STN K]]="","",IF(db[[#This Row],[STN TG]]="LSN",12,""))</f>
        <v/>
      </c>
      <c r="W13" s="18" t="str">
        <f>IF(db[[#This Row],[STN TG]]="LSN","PCS","")</f>
        <v/>
      </c>
      <c r="X13" s="18">
        <f>db[[#This Row],[QTY B]]*IF(db[[#This Row],[QTY TG]]="",1,db[[#This Row],[QTY TG]])*IF(db[[#This Row],[QTY K]]="",1,db[[#This Row],[QTY K]])</f>
        <v>600</v>
      </c>
      <c r="Y13" s="18" t="str">
        <f>IF(db[[#This Row],[STN K]]="",IF(db[[#This Row],[STN TG]]="",db[[#This Row],[STN B]],db[[#This Row],[STN TG]]),db[[#This Row],[STN K]])</f>
        <v>PCS</v>
      </c>
    </row>
    <row r="14" spans="1:25" ht="16.5" customHeight="1" x14ac:dyDescent="0.25">
      <c r="A14" s="3" t="str">
        <f>LOWER(SUBSTITUTE(SUBSTITUTE(SUBSTITUTE(SUBSTITUTE(SUBSTITUTE(SUBSTITUTE(db[[#This Row],[NB BM]]," ",),".",""),"-",""),"(",""),")",""),"/",""))</f>
        <v>mapsikakcgac05merah</v>
      </c>
      <c r="B14" s="3" t="str">
        <f>LOWER(SUBSTITUTE(SUBSTITUTE(SUBSTITUTE(SUBSTITUTE(SUBSTITUTE(SUBSTITUTE(SUBSTITUTE(SUBSTITUTE(SUBSTITUTE(db[[#This Row],[NB NOTA]]," ",),".",""),"-",""),"(",""),")",""),",",""),"/",""),"""",""),"+",""))</f>
        <v>ac05merah</v>
      </c>
      <c r="C14" s="3" t="str">
        <f>LOWER(SUBSTITUTE(SUBSTITUTE(SUBSTITUTE(SUBSTITUTE(SUBSTITUTE(SUBSTITUTE(SUBSTITUTE(SUBSTITUTE(SUBSTITUTE(db[[#This Row],[NB PAJAK]]," ",""),"-",""),"(",""),")",""),".",""),",",""),"/",""),"""",""),"+",""))</f>
        <v/>
      </c>
      <c r="D14" s="1" t="s">
        <v>156</v>
      </c>
      <c r="E14" s="4" t="s">
        <v>40</v>
      </c>
      <c r="F14" s="14"/>
      <c r="G14" s="1" t="s">
        <v>53</v>
      </c>
      <c r="H14" s="11" t="e">
        <f>IF(db[[#This Row],[NB NOTA_C]]="","",COUNTIF([2]!B_MSK[concat],db[[#This Row],[NB NOTA_C]]))</f>
        <v>#REF!</v>
      </c>
      <c r="I14" s="5" t="s">
        <v>64</v>
      </c>
      <c r="J14" s="1" t="s">
        <v>88</v>
      </c>
      <c r="K14" s="1" t="s">
        <v>127</v>
      </c>
      <c r="M14" s="1" t="str">
        <f>IF(db[[#This Row],[QTY/ CTN]]="","",SUBSTITUTE(SUBSTITUTE(SUBSTITUTE(db[[#This Row],[QTY/ CTN]]," ","_",2),"(",""),")","")&amp;"_")</f>
        <v>50 LSN_</v>
      </c>
      <c r="N14" s="1">
        <f>IF(db[[#This Row],[H_QTY/ CTN]]="","",SEARCH("_",db[[#This Row],[H_QTY/ CTN]]))</f>
        <v>7</v>
      </c>
      <c r="O14" s="1">
        <f>IF(db[[#This Row],[H_QTY/ CTN]]="","",LEN(db[[#This Row],[H_QTY/ CTN]]))</f>
        <v>7</v>
      </c>
      <c r="P14" s="19" t="str">
        <f>IF(db[[#This Row],[H_QTY/ CTN]]="","",LEFT(db[[#This Row],[H_QTY/ CTN]],db[[#This Row],[H_1]]-1))</f>
        <v>50 LSN</v>
      </c>
      <c r="Q14" s="18" t="str">
        <f>IF(NOT(db[[#This Row],[H_1]]=db[[#This Row],[H_2]]),MID(db[[#This Row],[H_QTY/ CTN]],db[[#This Row],[H_1]]+1,db[[#This Row],[H_2]]-db[[#This Row],[H_1]]-1),"")</f>
        <v/>
      </c>
      <c r="R14" s="18" t="str">
        <f>IF(db[[#This Row],[QTY/ CTN B]]="","",LEFT(db[[#This Row],[QTY/ CTN B]],SEARCH(" ",db[[#This Row],[QTY/ CTN B]],1)-1))</f>
        <v>50</v>
      </c>
      <c r="S14" s="18" t="str">
        <f>IF(db[[#This Row],[QTY/ CTN B]]="","",RIGHT(db[[#This Row],[QTY/ CTN B]],LEN(db[[#This Row],[QTY/ CTN B]])-SEARCH(" ",db[[#This Row],[QTY/ CTN B]],1)))</f>
        <v>LSN</v>
      </c>
      <c r="T14" s="18">
        <f>IF(db[[#This Row],[QTY/ CTN TG]]="",IF(db[[#This Row],[STN TG]]="","",12),LEFT(db[[#This Row],[QTY/ CTN TG]],SEARCH(" ",db[[#This Row],[QTY/ CTN TG]],1)-1))</f>
        <v>12</v>
      </c>
      <c r="U14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14" s="18" t="str">
        <f>IF(db[[#This Row],[STN K]]="","",IF(db[[#This Row],[STN TG]]="LSN",12,""))</f>
        <v/>
      </c>
      <c r="W14" s="18" t="str">
        <f>IF(db[[#This Row],[STN TG]]="LSN","PCS","")</f>
        <v/>
      </c>
      <c r="X14" s="18">
        <f>db[[#This Row],[QTY B]]*IF(db[[#This Row],[QTY TG]]="",1,db[[#This Row],[QTY TG]])*IF(db[[#This Row],[QTY K]]="",1,db[[#This Row],[QTY K]])</f>
        <v>600</v>
      </c>
      <c r="Y14" s="18" t="str">
        <f>IF(db[[#This Row],[STN K]]="",IF(db[[#This Row],[STN TG]]="",db[[#This Row],[STN B]],db[[#This Row],[STN TG]]),db[[#This Row],[STN K]])</f>
        <v>PCS</v>
      </c>
    </row>
    <row r="15" spans="1:25" ht="16.5" customHeight="1" x14ac:dyDescent="0.25">
      <c r="A15" s="3" t="str">
        <f>LOWER(SUBSTITUTE(SUBSTITUTE(SUBSTITUTE(SUBSTITUTE(SUBSTITUTE(SUBSTITUTE(db[[#This Row],[NB BM]]," ",),".",""),"-",""),"(",""),")",""),"/",""))</f>
        <v>mapsikakcgac05biru</v>
      </c>
      <c r="B15" s="3" t="str">
        <f>LOWER(SUBSTITUTE(SUBSTITUTE(SUBSTITUTE(SUBSTITUTE(SUBSTITUTE(SUBSTITUTE(SUBSTITUTE(SUBSTITUTE(SUBSTITUTE(db[[#This Row],[NB NOTA]]," ",),".",""),"-",""),"(",""),")",""),",",""),"/",""),"""",""),"+",""))</f>
        <v>ac05biru</v>
      </c>
      <c r="C15" s="3" t="str">
        <f>LOWER(SUBSTITUTE(SUBSTITUTE(SUBSTITUTE(SUBSTITUTE(SUBSTITUTE(SUBSTITUTE(SUBSTITUTE(SUBSTITUTE(SUBSTITUTE(db[[#This Row],[NB PAJAK]]," ",""),"-",""),"(",""),")",""),".",""),",",""),"/",""),"""",""),"+",""))</f>
        <v/>
      </c>
      <c r="D15" s="1" t="s">
        <v>153</v>
      </c>
      <c r="E15" s="4" t="s">
        <v>152</v>
      </c>
      <c r="F15" s="2"/>
      <c r="H15" s="11" t="e">
        <f>IF(db[[#This Row],[NB NOTA_C]]="","",COUNTIF([2]!B_MSK[concat],db[[#This Row],[NB NOTA_C]]))</f>
        <v>#REF!</v>
      </c>
      <c r="I15" s="6" t="s">
        <v>64</v>
      </c>
      <c r="J15" s="3" t="s">
        <v>88</v>
      </c>
      <c r="K15" s="1" t="s">
        <v>127</v>
      </c>
      <c r="M15" s="1" t="str">
        <f>IF(db[[#This Row],[QTY/ CTN]]="","",SUBSTITUTE(SUBSTITUTE(SUBSTITUTE(db[[#This Row],[QTY/ CTN]]," ","_",2),"(",""),")","")&amp;"_")</f>
        <v>50 LSN_</v>
      </c>
      <c r="N15" s="1">
        <f>IF(db[[#This Row],[H_QTY/ CTN]]="","",SEARCH("_",db[[#This Row],[H_QTY/ CTN]]))</f>
        <v>7</v>
      </c>
      <c r="O15" s="1">
        <f>IF(db[[#This Row],[H_QTY/ CTN]]="","",LEN(db[[#This Row],[H_QTY/ CTN]]))</f>
        <v>7</v>
      </c>
      <c r="P15" s="19" t="str">
        <f>IF(db[[#This Row],[H_QTY/ CTN]]="","",LEFT(db[[#This Row],[H_QTY/ CTN]],db[[#This Row],[H_1]]-1))</f>
        <v>50 LSN</v>
      </c>
      <c r="Q15" s="18" t="str">
        <f>IF(NOT(db[[#This Row],[H_1]]=db[[#This Row],[H_2]]),MID(db[[#This Row],[H_QTY/ CTN]],db[[#This Row],[H_1]]+1,db[[#This Row],[H_2]]-db[[#This Row],[H_1]]-1),"")</f>
        <v/>
      </c>
      <c r="R15" s="18" t="str">
        <f>IF(db[[#This Row],[QTY/ CTN B]]="","",LEFT(db[[#This Row],[QTY/ CTN B]],SEARCH(" ",db[[#This Row],[QTY/ CTN B]],1)-1))</f>
        <v>50</v>
      </c>
      <c r="S15" s="18" t="str">
        <f>IF(db[[#This Row],[QTY/ CTN B]]="","",RIGHT(db[[#This Row],[QTY/ CTN B]],LEN(db[[#This Row],[QTY/ CTN B]])-SEARCH(" ",db[[#This Row],[QTY/ CTN B]],1)))</f>
        <v>LSN</v>
      </c>
      <c r="T15" s="18">
        <f>IF(db[[#This Row],[QTY/ CTN TG]]="",IF(db[[#This Row],[STN TG]]="","",12),LEFT(db[[#This Row],[QTY/ CTN TG]],SEARCH(" ",db[[#This Row],[QTY/ CTN TG]],1)-1))</f>
        <v>12</v>
      </c>
      <c r="U15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15" s="18" t="str">
        <f>IF(db[[#This Row],[STN K]]="","",IF(db[[#This Row],[STN TG]]="LSN",12,""))</f>
        <v/>
      </c>
      <c r="W15" s="18" t="str">
        <f>IF(db[[#This Row],[STN TG]]="LSN","PCS","")</f>
        <v/>
      </c>
      <c r="X15" s="18">
        <f>db[[#This Row],[QTY B]]*IF(db[[#This Row],[QTY TG]]="",1,db[[#This Row],[QTY TG]])*IF(db[[#This Row],[QTY K]]="",1,db[[#This Row],[QTY K]])</f>
        <v>600</v>
      </c>
      <c r="Y15" s="18" t="str">
        <f>IF(db[[#This Row],[STN K]]="",IF(db[[#This Row],[STN TG]]="",db[[#This Row],[STN B]],db[[#This Row],[STN TG]]),db[[#This Row],[STN K]])</f>
        <v>PCS</v>
      </c>
    </row>
    <row r="16" spans="1:25" ht="16.5" customHeight="1" x14ac:dyDescent="0.25">
      <c r="A16" s="3" t="str">
        <f>LOWER(SUBSTITUTE(SUBSTITUTE(SUBSTITUTE(SUBSTITUTE(SUBSTITUTE(SUBSTITUTE(db[[#This Row],[NB BM]]," ",),".",""),"-",""),"(",""),")",""),"/",""))</f>
        <v>mapsikakcgac05kuning</v>
      </c>
      <c r="B16" s="3" t="str">
        <f>LOWER(SUBSTITUTE(SUBSTITUTE(SUBSTITUTE(SUBSTITUTE(SUBSTITUTE(SUBSTITUTE(SUBSTITUTE(SUBSTITUTE(SUBSTITUTE(db[[#This Row],[NB NOTA]]," ",),".",""),"-",""),"(",""),")",""),",",""),"/",""),"""",""),"+",""))</f>
        <v>ac05kuning</v>
      </c>
      <c r="C16" s="3" t="str">
        <f>LOWER(SUBSTITUTE(SUBSTITUTE(SUBSTITUTE(SUBSTITUTE(SUBSTITUTE(SUBSTITUTE(SUBSTITUTE(SUBSTITUTE(SUBSTITUTE(db[[#This Row],[NB PAJAK]]," ",""),"-",""),"(",""),")",""),".",""),",",""),"/",""),"""",""),"+",""))</f>
        <v/>
      </c>
      <c r="D16" s="1" t="s">
        <v>17</v>
      </c>
      <c r="E16" s="4" t="s">
        <v>39</v>
      </c>
      <c r="F16" s="16"/>
      <c r="G16" s="1" t="s">
        <v>53</v>
      </c>
      <c r="H16" s="11" t="e">
        <f>IF(db[[#This Row],[NB NOTA_C]]="","",COUNTIF([2]!B_MSK[concat],db[[#This Row],[NB NOTA_C]]))</f>
        <v>#REF!</v>
      </c>
      <c r="I16" s="5" t="s">
        <v>64</v>
      </c>
      <c r="J16" s="1" t="s">
        <v>88</v>
      </c>
      <c r="K16" s="1" t="s">
        <v>127</v>
      </c>
      <c r="M16" s="1" t="str">
        <f>IF(db[[#This Row],[QTY/ CTN]]="","",SUBSTITUTE(SUBSTITUTE(SUBSTITUTE(db[[#This Row],[QTY/ CTN]]," ","_",2),"(",""),")","")&amp;"_")</f>
        <v>50 LSN_</v>
      </c>
      <c r="N16" s="1">
        <f>IF(db[[#This Row],[H_QTY/ CTN]]="","",SEARCH("_",db[[#This Row],[H_QTY/ CTN]]))</f>
        <v>7</v>
      </c>
      <c r="O16" s="1">
        <f>IF(db[[#This Row],[H_QTY/ CTN]]="","",LEN(db[[#This Row],[H_QTY/ CTN]]))</f>
        <v>7</v>
      </c>
      <c r="P16" s="19" t="str">
        <f>IF(db[[#This Row],[H_QTY/ CTN]]="","",LEFT(db[[#This Row],[H_QTY/ CTN]],db[[#This Row],[H_1]]-1))</f>
        <v>50 LSN</v>
      </c>
      <c r="Q16" s="18" t="str">
        <f>IF(NOT(db[[#This Row],[H_1]]=db[[#This Row],[H_2]]),MID(db[[#This Row],[H_QTY/ CTN]],db[[#This Row],[H_1]]+1,db[[#This Row],[H_2]]-db[[#This Row],[H_1]]-1),"")</f>
        <v/>
      </c>
      <c r="R16" s="18" t="str">
        <f>IF(db[[#This Row],[QTY/ CTN B]]="","",LEFT(db[[#This Row],[QTY/ CTN B]],SEARCH(" ",db[[#This Row],[QTY/ CTN B]],1)-1))</f>
        <v>50</v>
      </c>
      <c r="S16" s="18" t="str">
        <f>IF(db[[#This Row],[QTY/ CTN B]]="","",RIGHT(db[[#This Row],[QTY/ CTN B]],LEN(db[[#This Row],[QTY/ CTN B]])-SEARCH(" ",db[[#This Row],[QTY/ CTN B]],1)))</f>
        <v>LSN</v>
      </c>
      <c r="T16" s="18">
        <f>IF(db[[#This Row],[QTY/ CTN TG]]="",IF(db[[#This Row],[STN TG]]="","",12),LEFT(db[[#This Row],[QTY/ CTN TG]],SEARCH(" ",db[[#This Row],[QTY/ CTN TG]],1)-1))</f>
        <v>12</v>
      </c>
      <c r="U16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16" s="18" t="str">
        <f>IF(db[[#This Row],[STN K]]="","",IF(db[[#This Row],[STN TG]]="LSN",12,""))</f>
        <v/>
      </c>
      <c r="W16" s="18" t="str">
        <f>IF(db[[#This Row],[STN TG]]="LSN","PCS","")</f>
        <v/>
      </c>
      <c r="X16" s="18">
        <f>db[[#This Row],[QTY B]]*IF(db[[#This Row],[QTY TG]]="",1,db[[#This Row],[QTY TG]])*IF(db[[#This Row],[QTY K]]="",1,db[[#This Row],[QTY K]])</f>
        <v>600</v>
      </c>
      <c r="Y16" s="18" t="str">
        <f>IF(db[[#This Row],[STN K]]="",IF(db[[#This Row],[STN TG]]="",db[[#This Row],[STN B]],db[[#This Row],[STN TG]]),db[[#This Row],[STN K]])</f>
        <v>PCS</v>
      </c>
    </row>
    <row r="17" spans="1:25" ht="16.5" customHeight="1" x14ac:dyDescent="0.25">
      <c r="A17" s="3" t="str">
        <f>LOWER(SUBSTITUTE(SUBSTITUTE(SUBSTITUTE(SUBSTITUTE(SUBSTITUTE(SUBSTITUTE(db[[#This Row],[NB BM]]," ",),".",""),"-",""),"(",""),")",""),"/",""))</f>
        <v>mapsikakcgac05putih</v>
      </c>
      <c r="B17" s="3" t="str">
        <f>LOWER(SUBSTITUTE(SUBSTITUTE(SUBSTITUTE(SUBSTITUTE(SUBSTITUTE(SUBSTITUTE(SUBSTITUTE(SUBSTITUTE(SUBSTITUTE(db[[#This Row],[NB NOTA]]," ",),".",""),"-",""),"(",""),")",""),",",""),"/",""),"""",""),"+",""))</f>
        <v>ac05putih</v>
      </c>
      <c r="C17" s="3" t="str">
        <f>LOWER(SUBSTITUTE(SUBSTITUTE(SUBSTITUTE(SUBSTITUTE(SUBSTITUTE(SUBSTITUTE(SUBSTITUTE(SUBSTITUTE(SUBSTITUTE(db[[#This Row],[NB PAJAK]]," ",""),"-",""),"(",""),")",""),".",""),",",""),"/",""),"""",""),"+",""))</f>
        <v/>
      </c>
      <c r="D17" s="1" t="s">
        <v>18</v>
      </c>
      <c r="E17" s="4" t="s">
        <v>41</v>
      </c>
      <c r="F17" s="2"/>
      <c r="G17" s="1" t="s">
        <v>53</v>
      </c>
      <c r="H17" s="11" t="e">
        <f>IF(db[[#This Row],[NB NOTA_C]]="","",COUNTIF([2]!B_MSK[concat],db[[#This Row],[NB NOTA_C]]))</f>
        <v>#REF!</v>
      </c>
      <c r="I17" s="5" t="s">
        <v>64</v>
      </c>
      <c r="J17" s="1" t="s">
        <v>88</v>
      </c>
      <c r="K17" s="1" t="s">
        <v>127</v>
      </c>
      <c r="M17" s="1" t="str">
        <f>IF(db[[#This Row],[QTY/ CTN]]="","",SUBSTITUTE(SUBSTITUTE(SUBSTITUTE(db[[#This Row],[QTY/ CTN]]," ","_",2),"(",""),")","")&amp;"_")</f>
        <v>50 LSN_</v>
      </c>
      <c r="N17" s="1">
        <f>IF(db[[#This Row],[H_QTY/ CTN]]="","",SEARCH("_",db[[#This Row],[H_QTY/ CTN]]))</f>
        <v>7</v>
      </c>
      <c r="O17" s="1">
        <f>IF(db[[#This Row],[H_QTY/ CTN]]="","",LEN(db[[#This Row],[H_QTY/ CTN]]))</f>
        <v>7</v>
      </c>
      <c r="P17" s="19" t="str">
        <f>IF(db[[#This Row],[H_QTY/ CTN]]="","",LEFT(db[[#This Row],[H_QTY/ CTN]],db[[#This Row],[H_1]]-1))</f>
        <v>50 LSN</v>
      </c>
      <c r="Q17" s="18" t="str">
        <f>IF(NOT(db[[#This Row],[H_1]]=db[[#This Row],[H_2]]),MID(db[[#This Row],[H_QTY/ CTN]],db[[#This Row],[H_1]]+1,db[[#This Row],[H_2]]-db[[#This Row],[H_1]]-1),"")</f>
        <v/>
      </c>
      <c r="R17" s="18" t="str">
        <f>IF(db[[#This Row],[QTY/ CTN B]]="","",LEFT(db[[#This Row],[QTY/ CTN B]],SEARCH(" ",db[[#This Row],[QTY/ CTN B]],1)-1))</f>
        <v>50</v>
      </c>
      <c r="S17" s="18" t="str">
        <f>IF(db[[#This Row],[QTY/ CTN B]]="","",RIGHT(db[[#This Row],[QTY/ CTN B]],LEN(db[[#This Row],[QTY/ CTN B]])-SEARCH(" ",db[[#This Row],[QTY/ CTN B]],1)))</f>
        <v>LSN</v>
      </c>
      <c r="T17" s="18">
        <f>IF(db[[#This Row],[QTY/ CTN TG]]="",IF(db[[#This Row],[STN TG]]="","",12),LEFT(db[[#This Row],[QTY/ CTN TG]],SEARCH(" ",db[[#This Row],[QTY/ CTN TG]],1)-1))</f>
        <v>12</v>
      </c>
      <c r="U17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17" s="18" t="str">
        <f>IF(db[[#This Row],[STN K]]="","",IF(db[[#This Row],[STN TG]]="LSN",12,""))</f>
        <v/>
      </c>
      <c r="W17" s="18" t="str">
        <f>IF(db[[#This Row],[STN TG]]="LSN","PCS","")</f>
        <v/>
      </c>
      <c r="X17" s="18">
        <f>db[[#This Row],[QTY B]]*IF(db[[#This Row],[QTY TG]]="",1,db[[#This Row],[QTY TG]])*IF(db[[#This Row],[QTY K]]="",1,db[[#This Row],[QTY K]])</f>
        <v>600</v>
      </c>
      <c r="Y17" s="18" t="str">
        <f>IF(db[[#This Row],[STN K]]="",IF(db[[#This Row],[STN TG]]="",db[[#This Row],[STN B]],db[[#This Row],[STN TG]]),db[[#This Row],[STN K]])</f>
        <v>PCS</v>
      </c>
    </row>
    <row r="18" spans="1:25" ht="16.5" customHeight="1" x14ac:dyDescent="0.25">
      <c r="A18" s="3" t="str">
        <f>LOWER(SUBSTITUTE(SUBSTITUTE(SUBSTITUTE(SUBSTITUTE(SUBSTITUTE(SUBSTITUTE(db[[#This Row],[NB BM]]," ",),".",""),"-",""),"(",""),")",""),"/",""))</f>
        <v>mapsikakcgac06merah</v>
      </c>
      <c r="B18" s="3" t="str">
        <f>LOWER(SUBSTITUTE(SUBSTITUTE(SUBSTITUTE(SUBSTITUTE(SUBSTITUTE(SUBSTITUTE(SUBSTITUTE(SUBSTITUTE(SUBSTITUTE(db[[#This Row],[NB NOTA]]," ",),".",""),"-",""),"(",""),")",""),",",""),"/",""),"""",""),"+",""))</f>
        <v>ac06merah</v>
      </c>
      <c r="C18" s="3" t="str">
        <f>LOWER(SUBSTITUTE(SUBSTITUTE(SUBSTITUTE(SUBSTITUTE(SUBSTITUTE(SUBSTITUTE(SUBSTITUTE(SUBSTITUTE(SUBSTITUTE(db[[#This Row],[NB PAJAK]]," ",""),"-",""),"(",""),")",""),".",""),",",""),"/",""),"""",""),"+",""))</f>
        <v/>
      </c>
      <c r="D18" s="1" t="s">
        <v>155</v>
      </c>
      <c r="E18" s="4" t="s">
        <v>154</v>
      </c>
      <c r="F18" s="2"/>
      <c r="G18" s="1" t="s">
        <v>53</v>
      </c>
      <c r="H18" s="11" t="e">
        <f>IF(db[[#This Row],[NB NOTA_C]]="","",COUNTIF([2]!B_MSK[concat],db[[#This Row],[NB NOTA_C]]))</f>
        <v>#REF!</v>
      </c>
      <c r="I18" s="5" t="s">
        <v>64</v>
      </c>
      <c r="J18" s="1" t="s">
        <v>88</v>
      </c>
      <c r="K18" s="1" t="s">
        <v>127</v>
      </c>
      <c r="M18" s="1" t="str">
        <f>IF(db[[#This Row],[QTY/ CTN]]="","",SUBSTITUTE(SUBSTITUTE(SUBSTITUTE(db[[#This Row],[QTY/ CTN]]," ","_",2),"(",""),")","")&amp;"_")</f>
        <v>50 LSN_</v>
      </c>
      <c r="N18" s="1">
        <f>IF(db[[#This Row],[H_QTY/ CTN]]="","",SEARCH("_",db[[#This Row],[H_QTY/ CTN]]))</f>
        <v>7</v>
      </c>
      <c r="O18" s="1">
        <f>IF(db[[#This Row],[H_QTY/ CTN]]="","",LEN(db[[#This Row],[H_QTY/ CTN]]))</f>
        <v>7</v>
      </c>
      <c r="P18" s="19" t="str">
        <f>IF(db[[#This Row],[H_QTY/ CTN]]="","",LEFT(db[[#This Row],[H_QTY/ CTN]],db[[#This Row],[H_1]]-1))</f>
        <v>50 LSN</v>
      </c>
      <c r="Q18" s="18" t="str">
        <f>IF(NOT(db[[#This Row],[H_1]]=db[[#This Row],[H_2]]),MID(db[[#This Row],[H_QTY/ CTN]],db[[#This Row],[H_1]]+1,db[[#This Row],[H_2]]-db[[#This Row],[H_1]]-1),"")</f>
        <v/>
      </c>
      <c r="R18" s="18" t="str">
        <f>IF(db[[#This Row],[QTY/ CTN B]]="","",LEFT(db[[#This Row],[QTY/ CTN B]],SEARCH(" ",db[[#This Row],[QTY/ CTN B]],1)-1))</f>
        <v>50</v>
      </c>
      <c r="S18" s="18" t="str">
        <f>IF(db[[#This Row],[QTY/ CTN B]]="","",RIGHT(db[[#This Row],[QTY/ CTN B]],LEN(db[[#This Row],[QTY/ CTN B]])-SEARCH(" ",db[[#This Row],[QTY/ CTN B]],1)))</f>
        <v>LSN</v>
      </c>
      <c r="T18" s="18">
        <f>IF(db[[#This Row],[QTY/ CTN TG]]="",IF(db[[#This Row],[STN TG]]="","",12),LEFT(db[[#This Row],[QTY/ CTN TG]],SEARCH(" ",db[[#This Row],[QTY/ CTN TG]],1)-1))</f>
        <v>12</v>
      </c>
      <c r="U18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18" s="18" t="str">
        <f>IF(db[[#This Row],[STN K]]="","",IF(db[[#This Row],[STN TG]]="LSN",12,""))</f>
        <v/>
      </c>
      <c r="W18" s="18" t="str">
        <f>IF(db[[#This Row],[STN TG]]="LSN","PCS","")</f>
        <v/>
      </c>
      <c r="X18" s="18">
        <f>db[[#This Row],[QTY B]]*IF(db[[#This Row],[QTY TG]]="",1,db[[#This Row],[QTY TG]])*IF(db[[#This Row],[QTY K]]="",1,db[[#This Row],[QTY K]])</f>
        <v>600</v>
      </c>
      <c r="Y18" s="18" t="str">
        <f>IF(db[[#This Row],[STN K]]="",IF(db[[#This Row],[STN TG]]="",db[[#This Row],[STN B]],db[[#This Row],[STN TG]]),db[[#This Row],[STN K]])</f>
        <v>PCS</v>
      </c>
    </row>
    <row r="19" spans="1:25" ht="16.5" customHeight="1" x14ac:dyDescent="0.25">
      <c r="A19" s="3" t="str">
        <f>LOWER(SUBSTITUTE(SUBSTITUTE(SUBSTITUTE(SUBSTITUTE(SUBSTITUTE(SUBSTITUTE(db[[#This Row],[NB BM]]," ",),".",""),"-",""),"(",""),")",""),"/",""))</f>
        <v>acrylickoalant7x10cm</v>
      </c>
      <c r="B19" s="3" t="str">
        <f>LOWER(SUBSTITUTE(SUBSTITUTE(SUBSTITUTE(SUBSTITUTE(SUBSTITUTE(SUBSTITUTE(SUBSTITUTE(SUBSTITUTE(SUBSTITUTE(db[[#This Row],[NB NOTA]]," ",),".",""),"-",""),"(",""),")",""),",",""),"/",""),"""",""),"+",""))</f>
        <v>acryilcnt7x10cm</v>
      </c>
      <c r="C19" s="3" t="str">
        <f>LOWER(SUBSTITUTE(SUBSTITUTE(SUBSTITUTE(SUBSTITUTE(SUBSTITUTE(SUBSTITUTE(SUBSTITUTE(SUBSTITUTE(SUBSTITUTE(db[[#This Row],[NB PAJAK]]," ",""),"-",""),"(",""),")",""),".",""),",",""),"/",""),"""",""),"+",""))</f>
        <v/>
      </c>
      <c r="D19" s="1" t="s">
        <v>91</v>
      </c>
      <c r="E19" s="4" t="s">
        <v>139</v>
      </c>
      <c r="F19" s="14"/>
      <c r="H19" s="11" t="e">
        <f>IF(db[[#This Row],[NB NOTA_C]]="","",COUNTIF([2]!B_MSK[concat],db[[#This Row],[NB NOTA_C]]))</f>
        <v>#REF!</v>
      </c>
      <c r="I19" s="6" t="s">
        <v>59</v>
      </c>
      <c r="J19" s="3" t="s">
        <v>80</v>
      </c>
      <c r="K19" s="1" t="s">
        <v>126</v>
      </c>
      <c r="M19" s="1" t="str">
        <f>IF(db[[#This Row],[QTY/ CTN]]="","",SUBSTITUTE(SUBSTITUTE(SUBSTITUTE(db[[#This Row],[QTY/ CTN]]," ","_",2),"(",""),")","")&amp;"_")</f>
        <v>288 PCS_</v>
      </c>
      <c r="N19" s="1">
        <f>IF(db[[#This Row],[H_QTY/ CTN]]="","",SEARCH("_",db[[#This Row],[H_QTY/ CTN]]))</f>
        <v>8</v>
      </c>
      <c r="O19" s="1">
        <f>IF(db[[#This Row],[H_QTY/ CTN]]="","",LEN(db[[#This Row],[H_QTY/ CTN]]))</f>
        <v>8</v>
      </c>
      <c r="P19" s="19" t="str">
        <f>IF(db[[#This Row],[H_QTY/ CTN]]="","",LEFT(db[[#This Row],[H_QTY/ CTN]],db[[#This Row],[H_1]]-1))</f>
        <v>288 PCS</v>
      </c>
      <c r="Q19" s="18" t="str">
        <f>IF(NOT(db[[#This Row],[H_1]]=db[[#This Row],[H_2]]),MID(db[[#This Row],[H_QTY/ CTN]],db[[#This Row],[H_1]]+1,db[[#This Row],[H_2]]-db[[#This Row],[H_1]]-1),"")</f>
        <v/>
      </c>
      <c r="R19" s="18" t="str">
        <f>IF(db[[#This Row],[QTY/ CTN B]]="","",LEFT(db[[#This Row],[QTY/ CTN B]],SEARCH(" ",db[[#This Row],[QTY/ CTN B]],1)-1))</f>
        <v>288</v>
      </c>
      <c r="S19" s="18" t="str">
        <f>IF(db[[#This Row],[QTY/ CTN B]]="","",RIGHT(db[[#This Row],[QTY/ CTN B]],LEN(db[[#This Row],[QTY/ CTN B]])-SEARCH(" ",db[[#This Row],[QTY/ CTN B]],1)))</f>
        <v>PCS</v>
      </c>
      <c r="T19" s="18" t="str">
        <f>IF(db[[#This Row],[QTY/ CTN TG]]="",IF(db[[#This Row],[STN TG]]="","",12),LEFT(db[[#This Row],[QTY/ CTN TG]],SEARCH(" ",db[[#This Row],[QTY/ CTN TG]],1)-1))</f>
        <v/>
      </c>
      <c r="U19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19" s="18" t="str">
        <f>IF(db[[#This Row],[STN K]]="","",IF(db[[#This Row],[STN TG]]="LSN",12,""))</f>
        <v/>
      </c>
      <c r="W19" s="18" t="str">
        <f>IF(db[[#This Row],[STN TG]]="LSN","PCS","")</f>
        <v/>
      </c>
      <c r="X19" s="18">
        <f>db[[#This Row],[QTY B]]*IF(db[[#This Row],[QTY TG]]="",1,db[[#This Row],[QTY TG]])*IF(db[[#This Row],[QTY K]]="",1,db[[#This Row],[QTY K]])</f>
        <v>288</v>
      </c>
      <c r="Y19" s="18" t="str">
        <f>IF(db[[#This Row],[STN K]]="",IF(db[[#This Row],[STN TG]]="",db[[#This Row],[STN B]],db[[#This Row],[STN TG]]),db[[#This Row],[STN K]])</f>
        <v>PCS</v>
      </c>
    </row>
    <row r="20" spans="1:25" ht="16.5" customHeight="1" x14ac:dyDescent="0.25">
      <c r="A20" s="3" t="str">
        <f>LOWER(SUBSTITUTE(SUBSTITUTE(SUBSTITUTE(SUBSTITUTE(SUBSTITUTE(SUBSTITUTE(db[[#This Row],[NB BM]]," ",),".",""),"-",""),"(",""),")",""),"/",""))</f>
        <v>acryliccolormarries812b</v>
      </c>
      <c r="B20" s="3" t="str">
        <f>LOWER(SUBSTITUTE(SUBSTITUTE(SUBSTITUTE(SUBSTITUTE(SUBSTITUTE(SUBSTITUTE(SUBSTITUTE(SUBSTITUTE(SUBSTITUTE(db[[#This Row],[NB NOTA]]," ",),".",""),"-",""),"(",""),")",""),",",""),"/",""),"""",""),"+",""))</f>
        <v>acryliccolor812b</v>
      </c>
      <c r="C20" s="3" t="str">
        <f>LOWER(SUBSTITUTE(SUBSTITUTE(SUBSTITUTE(SUBSTITUTE(SUBSTITUTE(SUBSTITUTE(SUBSTITUTE(SUBSTITUTE(SUBSTITUTE(db[[#This Row],[NB PAJAK]]," ",""),"-",""),"(",""),")",""),".",""),",",""),"/",""),"""",""),"+",""))</f>
        <v/>
      </c>
      <c r="D20" s="1" t="s">
        <v>90</v>
      </c>
      <c r="E20" s="4" t="s">
        <v>141</v>
      </c>
      <c r="F20" s="2"/>
      <c r="H20" s="11" t="e">
        <f>IF(db[[#This Row],[NB NOTA_C]]="","",COUNTIF([2]!B_MSK[concat],db[[#This Row],[NB NOTA_C]]))</f>
        <v>#REF!</v>
      </c>
      <c r="I20" s="6" t="s">
        <v>69</v>
      </c>
      <c r="J20" s="3" t="s">
        <v>85</v>
      </c>
      <c r="K20" s="1" t="s">
        <v>124</v>
      </c>
      <c r="M20" s="1" t="str">
        <f>IF(db[[#This Row],[QTY/ CTN]]="","",SUBSTITUTE(SUBSTITUTE(SUBSTITUTE(db[[#This Row],[QTY/ CTN]]," ","_",2),"(",""),")","")&amp;"_")</f>
        <v>5 LSN_</v>
      </c>
      <c r="N20" s="1">
        <f>IF(db[[#This Row],[H_QTY/ CTN]]="","",SEARCH("_",db[[#This Row],[H_QTY/ CTN]]))</f>
        <v>6</v>
      </c>
      <c r="O20" s="1">
        <f>IF(db[[#This Row],[H_QTY/ CTN]]="","",LEN(db[[#This Row],[H_QTY/ CTN]]))</f>
        <v>6</v>
      </c>
      <c r="P20" s="19" t="str">
        <f>IF(db[[#This Row],[H_QTY/ CTN]]="","",LEFT(db[[#This Row],[H_QTY/ CTN]],db[[#This Row],[H_1]]-1))</f>
        <v>5 LSN</v>
      </c>
      <c r="Q20" s="18" t="str">
        <f>IF(NOT(db[[#This Row],[H_1]]=db[[#This Row],[H_2]]),MID(db[[#This Row],[H_QTY/ CTN]],db[[#This Row],[H_1]]+1,db[[#This Row],[H_2]]-db[[#This Row],[H_1]]-1),"")</f>
        <v/>
      </c>
      <c r="R20" s="18" t="str">
        <f>IF(db[[#This Row],[QTY/ CTN B]]="","",LEFT(db[[#This Row],[QTY/ CTN B]],SEARCH(" ",db[[#This Row],[QTY/ CTN B]],1)-1))</f>
        <v>5</v>
      </c>
      <c r="S20" s="18" t="str">
        <f>IF(db[[#This Row],[QTY/ CTN B]]="","",RIGHT(db[[#This Row],[QTY/ CTN B]],LEN(db[[#This Row],[QTY/ CTN B]])-SEARCH(" ",db[[#This Row],[QTY/ CTN B]],1)))</f>
        <v>LSN</v>
      </c>
      <c r="T20" s="18">
        <f>IF(db[[#This Row],[QTY/ CTN TG]]="",IF(db[[#This Row],[STN TG]]="","",12),LEFT(db[[#This Row],[QTY/ CTN TG]],SEARCH(" ",db[[#This Row],[QTY/ CTN TG]],1)-1))</f>
        <v>12</v>
      </c>
      <c r="U20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20" s="18" t="str">
        <f>IF(db[[#This Row],[STN K]]="","",IF(db[[#This Row],[STN TG]]="LSN",12,""))</f>
        <v/>
      </c>
      <c r="W20" s="18" t="str">
        <f>IF(db[[#This Row],[STN TG]]="LSN","PCS","")</f>
        <v/>
      </c>
      <c r="X20" s="18">
        <f>db[[#This Row],[QTY B]]*IF(db[[#This Row],[QTY TG]]="",1,db[[#This Row],[QTY TG]])*IF(db[[#This Row],[QTY K]]="",1,db[[#This Row],[QTY K]])</f>
        <v>60</v>
      </c>
      <c r="Y20" s="18" t="str">
        <f>IF(db[[#This Row],[STN K]]="",IF(db[[#This Row],[STN TG]]="",db[[#This Row],[STN B]],db[[#This Row],[STN TG]]),db[[#This Row],[STN K]])</f>
        <v>PCS</v>
      </c>
    </row>
    <row r="21" spans="1:25" ht="16.5" customHeight="1" x14ac:dyDescent="0.25">
      <c r="A21" s="3" t="str">
        <f>LOWER(SUBSTITUTE(SUBSTITUTE(SUBSTITUTE(SUBSTITUTE(SUBSTITUTE(SUBSTITUTE(db[[#This Row],[NB BM]]," ",),".",""),"-",""),"(",""),")",""),"/",""))</f>
        <v>acryliccolortfac001</v>
      </c>
      <c r="B21" s="3" t="str">
        <f>LOWER(SUBSTITUTE(SUBSTITUTE(SUBSTITUTE(SUBSTITUTE(SUBSTITUTE(SUBSTITUTE(SUBSTITUTE(SUBSTITUTE(SUBSTITUTE(db[[#This Row],[NB NOTA]]," ",),".",""),"-",""),"(",""),")",""),",",""),"/",""),"""",""),"+",""))</f>
        <v>acryliccolourtfac00112x5ml</v>
      </c>
      <c r="C21" s="3" t="str">
        <f>LOWER(SUBSTITUTE(SUBSTITUTE(SUBSTITUTE(SUBSTITUTE(SUBSTITUTE(SUBSTITUTE(SUBSTITUTE(SUBSTITUTE(SUBSTITUTE(db[[#This Row],[NB PAJAK]]," ",""),"-",""),"(",""),")",""),".",""),",",""),"/",""),"""",""),"+",""))</f>
        <v/>
      </c>
      <c r="D21" s="1" t="s">
        <v>2</v>
      </c>
      <c r="E21" s="4" t="s">
        <v>24</v>
      </c>
      <c r="F21" s="2"/>
      <c r="G21" s="1" t="s">
        <v>53</v>
      </c>
      <c r="H21" s="11" t="e">
        <f>IF(db[[#This Row],[NB NOTA_C]]="","",COUNTIF([2]!B_MSK[concat],db[[#This Row],[NB NOTA_C]]))</f>
        <v>#REF!</v>
      </c>
      <c r="I21" s="5" t="s">
        <v>58</v>
      </c>
      <c r="J21" s="1" t="s">
        <v>72</v>
      </c>
      <c r="K21" s="1" t="s">
        <v>124</v>
      </c>
      <c r="M21" s="1" t="str">
        <f>IF(db[[#This Row],[QTY/ CTN]]="","",SUBSTITUTE(SUBSTITUTE(SUBSTITUTE(db[[#This Row],[QTY/ CTN]]," ","_",2),"(",""),")","")&amp;"_")</f>
        <v>72 SET_</v>
      </c>
      <c r="N21" s="1">
        <f>IF(db[[#This Row],[H_QTY/ CTN]]="","",SEARCH("_",db[[#This Row],[H_QTY/ CTN]]))</f>
        <v>7</v>
      </c>
      <c r="O21" s="1">
        <f>IF(db[[#This Row],[H_QTY/ CTN]]="","",LEN(db[[#This Row],[H_QTY/ CTN]]))</f>
        <v>7</v>
      </c>
      <c r="P21" s="19" t="str">
        <f>IF(db[[#This Row],[H_QTY/ CTN]]="","",LEFT(db[[#This Row],[H_QTY/ CTN]],db[[#This Row],[H_1]]-1))</f>
        <v>72 SET</v>
      </c>
      <c r="Q21" s="18" t="str">
        <f>IF(NOT(db[[#This Row],[H_1]]=db[[#This Row],[H_2]]),MID(db[[#This Row],[H_QTY/ CTN]],db[[#This Row],[H_1]]+1,db[[#This Row],[H_2]]-db[[#This Row],[H_1]]-1),"")</f>
        <v/>
      </c>
      <c r="R21" s="18" t="str">
        <f>IF(db[[#This Row],[QTY/ CTN B]]="","",LEFT(db[[#This Row],[QTY/ CTN B]],SEARCH(" ",db[[#This Row],[QTY/ CTN B]],1)-1))</f>
        <v>72</v>
      </c>
      <c r="S21" s="18" t="str">
        <f>IF(db[[#This Row],[QTY/ CTN B]]="","",RIGHT(db[[#This Row],[QTY/ CTN B]],LEN(db[[#This Row],[QTY/ CTN B]])-SEARCH(" ",db[[#This Row],[QTY/ CTN B]],1)))</f>
        <v>SET</v>
      </c>
      <c r="T21" s="18" t="str">
        <f>IF(db[[#This Row],[QTY/ CTN TG]]="",IF(db[[#This Row],[STN TG]]="","",12),LEFT(db[[#This Row],[QTY/ CTN TG]],SEARCH(" ",db[[#This Row],[QTY/ CTN TG]],1)-1))</f>
        <v/>
      </c>
      <c r="U21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21" s="18" t="str">
        <f>IF(db[[#This Row],[STN K]]="","",IF(db[[#This Row],[STN TG]]="LSN",12,""))</f>
        <v/>
      </c>
      <c r="W21" s="18" t="str">
        <f>IF(db[[#This Row],[STN TG]]="LSN","PCS","")</f>
        <v/>
      </c>
      <c r="X21" s="18">
        <f>db[[#This Row],[QTY B]]*IF(db[[#This Row],[QTY TG]]="",1,db[[#This Row],[QTY TG]])*IF(db[[#This Row],[QTY K]]="",1,db[[#This Row],[QTY K]])</f>
        <v>72</v>
      </c>
      <c r="Y21" s="18" t="str">
        <f>IF(db[[#This Row],[STN K]]="",IF(db[[#This Row],[STN TG]]="",db[[#This Row],[STN B]],db[[#This Row],[STN TG]]),db[[#This Row],[STN K]])</f>
        <v>SET</v>
      </c>
    </row>
    <row r="22" spans="1:25" ht="16.5" customHeight="1" x14ac:dyDescent="0.25">
      <c r="A22" s="3" t="str">
        <f>LOWER(SUBSTITUTE(SUBSTITUTE(SUBSTITUTE(SUBSTITUTE(SUBSTITUTE(SUBSTITUTE(db[[#This Row],[NB BM]]," ",),".",""),"-",""),"(",""),")",""),"/",""))</f>
        <v>acryliccolortfac002</v>
      </c>
      <c r="B22" s="3" t="str">
        <f>LOWER(SUBSTITUTE(SUBSTITUTE(SUBSTITUTE(SUBSTITUTE(SUBSTITUTE(SUBSTITUTE(SUBSTITUTE(SUBSTITUTE(SUBSTITUTE(db[[#This Row],[NB NOTA]]," ",),".",""),"-",""),"(",""),")",""),",",""),"/",""),"""",""),"+",""))</f>
        <v>acryliccolourtfac00212x12ml</v>
      </c>
      <c r="C22" s="3" t="str">
        <f>LOWER(SUBSTITUTE(SUBSTITUTE(SUBSTITUTE(SUBSTITUTE(SUBSTITUTE(SUBSTITUTE(SUBSTITUTE(SUBSTITUTE(SUBSTITUTE(db[[#This Row],[NB PAJAK]]," ",""),"-",""),"(",""),")",""),".",""),",",""),"/",""),"""",""),"+",""))</f>
        <v/>
      </c>
      <c r="D22" s="1" t="s">
        <v>3</v>
      </c>
      <c r="E22" s="4" t="s">
        <v>25</v>
      </c>
      <c r="F22" s="14"/>
      <c r="G22" s="1" t="s">
        <v>53</v>
      </c>
      <c r="H22" s="11" t="e">
        <f>IF(db[[#This Row],[NB NOTA_C]]="","",COUNTIF([2]!B_MSK[concat],db[[#This Row],[NB NOTA_C]]))</f>
        <v>#REF!</v>
      </c>
      <c r="I22" s="5" t="s">
        <v>58</v>
      </c>
      <c r="J22" s="1" t="s">
        <v>73</v>
      </c>
      <c r="K22" s="1" t="s">
        <v>124</v>
      </c>
      <c r="M22" s="1" t="str">
        <f>IF(db[[#This Row],[QTY/ CTN]]="","",SUBSTITUTE(SUBSTITUTE(SUBSTITUTE(db[[#This Row],[QTY/ CTN]]," ","_",2),"(",""),")","")&amp;"_")</f>
        <v>60 SET_</v>
      </c>
      <c r="N22" s="1">
        <f>IF(db[[#This Row],[H_QTY/ CTN]]="","",SEARCH("_",db[[#This Row],[H_QTY/ CTN]]))</f>
        <v>7</v>
      </c>
      <c r="O22" s="1">
        <f>IF(db[[#This Row],[H_QTY/ CTN]]="","",LEN(db[[#This Row],[H_QTY/ CTN]]))</f>
        <v>7</v>
      </c>
      <c r="P22" s="19" t="str">
        <f>IF(db[[#This Row],[H_QTY/ CTN]]="","",LEFT(db[[#This Row],[H_QTY/ CTN]],db[[#This Row],[H_1]]-1))</f>
        <v>60 SET</v>
      </c>
      <c r="Q22" s="18" t="str">
        <f>IF(NOT(db[[#This Row],[H_1]]=db[[#This Row],[H_2]]),MID(db[[#This Row],[H_QTY/ CTN]],db[[#This Row],[H_1]]+1,db[[#This Row],[H_2]]-db[[#This Row],[H_1]]-1),"")</f>
        <v/>
      </c>
      <c r="R22" s="18" t="str">
        <f>IF(db[[#This Row],[QTY/ CTN B]]="","",LEFT(db[[#This Row],[QTY/ CTN B]],SEARCH(" ",db[[#This Row],[QTY/ CTN B]],1)-1))</f>
        <v>60</v>
      </c>
      <c r="S22" s="18" t="str">
        <f>IF(db[[#This Row],[QTY/ CTN B]]="","",RIGHT(db[[#This Row],[QTY/ CTN B]],LEN(db[[#This Row],[QTY/ CTN B]])-SEARCH(" ",db[[#This Row],[QTY/ CTN B]],1)))</f>
        <v>SET</v>
      </c>
      <c r="T22" s="18" t="str">
        <f>IF(db[[#This Row],[QTY/ CTN TG]]="",IF(db[[#This Row],[STN TG]]="","",12),LEFT(db[[#This Row],[QTY/ CTN TG]],SEARCH(" ",db[[#This Row],[QTY/ CTN TG]],1)-1))</f>
        <v/>
      </c>
      <c r="U22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22" s="18" t="str">
        <f>IF(db[[#This Row],[STN K]]="","",IF(db[[#This Row],[STN TG]]="LSN",12,""))</f>
        <v/>
      </c>
      <c r="W22" s="18" t="str">
        <f>IF(db[[#This Row],[STN TG]]="LSN","PCS","")</f>
        <v/>
      </c>
      <c r="X22" s="18">
        <f>db[[#This Row],[QTY B]]*IF(db[[#This Row],[QTY TG]]="",1,db[[#This Row],[QTY TG]])*IF(db[[#This Row],[QTY K]]="",1,db[[#This Row],[QTY K]])</f>
        <v>60</v>
      </c>
      <c r="Y22" s="18" t="str">
        <f>IF(db[[#This Row],[STN K]]="",IF(db[[#This Row],[STN TG]]="",db[[#This Row],[STN B]],db[[#This Row],[STN TG]]),db[[#This Row],[STN K]])</f>
        <v>SET</v>
      </c>
    </row>
    <row r="23" spans="1:25" ht="16.5" customHeight="1" x14ac:dyDescent="0.25">
      <c r="A23" s="7" t="str">
        <f>LOWER(SUBSTITUTE(SUBSTITUTE(SUBSTITUTE(SUBSTITUTE(SUBSTITUTE(SUBSTITUTE(db[[#This Row],[NB BM]]," ",),".",""),"-",""),"(",""),")",""),"/",""))</f>
        <v>acrylictfac00318x16ml</v>
      </c>
      <c r="B23" s="7" t="str">
        <f>LOWER(SUBSTITUTE(SUBSTITUTE(SUBSTITUTE(SUBSTITUTE(SUBSTITUTE(SUBSTITUTE(SUBSTITUTE(SUBSTITUTE(SUBSTITUTE(db[[#This Row],[NB NOTA]]," ",),".",""),"-",""),"(",""),")",""),",",""),"/",""),"""",""),"+",""))</f>
        <v>acryliccolourtfac00318x6ml</v>
      </c>
      <c r="C23" s="7" t="str">
        <f>LOWER(SUBSTITUTE(SUBSTITUTE(SUBSTITUTE(SUBSTITUTE(SUBSTITUTE(SUBSTITUTE(SUBSTITUTE(SUBSTITUTE(SUBSTITUTE(db[[#This Row],[NB PAJAK]]," ",""),"-",""),"(",""),")",""),".",""),",",""),"/",""),"""",""),"+",""))</f>
        <v/>
      </c>
      <c r="D23" s="8" t="s">
        <v>186</v>
      </c>
      <c r="E23" s="10" t="s">
        <v>185</v>
      </c>
      <c r="F23" s="17"/>
      <c r="G23" s="8"/>
      <c r="H23" s="12" t="e">
        <f>IF(db[[#This Row],[NB NOTA_C]]="","",COUNTIF([2]!B_MSK[concat],db[[#This Row],[NB NOTA_C]]))</f>
        <v>#REF!</v>
      </c>
      <c r="I23" s="9" t="s">
        <v>58</v>
      </c>
      <c r="J23" s="7" t="s">
        <v>72</v>
      </c>
      <c r="K23" s="8" t="s">
        <v>126</v>
      </c>
      <c r="L23" s="7"/>
      <c r="M23" s="7" t="str">
        <f>IF(db[[#This Row],[QTY/ CTN]]="","",SUBSTITUTE(SUBSTITUTE(SUBSTITUTE(db[[#This Row],[QTY/ CTN]]," ","_",2),"(",""),")","")&amp;"_")</f>
        <v>72 SET_</v>
      </c>
      <c r="N23" s="7">
        <f>IF(db[[#This Row],[H_QTY/ CTN]]="","",SEARCH("_",db[[#This Row],[H_QTY/ CTN]]))</f>
        <v>7</v>
      </c>
      <c r="O23" s="7">
        <f>IF(db[[#This Row],[H_QTY/ CTN]]="","",LEN(db[[#This Row],[H_QTY/ CTN]]))</f>
        <v>7</v>
      </c>
      <c r="P23" s="20" t="str">
        <f>IF(db[[#This Row],[H_QTY/ CTN]]="","",LEFT(db[[#This Row],[H_QTY/ CTN]],db[[#This Row],[H_1]]-1))</f>
        <v>72 SET</v>
      </c>
      <c r="Q23" s="20" t="str">
        <f>IF(NOT(db[[#This Row],[H_1]]=db[[#This Row],[H_2]]),MID(db[[#This Row],[H_QTY/ CTN]],db[[#This Row],[H_1]]+1,db[[#This Row],[H_2]]-db[[#This Row],[H_1]]-1),"")</f>
        <v/>
      </c>
      <c r="R23" s="18" t="str">
        <f>IF(db[[#This Row],[QTY/ CTN B]]="","",LEFT(db[[#This Row],[QTY/ CTN B]],SEARCH(" ",db[[#This Row],[QTY/ CTN B]],1)-1))</f>
        <v>72</v>
      </c>
      <c r="S23" s="18" t="str">
        <f>IF(db[[#This Row],[QTY/ CTN B]]="","",RIGHT(db[[#This Row],[QTY/ CTN B]],LEN(db[[#This Row],[QTY/ CTN B]])-SEARCH(" ",db[[#This Row],[QTY/ CTN B]],1)))</f>
        <v>SET</v>
      </c>
      <c r="T23" s="18" t="str">
        <f>IF(db[[#This Row],[QTY/ CTN TG]]="",IF(db[[#This Row],[STN TG]]="","",12),LEFT(db[[#This Row],[QTY/ CTN TG]],SEARCH(" ",db[[#This Row],[QTY/ CTN TG]],1)-1))</f>
        <v/>
      </c>
      <c r="U23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23" s="18" t="str">
        <f>IF(db[[#This Row],[STN K]]="","",IF(db[[#This Row],[STN TG]]="LSN",12,""))</f>
        <v/>
      </c>
      <c r="W23" s="18" t="str">
        <f>IF(db[[#This Row],[STN TG]]="LSN","PCS","")</f>
        <v/>
      </c>
      <c r="X23" s="18">
        <f>db[[#This Row],[QTY B]]*IF(db[[#This Row],[QTY TG]]="",1,db[[#This Row],[QTY TG]])*IF(db[[#This Row],[QTY K]]="",1,db[[#This Row],[QTY K]])</f>
        <v>72</v>
      </c>
      <c r="Y23" s="18" t="str">
        <f>IF(db[[#This Row],[STN K]]="",IF(db[[#This Row],[STN TG]]="",db[[#This Row],[STN B]],db[[#This Row],[STN TG]]),db[[#This Row],[STN K]])</f>
        <v>SET</v>
      </c>
    </row>
    <row r="24" spans="1:25" ht="16.5" customHeight="1" x14ac:dyDescent="0.25">
      <c r="A24" s="3" t="str">
        <f>LOWER(SUBSTITUTE(SUBSTITUTE(SUBSTITUTE(SUBSTITUTE(SUBSTITUTE(SUBSTITUTE(db[[#This Row],[NB BM]]," ",),".",""),"-",""),"(",""),")",""),"/",""))</f>
        <v>acrylickoalant7x20cm</v>
      </c>
      <c r="B24" s="3" t="str">
        <f>LOWER(SUBSTITUTE(SUBSTITUTE(SUBSTITUTE(SUBSTITUTE(SUBSTITUTE(SUBSTITUTE(SUBSTITUTE(SUBSTITUTE(SUBSTITUTE(db[[#This Row],[NB NOTA]]," ",),".",""),"-",""),"(",""),")",""),",",""),"/",""),"""",""),"+",""))</f>
        <v>acrylicnt7x20cm</v>
      </c>
      <c r="C24" s="3" t="str">
        <f>LOWER(SUBSTITUTE(SUBSTITUTE(SUBSTITUTE(SUBSTITUTE(SUBSTITUTE(SUBSTITUTE(SUBSTITUTE(SUBSTITUTE(SUBSTITUTE(db[[#This Row],[NB PAJAK]]," ",""),"-",""),"(",""),")",""),".",""),",",""),"/",""),"""",""),"+",""))</f>
        <v/>
      </c>
      <c r="D24" s="1" t="s">
        <v>92</v>
      </c>
      <c r="E24" s="4" t="s">
        <v>135</v>
      </c>
      <c r="F24" s="14"/>
      <c r="H24" s="11" t="e">
        <f>IF(db[[#This Row],[NB NOTA_C]]="","",COUNTIF([2]!B_MSK[concat],db[[#This Row],[NB NOTA_C]]))</f>
        <v>#REF!</v>
      </c>
      <c r="I24" s="6" t="s">
        <v>59</v>
      </c>
      <c r="J24" s="3" t="s">
        <v>74</v>
      </c>
      <c r="K24" s="1" t="s">
        <v>126</v>
      </c>
      <c r="M24" s="1" t="str">
        <f>IF(db[[#This Row],[QTY/ CTN]]="","",SUBSTITUTE(SUBSTITUTE(SUBSTITUTE(db[[#This Row],[QTY/ CTN]]," ","_",2),"(",""),")","")&amp;"_")</f>
        <v>144 PCS_</v>
      </c>
      <c r="N24" s="1">
        <f>IF(db[[#This Row],[H_QTY/ CTN]]="","",SEARCH("_",db[[#This Row],[H_QTY/ CTN]]))</f>
        <v>8</v>
      </c>
      <c r="O24" s="1">
        <f>IF(db[[#This Row],[H_QTY/ CTN]]="","",LEN(db[[#This Row],[H_QTY/ CTN]]))</f>
        <v>8</v>
      </c>
      <c r="P24" s="19" t="str">
        <f>IF(db[[#This Row],[H_QTY/ CTN]]="","",LEFT(db[[#This Row],[H_QTY/ CTN]],db[[#This Row],[H_1]]-1))</f>
        <v>144 PCS</v>
      </c>
      <c r="Q24" s="18" t="str">
        <f>IF(NOT(db[[#This Row],[H_1]]=db[[#This Row],[H_2]]),MID(db[[#This Row],[H_QTY/ CTN]],db[[#This Row],[H_1]]+1,db[[#This Row],[H_2]]-db[[#This Row],[H_1]]-1),"")</f>
        <v/>
      </c>
      <c r="R24" s="18" t="str">
        <f>IF(db[[#This Row],[QTY/ CTN B]]="","",LEFT(db[[#This Row],[QTY/ CTN B]],SEARCH(" ",db[[#This Row],[QTY/ CTN B]],1)-1))</f>
        <v>144</v>
      </c>
      <c r="S24" s="18" t="str">
        <f>IF(db[[#This Row],[QTY/ CTN B]]="","",RIGHT(db[[#This Row],[QTY/ CTN B]],LEN(db[[#This Row],[QTY/ CTN B]])-SEARCH(" ",db[[#This Row],[QTY/ CTN B]],1)))</f>
        <v>PCS</v>
      </c>
      <c r="T24" s="18" t="str">
        <f>IF(db[[#This Row],[QTY/ CTN TG]]="",IF(db[[#This Row],[STN TG]]="","",12),LEFT(db[[#This Row],[QTY/ CTN TG]],SEARCH(" ",db[[#This Row],[QTY/ CTN TG]],1)-1))</f>
        <v/>
      </c>
      <c r="U24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24" s="18" t="str">
        <f>IF(db[[#This Row],[STN K]]="","",IF(db[[#This Row],[STN TG]]="LSN",12,""))</f>
        <v/>
      </c>
      <c r="W24" s="18" t="str">
        <f>IF(db[[#This Row],[STN TG]]="LSN","PCS","")</f>
        <v/>
      </c>
      <c r="X24" s="18">
        <f>db[[#This Row],[QTY B]]*IF(db[[#This Row],[QTY TG]]="",1,db[[#This Row],[QTY TG]])*IF(db[[#This Row],[QTY K]]="",1,db[[#This Row],[QTY K]])</f>
        <v>144</v>
      </c>
      <c r="Y24" s="18" t="str">
        <f>IF(db[[#This Row],[STN K]]="",IF(db[[#This Row],[STN TG]]="",db[[#This Row],[STN B]],db[[#This Row],[STN TG]]),db[[#This Row],[STN K]])</f>
        <v>PCS</v>
      </c>
    </row>
    <row r="25" spans="1:25" ht="16.5" customHeight="1" x14ac:dyDescent="0.25">
      <c r="A25" s="3" t="str">
        <f>LOWER(SUBSTITUTE(SUBSTITUTE(SUBSTITUTE(SUBSTITUTE(SUBSTITUTE(SUBSTITUTE(db[[#This Row],[NB BM]]," ",),".",""),"-",""),"(",""),")",""),"/",""))</f>
        <v>acrylickoalant7x25cm</v>
      </c>
      <c r="B25" s="3" t="str">
        <f>LOWER(SUBSTITUTE(SUBSTITUTE(SUBSTITUTE(SUBSTITUTE(SUBSTITUTE(SUBSTITUTE(SUBSTITUTE(SUBSTITUTE(SUBSTITUTE(db[[#This Row],[NB NOTA]]," ",),".",""),"-",""),"(",""),")",""),",",""),"/",""),"""",""),"+",""))</f>
        <v>acrylicnt7x25cm</v>
      </c>
      <c r="C25" s="3" t="str">
        <f>LOWER(SUBSTITUTE(SUBSTITUTE(SUBSTITUTE(SUBSTITUTE(SUBSTITUTE(SUBSTITUTE(SUBSTITUTE(SUBSTITUTE(SUBSTITUTE(db[[#This Row],[NB PAJAK]]," ",""),"-",""),"(",""),")",""),".",""),",",""),"/",""),"""",""),"+",""))</f>
        <v/>
      </c>
      <c r="D25" s="1" t="s">
        <v>4</v>
      </c>
      <c r="E25" s="4" t="s">
        <v>26</v>
      </c>
      <c r="F25" s="14"/>
      <c r="G25" s="1" t="s">
        <v>53</v>
      </c>
      <c r="H25" s="11" t="e">
        <f>IF(db[[#This Row],[NB NOTA_C]]="","",COUNTIF([2]!B_MSK[concat],db[[#This Row],[NB NOTA_C]]))</f>
        <v>#REF!</v>
      </c>
      <c r="I25" s="5" t="s">
        <v>59</v>
      </c>
      <c r="J25" s="1" t="s">
        <v>74</v>
      </c>
      <c r="K25" s="1" t="s">
        <v>126</v>
      </c>
      <c r="M25" s="1" t="str">
        <f>IF(db[[#This Row],[QTY/ CTN]]="","",SUBSTITUTE(SUBSTITUTE(SUBSTITUTE(db[[#This Row],[QTY/ CTN]]," ","_",2),"(",""),")","")&amp;"_")</f>
        <v>144 PCS_</v>
      </c>
      <c r="N25" s="1">
        <f>IF(db[[#This Row],[H_QTY/ CTN]]="","",SEARCH("_",db[[#This Row],[H_QTY/ CTN]]))</f>
        <v>8</v>
      </c>
      <c r="O25" s="1">
        <f>IF(db[[#This Row],[H_QTY/ CTN]]="","",LEN(db[[#This Row],[H_QTY/ CTN]]))</f>
        <v>8</v>
      </c>
      <c r="P25" s="19" t="str">
        <f>IF(db[[#This Row],[H_QTY/ CTN]]="","",LEFT(db[[#This Row],[H_QTY/ CTN]],db[[#This Row],[H_1]]-1))</f>
        <v>144 PCS</v>
      </c>
      <c r="Q25" s="18" t="str">
        <f>IF(NOT(db[[#This Row],[H_1]]=db[[#This Row],[H_2]]),MID(db[[#This Row],[H_QTY/ CTN]],db[[#This Row],[H_1]]+1,db[[#This Row],[H_2]]-db[[#This Row],[H_1]]-1),"")</f>
        <v/>
      </c>
      <c r="R25" s="18" t="str">
        <f>IF(db[[#This Row],[QTY/ CTN B]]="","",LEFT(db[[#This Row],[QTY/ CTN B]],SEARCH(" ",db[[#This Row],[QTY/ CTN B]],1)-1))</f>
        <v>144</v>
      </c>
      <c r="S25" s="18" t="str">
        <f>IF(db[[#This Row],[QTY/ CTN B]]="","",RIGHT(db[[#This Row],[QTY/ CTN B]],LEN(db[[#This Row],[QTY/ CTN B]])-SEARCH(" ",db[[#This Row],[QTY/ CTN B]],1)))</f>
        <v>PCS</v>
      </c>
      <c r="T25" s="18" t="str">
        <f>IF(db[[#This Row],[QTY/ CTN TG]]="",IF(db[[#This Row],[STN TG]]="","",12),LEFT(db[[#This Row],[QTY/ CTN TG]],SEARCH(" ",db[[#This Row],[QTY/ CTN TG]],1)-1))</f>
        <v/>
      </c>
      <c r="U25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25" s="18" t="str">
        <f>IF(db[[#This Row],[STN K]]="","",IF(db[[#This Row],[STN TG]]="LSN",12,""))</f>
        <v/>
      </c>
      <c r="W25" s="18" t="str">
        <f>IF(db[[#This Row],[STN TG]]="LSN","PCS","")</f>
        <v/>
      </c>
      <c r="X25" s="18">
        <f>db[[#This Row],[QTY B]]*IF(db[[#This Row],[QTY TG]]="",1,db[[#This Row],[QTY TG]])*IF(db[[#This Row],[QTY K]]="",1,db[[#This Row],[QTY K]])</f>
        <v>144</v>
      </c>
      <c r="Y25" s="18" t="str">
        <f>IF(db[[#This Row],[STN K]]="",IF(db[[#This Row],[STN TG]]="",db[[#This Row],[STN B]],db[[#This Row],[STN TG]]),db[[#This Row],[STN K]])</f>
        <v>PCS</v>
      </c>
    </row>
    <row r="26" spans="1:25" ht="16.5" customHeight="1" x14ac:dyDescent="0.25">
      <c r="A26" s="3" t="str">
        <f>LOWER(SUBSTITUTE(SUBSTITUTE(SUBSTITUTE(SUBSTITUTE(SUBSTITUTE(SUBSTITUTE(db[[#This Row],[NB BM]]," ",),".",""),"-",""),"(",""),")",""),"/",""))</f>
        <v>acrylickoalant7x30cm</v>
      </c>
      <c r="B26" s="3" t="str">
        <f>LOWER(SUBSTITUTE(SUBSTITUTE(SUBSTITUTE(SUBSTITUTE(SUBSTITUTE(SUBSTITUTE(SUBSTITUTE(SUBSTITUTE(SUBSTITUTE(db[[#This Row],[NB NOTA]]," ",),".",""),"-",""),"(",""),")",""),",",""),"/",""),"""",""),"+",""))</f>
        <v>acrylicnt7x30cm</v>
      </c>
      <c r="C26" s="3" t="str">
        <f>LOWER(SUBSTITUTE(SUBSTITUTE(SUBSTITUTE(SUBSTITUTE(SUBSTITUTE(SUBSTITUTE(SUBSTITUTE(SUBSTITUTE(SUBSTITUTE(db[[#This Row],[NB PAJAK]]," ",""),"-",""),"(",""),")",""),".",""),",",""),"/",""),"""",""),"+",""))</f>
        <v/>
      </c>
      <c r="D26" s="1" t="s">
        <v>5</v>
      </c>
      <c r="E26" s="4" t="s">
        <v>27</v>
      </c>
      <c r="F26" s="2"/>
      <c r="G26" s="1" t="s">
        <v>53</v>
      </c>
      <c r="H26" s="11" t="e">
        <f>IF(db[[#This Row],[NB NOTA_C]]="","",COUNTIF([2]!B_MSK[concat],db[[#This Row],[NB NOTA_C]]))</f>
        <v>#REF!</v>
      </c>
      <c r="I26" s="5" t="s">
        <v>59</v>
      </c>
      <c r="J26" s="1" t="s">
        <v>74</v>
      </c>
      <c r="K26" s="1" t="s">
        <v>126</v>
      </c>
      <c r="M26" s="1" t="str">
        <f>IF(db[[#This Row],[QTY/ CTN]]="","",SUBSTITUTE(SUBSTITUTE(SUBSTITUTE(db[[#This Row],[QTY/ CTN]]," ","_",2),"(",""),")","")&amp;"_")</f>
        <v>144 PCS_</v>
      </c>
      <c r="N26" s="1">
        <f>IF(db[[#This Row],[H_QTY/ CTN]]="","",SEARCH("_",db[[#This Row],[H_QTY/ CTN]]))</f>
        <v>8</v>
      </c>
      <c r="O26" s="1">
        <f>IF(db[[#This Row],[H_QTY/ CTN]]="","",LEN(db[[#This Row],[H_QTY/ CTN]]))</f>
        <v>8</v>
      </c>
      <c r="P26" s="19" t="str">
        <f>IF(db[[#This Row],[H_QTY/ CTN]]="","",LEFT(db[[#This Row],[H_QTY/ CTN]],db[[#This Row],[H_1]]-1))</f>
        <v>144 PCS</v>
      </c>
      <c r="Q26" s="18" t="str">
        <f>IF(NOT(db[[#This Row],[H_1]]=db[[#This Row],[H_2]]),MID(db[[#This Row],[H_QTY/ CTN]],db[[#This Row],[H_1]]+1,db[[#This Row],[H_2]]-db[[#This Row],[H_1]]-1),"")</f>
        <v/>
      </c>
      <c r="R26" s="18" t="str">
        <f>IF(db[[#This Row],[QTY/ CTN B]]="","",LEFT(db[[#This Row],[QTY/ CTN B]],SEARCH(" ",db[[#This Row],[QTY/ CTN B]],1)-1))</f>
        <v>144</v>
      </c>
      <c r="S26" s="18" t="str">
        <f>IF(db[[#This Row],[QTY/ CTN B]]="","",RIGHT(db[[#This Row],[QTY/ CTN B]],LEN(db[[#This Row],[QTY/ CTN B]])-SEARCH(" ",db[[#This Row],[QTY/ CTN B]],1)))</f>
        <v>PCS</v>
      </c>
      <c r="T26" s="18" t="str">
        <f>IF(db[[#This Row],[QTY/ CTN TG]]="",IF(db[[#This Row],[STN TG]]="","",12),LEFT(db[[#This Row],[QTY/ CTN TG]],SEARCH(" ",db[[#This Row],[QTY/ CTN TG]],1)-1))</f>
        <v/>
      </c>
      <c r="U26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26" s="18" t="str">
        <f>IF(db[[#This Row],[STN K]]="","",IF(db[[#This Row],[STN TG]]="LSN",12,""))</f>
        <v/>
      </c>
      <c r="W26" s="18" t="str">
        <f>IF(db[[#This Row],[STN TG]]="LSN","PCS","")</f>
        <v/>
      </c>
      <c r="X26" s="18">
        <f>db[[#This Row],[QTY B]]*IF(db[[#This Row],[QTY TG]]="",1,db[[#This Row],[QTY TG]])*IF(db[[#This Row],[QTY K]]="",1,db[[#This Row],[QTY K]])</f>
        <v>144</v>
      </c>
      <c r="Y26" s="18" t="str">
        <f>IF(db[[#This Row],[STN K]]="",IF(db[[#This Row],[STN TG]]="",db[[#This Row],[STN B]],db[[#This Row],[STN TG]]),db[[#This Row],[STN K]])</f>
        <v>PCS</v>
      </c>
    </row>
    <row r="27" spans="1:25" ht="16.5" customHeight="1" x14ac:dyDescent="0.25">
      <c r="A27" s="3" t="str">
        <f>LOWER(SUBSTITUTE(SUBSTITUTE(SUBSTITUTE(SUBSTITUTE(SUBSTITUTE(SUBSTITUTE(db[[#This Row],[NB BM]]," ",),".",""),"-",""),"(",""),")",""),"/",""))</f>
        <v>acrylickoalant8x20cm</v>
      </c>
      <c r="B27" s="3" t="str">
        <f>LOWER(SUBSTITUTE(SUBSTITUTE(SUBSTITUTE(SUBSTITUTE(SUBSTITUTE(SUBSTITUTE(SUBSTITUTE(SUBSTITUTE(SUBSTITUTE(db[[#This Row],[NB NOTA]]," ",),".",""),"-",""),"(",""),")",""),",",""),"/",""),"""",""),"+",""))</f>
        <v>acrylicnt8x20cm</v>
      </c>
      <c r="C27" s="3" t="str">
        <f>LOWER(SUBSTITUTE(SUBSTITUTE(SUBSTITUTE(SUBSTITUTE(SUBSTITUTE(SUBSTITUTE(SUBSTITUTE(SUBSTITUTE(SUBSTITUTE(db[[#This Row],[NB PAJAK]]," ",""),"-",""),"(",""),")",""),".",""),",",""),"/",""),"""",""),"+",""))</f>
        <v/>
      </c>
      <c r="D27" s="1" t="s">
        <v>6</v>
      </c>
      <c r="E27" s="4" t="s">
        <v>28</v>
      </c>
      <c r="F27" s="14"/>
      <c r="G27" s="1" t="s">
        <v>53</v>
      </c>
      <c r="H27" s="11" t="e">
        <f>IF(db[[#This Row],[NB NOTA_C]]="","",COUNTIF([2]!B_MSK[concat],db[[#This Row],[NB NOTA_C]]))</f>
        <v>#REF!</v>
      </c>
      <c r="I27" s="5" t="s">
        <v>59</v>
      </c>
      <c r="J27" s="1" t="s">
        <v>74</v>
      </c>
      <c r="K27" s="1" t="s">
        <v>126</v>
      </c>
      <c r="M27" s="1" t="str">
        <f>IF(db[[#This Row],[QTY/ CTN]]="","",SUBSTITUTE(SUBSTITUTE(SUBSTITUTE(db[[#This Row],[QTY/ CTN]]," ","_",2),"(",""),")","")&amp;"_")</f>
        <v>144 PCS_</v>
      </c>
      <c r="N27" s="1">
        <f>IF(db[[#This Row],[H_QTY/ CTN]]="","",SEARCH("_",db[[#This Row],[H_QTY/ CTN]]))</f>
        <v>8</v>
      </c>
      <c r="O27" s="1">
        <f>IF(db[[#This Row],[H_QTY/ CTN]]="","",LEN(db[[#This Row],[H_QTY/ CTN]]))</f>
        <v>8</v>
      </c>
      <c r="P27" s="19" t="str">
        <f>IF(db[[#This Row],[H_QTY/ CTN]]="","",LEFT(db[[#This Row],[H_QTY/ CTN]],db[[#This Row],[H_1]]-1))</f>
        <v>144 PCS</v>
      </c>
      <c r="Q27" s="18" t="str">
        <f>IF(NOT(db[[#This Row],[H_1]]=db[[#This Row],[H_2]]),MID(db[[#This Row],[H_QTY/ CTN]],db[[#This Row],[H_1]]+1,db[[#This Row],[H_2]]-db[[#This Row],[H_1]]-1),"")</f>
        <v/>
      </c>
      <c r="R27" s="18" t="str">
        <f>IF(db[[#This Row],[QTY/ CTN B]]="","",LEFT(db[[#This Row],[QTY/ CTN B]],SEARCH(" ",db[[#This Row],[QTY/ CTN B]],1)-1))</f>
        <v>144</v>
      </c>
      <c r="S27" s="18" t="str">
        <f>IF(db[[#This Row],[QTY/ CTN B]]="","",RIGHT(db[[#This Row],[QTY/ CTN B]],LEN(db[[#This Row],[QTY/ CTN B]])-SEARCH(" ",db[[#This Row],[QTY/ CTN B]],1)))</f>
        <v>PCS</v>
      </c>
      <c r="T27" s="18" t="str">
        <f>IF(db[[#This Row],[QTY/ CTN TG]]="",IF(db[[#This Row],[STN TG]]="","",12),LEFT(db[[#This Row],[QTY/ CTN TG]],SEARCH(" ",db[[#This Row],[QTY/ CTN TG]],1)-1))</f>
        <v/>
      </c>
      <c r="U27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27" s="18" t="str">
        <f>IF(db[[#This Row],[STN K]]="","",IF(db[[#This Row],[STN TG]]="LSN",12,""))</f>
        <v/>
      </c>
      <c r="W27" s="18" t="str">
        <f>IF(db[[#This Row],[STN TG]]="LSN","PCS","")</f>
        <v/>
      </c>
      <c r="X27" s="18">
        <f>db[[#This Row],[QTY B]]*IF(db[[#This Row],[QTY TG]]="",1,db[[#This Row],[QTY TG]])*IF(db[[#This Row],[QTY K]]="",1,db[[#This Row],[QTY K]])</f>
        <v>144</v>
      </c>
      <c r="Y27" s="18" t="str">
        <f>IF(db[[#This Row],[STN K]]="",IF(db[[#This Row],[STN TG]]="",db[[#This Row],[STN B]],db[[#This Row],[STN TG]]),db[[#This Row],[STN K]])</f>
        <v>PCS</v>
      </c>
    </row>
    <row r="28" spans="1:25" ht="16.5" customHeight="1" x14ac:dyDescent="0.25">
      <c r="A28" s="3" t="str">
        <f>LOWER(SUBSTITUTE(SUBSTITUTE(SUBSTITUTE(SUBSTITUTE(SUBSTITUTE(SUBSTITUTE(db[[#This Row],[NB BM]]," ",),".",""),"-",""),"(",""),")",""),"/",""))</f>
        <v>acrylickoalant8x25cm</v>
      </c>
      <c r="B28" s="3" t="str">
        <f>LOWER(SUBSTITUTE(SUBSTITUTE(SUBSTITUTE(SUBSTITUTE(SUBSTITUTE(SUBSTITUTE(SUBSTITUTE(SUBSTITUTE(SUBSTITUTE(db[[#This Row],[NB NOTA]]," ",),".",""),"-",""),"(",""),")",""),",",""),"/",""),"""",""),"+",""))</f>
        <v>acrylicnt8x25cm</v>
      </c>
      <c r="C28" s="3" t="str">
        <f>LOWER(SUBSTITUTE(SUBSTITUTE(SUBSTITUTE(SUBSTITUTE(SUBSTITUTE(SUBSTITUTE(SUBSTITUTE(SUBSTITUTE(SUBSTITUTE(db[[#This Row],[NB PAJAK]]," ",""),"-",""),"(",""),")",""),".",""),",",""),"/",""),"""",""),"+",""))</f>
        <v/>
      </c>
      <c r="D28" s="1" t="s">
        <v>7</v>
      </c>
      <c r="E28" s="4" t="s">
        <v>29</v>
      </c>
      <c r="F28" s="14"/>
      <c r="G28" s="1" t="s">
        <v>53</v>
      </c>
      <c r="H28" s="11" t="e">
        <f>IF(db[[#This Row],[NB NOTA_C]]="","",COUNTIF([2]!B_MSK[concat],db[[#This Row],[NB NOTA_C]]))</f>
        <v>#REF!</v>
      </c>
      <c r="I28" s="5" t="s">
        <v>59</v>
      </c>
      <c r="J28" s="1" t="s">
        <v>74</v>
      </c>
      <c r="K28" s="1" t="s">
        <v>126</v>
      </c>
      <c r="M28" s="1" t="str">
        <f>IF(db[[#This Row],[QTY/ CTN]]="","",SUBSTITUTE(SUBSTITUTE(SUBSTITUTE(db[[#This Row],[QTY/ CTN]]," ","_",2),"(",""),")","")&amp;"_")</f>
        <v>144 PCS_</v>
      </c>
      <c r="N28" s="1">
        <f>IF(db[[#This Row],[H_QTY/ CTN]]="","",SEARCH("_",db[[#This Row],[H_QTY/ CTN]]))</f>
        <v>8</v>
      </c>
      <c r="O28" s="1">
        <f>IF(db[[#This Row],[H_QTY/ CTN]]="","",LEN(db[[#This Row],[H_QTY/ CTN]]))</f>
        <v>8</v>
      </c>
      <c r="P28" s="19" t="str">
        <f>IF(db[[#This Row],[H_QTY/ CTN]]="","",LEFT(db[[#This Row],[H_QTY/ CTN]],db[[#This Row],[H_1]]-1))</f>
        <v>144 PCS</v>
      </c>
      <c r="Q28" s="18" t="str">
        <f>IF(NOT(db[[#This Row],[H_1]]=db[[#This Row],[H_2]]),MID(db[[#This Row],[H_QTY/ CTN]],db[[#This Row],[H_1]]+1,db[[#This Row],[H_2]]-db[[#This Row],[H_1]]-1),"")</f>
        <v/>
      </c>
      <c r="R28" s="18" t="str">
        <f>IF(db[[#This Row],[QTY/ CTN B]]="","",LEFT(db[[#This Row],[QTY/ CTN B]],SEARCH(" ",db[[#This Row],[QTY/ CTN B]],1)-1))</f>
        <v>144</v>
      </c>
      <c r="S28" s="18" t="str">
        <f>IF(db[[#This Row],[QTY/ CTN B]]="","",RIGHT(db[[#This Row],[QTY/ CTN B]],LEN(db[[#This Row],[QTY/ CTN B]])-SEARCH(" ",db[[#This Row],[QTY/ CTN B]],1)))</f>
        <v>PCS</v>
      </c>
      <c r="T28" s="18" t="str">
        <f>IF(db[[#This Row],[QTY/ CTN TG]]="",IF(db[[#This Row],[STN TG]]="","",12),LEFT(db[[#This Row],[QTY/ CTN TG]],SEARCH(" ",db[[#This Row],[QTY/ CTN TG]],1)-1))</f>
        <v/>
      </c>
      <c r="U28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28" s="18" t="str">
        <f>IF(db[[#This Row],[STN K]]="","",IF(db[[#This Row],[STN TG]]="LSN",12,""))</f>
        <v/>
      </c>
      <c r="W28" s="18" t="str">
        <f>IF(db[[#This Row],[STN TG]]="LSN","PCS","")</f>
        <v/>
      </c>
      <c r="X28" s="18">
        <f>db[[#This Row],[QTY B]]*IF(db[[#This Row],[QTY TG]]="",1,db[[#This Row],[QTY TG]])*IF(db[[#This Row],[QTY K]]="",1,db[[#This Row],[QTY K]])</f>
        <v>144</v>
      </c>
      <c r="Y28" s="18" t="str">
        <f>IF(db[[#This Row],[STN K]]="",IF(db[[#This Row],[STN TG]]="",db[[#This Row],[STN B]],db[[#This Row],[STN TG]]),db[[#This Row],[STN K]])</f>
        <v>PCS</v>
      </c>
    </row>
    <row r="29" spans="1:25" ht="16.5" customHeight="1" x14ac:dyDescent="0.25">
      <c r="A29" s="3" t="str">
        <f>LOWER(SUBSTITUTE(SUBSTITUTE(SUBSTITUTE(SUBSTITUTE(SUBSTITUTE(SUBSTITUTE(db[[#This Row],[NB BM]]," ",),".",""),"-",""),"(",""),")",""),"/",""))</f>
        <v>acrylickoalant8x30cm</v>
      </c>
      <c r="B29" s="3" t="str">
        <f>LOWER(SUBSTITUTE(SUBSTITUTE(SUBSTITUTE(SUBSTITUTE(SUBSTITUTE(SUBSTITUTE(SUBSTITUTE(SUBSTITUTE(SUBSTITUTE(db[[#This Row],[NB NOTA]]," ",),".",""),"-",""),"(",""),")",""),",",""),"/",""),"""",""),"+",""))</f>
        <v>acrylicnt8x30cm</v>
      </c>
      <c r="C29" s="3" t="str">
        <f>LOWER(SUBSTITUTE(SUBSTITUTE(SUBSTITUTE(SUBSTITUTE(SUBSTITUTE(SUBSTITUTE(SUBSTITUTE(SUBSTITUTE(SUBSTITUTE(db[[#This Row],[NB PAJAK]]," ",""),"-",""),"(",""),")",""),".",""),",",""),"/",""),"""",""),"+",""))</f>
        <v/>
      </c>
      <c r="D29" s="1" t="s">
        <v>8</v>
      </c>
      <c r="E29" s="4" t="s">
        <v>30</v>
      </c>
      <c r="F29" s="14"/>
      <c r="G29" s="1" t="s">
        <v>53</v>
      </c>
      <c r="H29" s="11" t="e">
        <f>IF(db[[#This Row],[NB NOTA_C]]="","",COUNTIF([2]!B_MSK[concat],db[[#This Row],[NB NOTA_C]]))</f>
        <v>#REF!</v>
      </c>
      <c r="I29" s="5" t="s">
        <v>59</v>
      </c>
      <c r="J29" s="1" t="s">
        <v>74</v>
      </c>
      <c r="K29" s="1" t="s">
        <v>126</v>
      </c>
      <c r="M29" s="1" t="str">
        <f>IF(db[[#This Row],[QTY/ CTN]]="","",SUBSTITUTE(SUBSTITUTE(SUBSTITUTE(db[[#This Row],[QTY/ CTN]]," ","_",2),"(",""),")","")&amp;"_")</f>
        <v>144 PCS_</v>
      </c>
      <c r="N29" s="1">
        <f>IF(db[[#This Row],[H_QTY/ CTN]]="","",SEARCH("_",db[[#This Row],[H_QTY/ CTN]]))</f>
        <v>8</v>
      </c>
      <c r="O29" s="1">
        <f>IF(db[[#This Row],[H_QTY/ CTN]]="","",LEN(db[[#This Row],[H_QTY/ CTN]]))</f>
        <v>8</v>
      </c>
      <c r="P29" s="19" t="str">
        <f>IF(db[[#This Row],[H_QTY/ CTN]]="","",LEFT(db[[#This Row],[H_QTY/ CTN]],db[[#This Row],[H_1]]-1))</f>
        <v>144 PCS</v>
      </c>
      <c r="Q29" s="18" t="str">
        <f>IF(NOT(db[[#This Row],[H_1]]=db[[#This Row],[H_2]]),MID(db[[#This Row],[H_QTY/ CTN]],db[[#This Row],[H_1]]+1,db[[#This Row],[H_2]]-db[[#This Row],[H_1]]-1),"")</f>
        <v/>
      </c>
      <c r="R29" s="18" t="str">
        <f>IF(db[[#This Row],[QTY/ CTN B]]="","",LEFT(db[[#This Row],[QTY/ CTN B]],SEARCH(" ",db[[#This Row],[QTY/ CTN B]],1)-1))</f>
        <v>144</v>
      </c>
      <c r="S29" s="18" t="str">
        <f>IF(db[[#This Row],[QTY/ CTN B]]="","",RIGHT(db[[#This Row],[QTY/ CTN B]],LEN(db[[#This Row],[QTY/ CTN B]])-SEARCH(" ",db[[#This Row],[QTY/ CTN B]],1)))</f>
        <v>PCS</v>
      </c>
      <c r="T29" s="18" t="str">
        <f>IF(db[[#This Row],[QTY/ CTN TG]]="",IF(db[[#This Row],[STN TG]]="","",12),LEFT(db[[#This Row],[QTY/ CTN TG]],SEARCH(" ",db[[#This Row],[QTY/ CTN TG]],1)-1))</f>
        <v/>
      </c>
      <c r="U29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29" s="18" t="str">
        <f>IF(db[[#This Row],[STN K]]="","",IF(db[[#This Row],[STN TG]]="LSN",12,""))</f>
        <v/>
      </c>
      <c r="W29" s="18" t="str">
        <f>IF(db[[#This Row],[STN TG]]="LSN","PCS","")</f>
        <v/>
      </c>
      <c r="X29" s="18">
        <f>db[[#This Row],[QTY B]]*IF(db[[#This Row],[QTY TG]]="",1,db[[#This Row],[QTY TG]])*IF(db[[#This Row],[QTY K]]="",1,db[[#This Row],[QTY K]])</f>
        <v>144</v>
      </c>
      <c r="Y29" s="18" t="str">
        <f>IF(db[[#This Row],[STN K]]="",IF(db[[#This Row],[STN TG]]="",db[[#This Row],[STN B]],db[[#This Row],[STN TG]]),db[[#This Row],[STN K]])</f>
        <v>PCS</v>
      </c>
    </row>
    <row r="30" spans="1:25" ht="16.5" customHeight="1" x14ac:dyDescent="0.25">
      <c r="A30" s="3" t="str">
        <f>LOWER(SUBSTITUTE(SUBSTITUTE(SUBSTITUTE(SUBSTITUTE(SUBSTITUTE(SUBSTITUTE(db[[#This Row],[NB BM]]," ",),".",""),"-",""),"(",""),")",""),"/",""))</f>
        <v>acrylicsisipankertas13folio11x215</v>
      </c>
      <c r="B30" s="3" t="str">
        <f>LOWER(SUBSTITUTE(SUBSTITUTE(SUBSTITUTE(SUBSTITUTE(SUBSTITUTE(SUBSTITUTE(SUBSTITUTE(SUBSTITUTE(SUBSTITUTE(db[[#This Row],[NB NOTA]]," ",),".",""),"-",""),"(",""),")",""),",",""),"/",""),"""",""),"+",""))</f>
        <v>acrylicsisipankertas13folio11x215cm</v>
      </c>
      <c r="C30" s="3" t="str">
        <f>LOWER(SUBSTITUTE(SUBSTITUTE(SUBSTITUTE(SUBSTITUTE(SUBSTITUTE(SUBSTITUTE(SUBSTITUTE(SUBSTITUTE(SUBSTITUTE(db[[#This Row],[NB PAJAK]]," ",""),"-",""),"(",""),")",""),".",""),",",""),"/",""),"""",""),"+",""))</f>
        <v/>
      </c>
      <c r="D30" s="1" t="s">
        <v>120</v>
      </c>
      <c r="E30" s="4" t="s">
        <v>119</v>
      </c>
      <c r="F30" s="14"/>
      <c r="H30" s="11" t="e">
        <f>IF(db[[#This Row],[NB NOTA_C]]="","",COUNTIF([2]!B_MSK[concat],db[[#This Row],[NB NOTA_C]]))</f>
        <v>#REF!</v>
      </c>
      <c r="I30" s="6" t="s">
        <v>66</v>
      </c>
      <c r="J30" s="3" t="s">
        <v>77</v>
      </c>
      <c r="K30" s="1" t="s">
        <v>126</v>
      </c>
      <c r="M30" s="1" t="str">
        <f>IF(db[[#This Row],[QTY/ CTN]]="","",SUBSTITUTE(SUBSTITUTE(SUBSTITUTE(db[[#This Row],[QTY/ CTN]]," ","_",2),"(",""),")","")&amp;"_")</f>
        <v>120 PCS_</v>
      </c>
      <c r="N30" s="1">
        <f>IF(db[[#This Row],[H_QTY/ CTN]]="","",SEARCH("_",db[[#This Row],[H_QTY/ CTN]]))</f>
        <v>8</v>
      </c>
      <c r="O30" s="1">
        <f>IF(db[[#This Row],[H_QTY/ CTN]]="","",LEN(db[[#This Row],[H_QTY/ CTN]]))</f>
        <v>8</v>
      </c>
      <c r="P30" s="19" t="str">
        <f>IF(db[[#This Row],[H_QTY/ CTN]]="","",LEFT(db[[#This Row],[H_QTY/ CTN]],db[[#This Row],[H_1]]-1))</f>
        <v>120 PCS</v>
      </c>
      <c r="Q30" s="18" t="str">
        <f>IF(NOT(db[[#This Row],[H_1]]=db[[#This Row],[H_2]]),MID(db[[#This Row],[H_QTY/ CTN]],db[[#This Row],[H_1]]+1,db[[#This Row],[H_2]]-db[[#This Row],[H_1]]-1),"")</f>
        <v/>
      </c>
      <c r="R30" s="18" t="str">
        <f>IF(db[[#This Row],[QTY/ CTN B]]="","",LEFT(db[[#This Row],[QTY/ CTN B]],SEARCH(" ",db[[#This Row],[QTY/ CTN B]],1)-1))</f>
        <v>120</v>
      </c>
      <c r="S30" s="18" t="str">
        <f>IF(db[[#This Row],[QTY/ CTN B]]="","",RIGHT(db[[#This Row],[QTY/ CTN B]],LEN(db[[#This Row],[QTY/ CTN B]])-SEARCH(" ",db[[#This Row],[QTY/ CTN B]],1)))</f>
        <v>PCS</v>
      </c>
      <c r="T30" s="18" t="str">
        <f>IF(db[[#This Row],[QTY/ CTN TG]]="",IF(db[[#This Row],[STN TG]]="","",12),LEFT(db[[#This Row],[QTY/ CTN TG]],SEARCH(" ",db[[#This Row],[QTY/ CTN TG]],1)-1))</f>
        <v/>
      </c>
      <c r="U30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30" s="18" t="str">
        <f>IF(db[[#This Row],[STN K]]="","",IF(db[[#This Row],[STN TG]]="LSN",12,""))</f>
        <v/>
      </c>
      <c r="W30" s="18" t="str">
        <f>IF(db[[#This Row],[STN TG]]="LSN","PCS","")</f>
        <v/>
      </c>
      <c r="X30" s="18">
        <f>db[[#This Row],[QTY B]]*IF(db[[#This Row],[QTY TG]]="",1,db[[#This Row],[QTY TG]])*IF(db[[#This Row],[QTY K]]="",1,db[[#This Row],[QTY K]])</f>
        <v>120</v>
      </c>
      <c r="Y30" s="18" t="str">
        <f>IF(db[[#This Row],[STN K]]="",IF(db[[#This Row],[STN TG]]="",db[[#This Row],[STN B]],db[[#This Row],[STN TG]]),db[[#This Row],[STN K]])</f>
        <v>PCS</v>
      </c>
    </row>
    <row r="31" spans="1:25" ht="16.5" customHeight="1" x14ac:dyDescent="0.25">
      <c r="A31" s="3" t="str">
        <f>LOWER(SUBSTITUTE(SUBSTITUTE(SUBSTITUTE(SUBSTITUTE(SUBSTITUTE(SUBSTITUTE(db[[#This Row],[NB BM]]," ",),".",""),"-",""),"(",""),")",""),"/",""))</f>
        <v>acrylicsisipankertasa515x21cm</v>
      </c>
      <c r="B31" s="3" t="str">
        <f>LOWER(SUBSTITUTE(SUBSTITUTE(SUBSTITUTE(SUBSTITUTE(SUBSTITUTE(SUBSTITUTE(SUBSTITUTE(SUBSTITUTE(SUBSTITUTE(db[[#This Row],[NB NOTA]]," ",),".",""),"-",""),"(",""),")",""),",",""),"/",""),"""",""),"+",""))</f>
        <v>acrylicsisipankertasa515x21cm</v>
      </c>
      <c r="C31" s="3" t="str">
        <f>LOWER(SUBSTITUTE(SUBSTITUTE(SUBSTITUTE(SUBSTITUTE(SUBSTITUTE(SUBSTITUTE(SUBSTITUTE(SUBSTITUTE(SUBSTITUTE(db[[#This Row],[NB PAJAK]]," ",""),"-",""),"(",""),")",""),".",""),",",""),"/",""),"""",""),"+",""))</f>
        <v/>
      </c>
      <c r="D31" s="1" t="s">
        <v>9</v>
      </c>
      <c r="E31" s="4" t="s">
        <v>31</v>
      </c>
      <c r="F31" s="2"/>
      <c r="G31" s="1" t="s">
        <v>53</v>
      </c>
      <c r="H31" s="11" t="e">
        <f>IF(db[[#This Row],[NB NOTA_C]]="","",COUNTIF([2]!B_MSK[concat],db[[#This Row],[NB NOTA_C]]))</f>
        <v>#REF!</v>
      </c>
      <c r="I31" s="5" t="s">
        <v>59</v>
      </c>
      <c r="J31" s="1" t="s">
        <v>75</v>
      </c>
      <c r="K31" s="1" t="s">
        <v>126</v>
      </c>
      <c r="M31" s="1" t="str">
        <f>IF(db[[#This Row],[QTY/ CTN]]="","",SUBSTITUTE(SUBSTITUTE(SUBSTITUTE(db[[#This Row],[QTY/ CTN]]," ","_",2),"(",""),")","")&amp;"_")</f>
        <v>60 PCS_</v>
      </c>
      <c r="N31" s="1">
        <f>IF(db[[#This Row],[H_QTY/ CTN]]="","",SEARCH("_",db[[#This Row],[H_QTY/ CTN]]))</f>
        <v>7</v>
      </c>
      <c r="O31" s="1">
        <f>IF(db[[#This Row],[H_QTY/ CTN]]="","",LEN(db[[#This Row],[H_QTY/ CTN]]))</f>
        <v>7</v>
      </c>
      <c r="P31" s="19" t="str">
        <f>IF(db[[#This Row],[H_QTY/ CTN]]="","",LEFT(db[[#This Row],[H_QTY/ CTN]],db[[#This Row],[H_1]]-1))</f>
        <v>60 PCS</v>
      </c>
      <c r="Q31" s="18" t="str">
        <f>IF(NOT(db[[#This Row],[H_1]]=db[[#This Row],[H_2]]),MID(db[[#This Row],[H_QTY/ CTN]],db[[#This Row],[H_1]]+1,db[[#This Row],[H_2]]-db[[#This Row],[H_1]]-1),"")</f>
        <v/>
      </c>
      <c r="R31" s="18" t="str">
        <f>IF(db[[#This Row],[QTY/ CTN B]]="","",LEFT(db[[#This Row],[QTY/ CTN B]],SEARCH(" ",db[[#This Row],[QTY/ CTN B]],1)-1))</f>
        <v>60</v>
      </c>
      <c r="S31" s="18" t="str">
        <f>IF(db[[#This Row],[QTY/ CTN B]]="","",RIGHT(db[[#This Row],[QTY/ CTN B]],LEN(db[[#This Row],[QTY/ CTN B]])-SEARCH(" ",db[[#This Row],[QTY/ CTN B]],1)))</f>
        <v>PCS</v>
      </c>
      <c r="T31" s="18" t="str">
        <f>IF(db[[#This Row],[QTY/ CTN TG]]="",IF(db[[#This Row],[STN TG]]="","",12),LEFT(db[[#This Row],[QTY/ CTN TG]],SEARCH(" ",db[[#This Row],[QTY/ CTN TG]],1)-1))</f>
        <v/>
      </c>
      <c r="U31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31" s="18" t="str">
        <f>IF(db[[#This Row],[STN K]]="","",IF(db[[#This Row],[STN TG]]="LSN",12,""))</f>
        <v/>
      </c>
      <c r="W31" s="18" t="str">
        <f>IF(db[[#This Row],[STN TG]]="LSN","PCS","")</f>
        <v/>
      </c>
      <c r="X31" s="18">
        <f>db[[#This Row],[QTY B]]*IF(db[[#This Row],[QTY TG]]="",1,db[[#This Row],[QTY TG]])*IF(db[[#This Row],[QTY K]]="",1,db[[#This Row],[QTY K]])</f>
        <v>60</v>
      </c>
      <c r="Y31" s="18" t="str">
        <f>IF(db[[#This Row],[STN K]]="",IF(db[[#This Row],[STN TG]]="",db[[#This Row],[STN B]],db[[#This Row],[STN TG]]),db[[#This Row],[STN K]])</f>
        <v>PCS</v>
      </c>
    </row>
    <row r="32" spans="1:25" ht="16.5" customHeight="1" x14ac:dyDescent="0.25">
      <c r="A32" s="3" t="str">
        <f>LOWER(SUBSTITUTE(SUBSTITUTE(SUBSTITUTE(SUBSTITUTE(SUBSTITUTE(SUBSTITUTE(db[[#This Row],[NB BM]]," ",),".",""),"-",""),"(",""),")",""),"/",""))</f>
        <v>acrylicsisipankertasa5t15x21cm</v>
      </c>
      <c r="B32" s="3" t="str">
        <f>LOWER(SUBSTITUTE(SUBSTITUTE(SUBSTITUTE(SUBSTITUTE(SUBSTITUTE(SUBSTITUTE(SUBSTITUTE(SUBSTITUTE(SUBSTITUTE(db[[#This Row],[NB NOTA]]," ",),".",""),"-",""),"(",""),")",""),",",""),"/",""),"""",""),"+",""))</f>
        <v>acrylicsisipankertasa5t15x21cm</v>
      </c>
      <c r="C32" s="3" t="str">
        <f>LOWER(SUBSTITUTE(SUBSTITUTE(SUBSTITUTE(SUBSTITUTE(SUBSTITUTE(SUBSTITUTE(SUBSTITUTE(SUBSTITUTE(SUBSTITUTE(db[[#This Row],[NB PAJAK]]," ",""),"-",""),"(",""),")",""),".",""),",",""),"/",""),"""",""),"+",""))</f>
        <v/>
      </c>
      <c r="D32" s="1" t="s">
        <v>190</v>
      </c>
      <c r="E32" s="4" t="s">
        <v>189</v>
      </c>
      <c r="F32" s="2"/>
      <c r="H32" s="11" t="e">
        <f>IF(db[[#This Row],[NB NOTA_C]]="","",COUNTIF([2]!B_MSK[concat],db[[#This Row],[NB NOTA_C]]))</f>
        <v>#REF!</v>
      </c>
      <c r="I32" s="5" t="s">
        <v>59</v>
      </c>
      <c r="J32" s="1" t="s">
        <v>77</v>
      </c>
      <c r="K32" s="1" t="s">
        <v>126</v>
      </c>
      <c r="M32" s="1" t="str">
        <f>IF(db[[#This Row],[QTY/ CTN]]="","",SUBSTITUTE(SUBSTITUTE(SUBSTITUTE(db[[#This Row],[QTY/ CTN]]," ","_",2),"(",""),")","")&amp;"_")</f>
        <v>120 PCS_</v>
      </c>
      <c r="N32" s="1">
        <f>IF(db[[#This Row],[H_QTY/ CTN]]="","",SEARCH("_",db[[#This Row],[H_QTY/ CTN]]))</f>
        <v>8</v>
      </c>
      <c r="O32" s="1">
        <f>IF(db[[#This Row],[H_QTY/ CTN]]="","",LEN(db[[#This Row],[H_QTY/ CTN]]))</f>
        <v>8</v>
      </c>
      <c r="P32" s="19" t="str">
        <f>IF(db[[#This Row],[H_QTY/ CTN]]="","",LEFT(db[[#This Row],[H_QTY/ CTN]],db[[#This Row],[H_1]]-1))</f>
        <v>120 PCS</v>
      </c>
      <c r="Q32" s="18" t="str">
        <f>IF(NOT(db[[#This Row],[H_1]]=db[[#This Row],[H_2]]),MID(db[[#This Row],[H_QTY/ CTN]],db[[#This Row],[H_1]]+1,db[[#This Row],[H_2]]-db[[#This Row],[H_1]]-1),"")</f>
        <v/>
      </c>
      <c r="R32" s="18" t="str">
        <f>IF(db[[#This Row],[QTY/ CTN B]]="","",LEFT(db[[#This Row],[QTY/ CTN B]],SEARCH(" ",db[[#This Row],[QTY/ CTN B]],1)-1))</f>
        <v>120</v>
      </c>
      <c r="S32" s="18" t="str">
        <f>IF(db[[#This Row],[QTY/ CTN B]]="","",RIGHT(db[[#This Row],[QTY/ CTN B]],LEN(db[[#This Row],[QTY/ CTN B]])-SEARCH(" ",db[[#This Row],[QTY/ CTN B]],1)))</f>
        <v>PCS</v>
      </c>
      <c r="T32" s="18" t="str">
        <f>IF(db[[#This Row],[QTY/ CTN TG]]="",IF(db[[#This Row],[STN TG]]="","",12),LEFT(db[[#This Row],[QTY/ CTN TG]],SEARCH(" ",db[[#This Row],[QTY/ CTN TG]],1)-1))</f>
        <v/>
      </c>
      <c r="U32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32" s="18" t="str">
        <f>IF(db[[#This Row],[STN K]]="","",IF(db[[#This Row],[STN TG]]="LSN",12,""))</f>
        <v/>
      </c>
      <c r="W32" s="18" t="str">
        <f>IF(db[[#This Row],[STN TG]]="LSN","PCS","")</f>
        <v/>
      </c>
      <c r="X32" s="18">
        <f>db[[#This Row],[QTY B]]*IF(db[[#This Row],[QTY TG]]="",1,db[[#This Row],[QTY TG]])*IF(db[[#This Row],[QTY K]]="",1,db[[#This Row],[QTY K]])</f>
        <v>120</v>
      </c>
      <c r="Y32" s="18" t="str">
        <f>IF(db[[#This Row],[STN K]]="",IF(db[[#This Row],[STN TG]]="",db[[#This Row],[STN B]],db[[#This Row],[STN TG]]),db[[#This Row],[STN K]])</f>
        <v>PCS</v>
      </c>
    </row>
    <row r="33" spans="1:25" ht="16.5" customHeight="1" x14ac:dyDescent="0.25">
      <c r="A33" s="3" t="str">
        <f>LOWER(SUBSTITUTE(SUBSTITUTE(SUBSTITUTE(SUBSTITUTE(SUBSTITUTE(SUBSTITUTE(db[[#This Row],[NB BM]]," ",),".",""),"-",""),"(",""),")",""),"/",""))</f>
        <v>acrylicsisipankertasa611x165cm</v>
      </c>
      <c r="B33" s="3" t="str">
        <f>LOWER(SUBSTITUTE(SUBSTITUTE(SUBSTITUTE(SUBSTITUTE(SUBSTITUTE(SUBSTITUTE(SUBSTITUTE(SUBSTITUTE(SUBSTITUTE(db[[#This Row],[NB NOTA]]," ",),".",""),"-",""),"(",""),")",""),",",""),"/",""),"""",""),"+",""))</f>
        <v>acrylicsisipankertasa611x165cm</v>
      </c>
      <c r="C33" s="3" t="str">
        <f>LOWER(SUBSTITUTE(SUBSTITUTE(SUBSTITUTE(SUBSTITUTE(SUBSTITUTE(SUBSTITUTE(SUBSTITUTE(SUBSTITUTE(SUBSTITUTE(db[[#This Row],[NB PAJAK]]," ",""),"-",""),"(",""),")",""),".",""),",",""),"/",""),"""",""),"+",""))</f>
        <v/>
      </c>
      <c r="D33" s="1" t="s">
        <v>113</v>
      </c>
      <c r="E33" s="4" t="s">
        <v>112</v>
      </c>
      <c r="F33" s="2"/>
      <c r="H33" s="11" t="e">
        <f>IF(db[[#This Row],[NB NOTA_C]]="","",COUNTIF([2]!B_MSK[concat],db[[#This Row],[NB NOTA_C]]))</f>
        <v>#REF!</v>
      </c>
      <c r="I33" s="6" t="s">
        <v>59</v>
      </c>
      <c r="J33" s="3" t="s">
        <v>77</v>
      </c>
      <c r="K33" s="1" t="s">
        <v>126</v>
      </c>
      <c r="M33" s="1" t="str">
        <f>IF(db[[#This Row],[QTY/ CTN]]="","",SUBSTITUTE(SUBSTITUTE(SUBSTITUTE(db[[#This Row],[QTY/ CTN]]," ","_",2),"(",""),")","")&amp;"_")</f>
        <v>120 PCS_</v>
      </c>
      <c r="N33" s="1">
        <f>IF(db[[#This Row],[H_QTY/ CTN]]="","",SEARCH("_",db[[#This Row],[H_QTY/ CTN]]))</f>
        <v>8</v>
      </c>
      <c r="O33" s="1">
        <f>IF(db[[#This Row],[H_QTY/ CTN]]="","",LEN(db[[#This Row],[H_QTY/ CTN]]))</f>
        <v>8</v>
      </c>
      <c r="P33" s="19" t="str">
        <f>IF(db[[#This Row],[H_QTY/ CTN]]="","",LEFT(db[[#This Row],[H_QTY/ CTN]],db[[#This Row],[H_1]]-1))</f>
        <v>120 PCS</v>
      </c>
      <c r="Q33" s="18" t="str">
        <f>IF(NOT(db[[#This Row],[H_1]]=db[[#This Row],[H_2]]),MID(db[[#This Row],[H_QTY/ CTN]],db[[#This Row],[H_1]]+1,db[[#This Row],[H_2]]-db[[#This Row],[H_1]]-1),"")</f>
        <v/>
      </c>
      <c r="R33" s="18" t="str">
        <f>IF(db[[#This Row],[QTY/ CTN B]]="","",LEFT(db[[#This Row],[QTY/ CTN B]],SEARCH(" ",db[[#This Row],[QTY/ CTN B]],1)-1))</f>
        <v>120</v>
      </c>
      <c r="S33" s="18" t="str">
        <f>IF(db[[#This Row],[QTY/ CTN B]]="","",RIGHT(db[[#This Row],[QTY/ CTN B]],LEN(db[[#This Row],[QTY/ CTN B]])-SEARCH(" ",db[[#This Row],[QTY/ CTN B]],1)))</f>
        <v>PCS</v>
      </c>
      <c r="T33" s="18" t="str">
        <f>IF(db[[#This Row],[QTY/ CTN TG]]="",IF(db[[#This Row],[STN TG]]="","",12),LEFT(db[[#This Row],[QTY/ CTN TG]],SEARCH(" ",db[[#This Row],[QTY/ CTN TG]],1)-1))</f>
        <v/>
      </c>
      <c r="U33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33" s="18" t="str">
        <f>IF(db[[#This Row],[STN K]]="","",IF(db[[#This Row],[STN TG]]="LSN",12,""))</f>
        <v/>
      </c>
      <c r="W33" s="18" t="str">
        <f>IF(db[[#This Row],[STN TG]]="LSN","PCS","")</f>
        <v/>
      </c>
      <c r="X33" s="18">
        <f>db[[#This Row],[QTY B]]*IF(db[[#This Row],[QTY TG]]="",1,db[[#This Row],[QTY TG]])*IF(db[[#This Row],[QTY K]]="",1,db[[#This Row],[QTY K]])</f>
        <v>120</v>
      </c>
      <c r="Y33" s="18" t="str">
        <f>IF(db[[#This Row],[STN K]]="",IF(db[[#This Row],[STN TG]]="",db[[#This Row],[STN B]],db[[#This Row],[STN TG]]),db[[#This Row],[STN K]])</f>
        <v>PCS</v>
      </c>
    </row>
    <row r="34" spans="1:25" ht="16.5" customHeight="1" x14ac:dyDescent="0.25">
      <c r="A34" s="3" t="str">
        <f>LOWER(SUBSTITUTE(SUBSTITUTE(SUBSTITUTE(SUBSTITUTE(SUBSTITUTE(SUBSTITUTE(db[[#This Row],[NB BM]]," ",),".",""),"-",""),"(",""),")",""),"/",""))</f>
        <v>acrylicsisipankertasfolio215x33cm</v>
      </c>
      <c r="B34" s="3" t="str">
        <f>LOWER(SUBSTITUTE(SUBSTITUTE(SUBSTITUTE(SUBSTITUTE(SUBSTITUTE(SUBSTITUTE(SUBSTITUTE(SUBSTITUTE(SUBSTITUTE(db[[#This Row],[NB NOTA]]," ",),".",""),"-",""),"(",""),")",""),",",""),"/",""),"""",""),"+",""))</f>
        <v>acrylicsisipankertasfolio215x33cm</v>
      </c>
      <c r="C34" s="3" t="str">
        <f>LOWER(SUBSTITUTE(SUBSTITUTE(SUBSTITUTE(SUBSTITUTE(SUBSTITUTE(SUBSTITUTE(SUBSTITUTE(SUBSTITUTE(SUBSTITUTE(db[[#This Row],[NB PAJAK]]," ",""),"-",""),"(",""),")",""),".",""),",",""),"/",""),"""",""),"+",""))</f>
        <v/>
      </c>
      <c r="D34" s="1" t="s">
        <v>195</v>
      </c>
      <c r="E34" s="4" t="s">
        <v>194</v>
      </c>
      <c r="F34" s="14"/>
      <c r="H34" s="13" t="e">
        <f>IF(db[[#This Row],[NB NOTA_C]]="","",COUNTIF([2]!B_MSK[concat],db[[#This Row],[NB NOTA_C]]))</f>
        <v>#REF!</v>
      </c>
      <c r="I34" s="6" t="s">
        <v>59</v>
      </c>
      <c r="J34" s="3" t="s">
        <v>84</v>
      </c>
      <c r="K34" s="1" t="s">
        <v>126</v>
      </c>
      <c r="L34" s="3"/>
      <c r="M34" s="3" t="str">
        <f>IF(db[[#This Row],[QTY/ CTN]]="","",SUBSTITUTE(SUBSTITUTE(SUBSTITUTE(db[[#This Row],[QTY/ CTN]]," ","_",2),"(",""),")","")&amp;"_")</f>
        <v>40 PCS_</v>
      </c>
      <c r="N34" s="3">
        <f>IF(db[[#This Row],[H_QTY/ CTN]]="","",SEARCH("_",db[[#This Row],[H_QTY/ CTN]]))</f>
        <v>7</v>
      </c>
      <c r="O34" s="3">
        <f>IF(db[[#This Row],[H_QTY/ CTN]]="","",LEN(db[[#This Row],[H_QTY/ CTN]]))</f>
        <v>7</v>
      </c>
      <c r="P34" s="18" t="str">
        <f>IF(db[[#This Row],[H_QTY/ CTN]]="","",LEFT(db[[#This Row],[H_QTY/ CTN]],db[[#This Row],[H_1]]-1))</f>
        <v>40 PCS</v>
      </c>
      <c r="Q34" s="18" t="str">
        <f>IF(NOT(db[[#This Row],[H_1]]=db[[#This Row],[H_2]]),MID(db[[#This Row],[H_QTY/ CTN]],db[[#This Row],[H_1]]+1,db[[#This Row],[H_2]]-db[[#This Row],[H_1]]-1),"")</f>
        <v/>
      </c>
      <c r="R34" s="18" t="str">
        <f>IF(db[[#This Row],[QTY/ CTN B]]="","",LEFT(db[[#This Row],[QTY/ CTN B]],SEARCH(" ",db[[#This Row],[QTY/ CTN B]],1)-1))</f>
        <v>40</v>
      </c>
      <c r="S34" s="18" t="str">
        <f>IF(db[[#This Row],[QTY/ CTN B]]="","",RIGHT(db[[#This Row],[QTY/ CTN B]],LEN(db[[#This Row],[QTY/ CTN B]])-SEARCH(" ",db[[#This Row],[QTY/ CTN B]],1)))</f>
        <v>PCS</v>
      </c>
      <c r="T34" s="18" t="str">
        <f>IF(db[[#This Row],[QTY/ CTN TG]]="",IF(db[[#This Row],[STN TG]]="","",12),LEFT(db[[#This Row],[QTY/ CTN TG]],SEARCH(" ",db[[#This Row],[QTY/ CTN TG]],1)-1))</f>
        <v/>
      </c>
      <c r="U34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34" s="18" t="str">
        <f>IF(db[[#This Row],[STN K]]="","",IF(db[[#This Row],[STN TG]]="LSN",12,""))</f>
        <v/>
      </c>
      <c r="W34" s="18" t="str">
        <f>IF(db[[#This Row],[STN TG]]="LSN","PCS","")</f>
        <v/>
      </c>
      <c r="X34" s="18">
        <f>db[[#This Row],[QTY B]]*IF(db[[#This Row],[QTY TG]]="",1,db[[#This Row],[QTY TG]])*IF(db[[#This Row],[QTY K]]="",1,db[[#This Row],[QTY K]])</f>
        <v>40</v>
      </c>
      <c r="Y34" s="18" t="str">
        <f>IF(db[[#This Row],[STN K]]="",IF(db[[#This Row],[STN TG]]="",db[[#This Row],[STN B]],db[[#This Row],[STN TG]]),db[[#This Row],[STN K]])</f>
        <v>PCS</v>
      </c>
    </row>
    <row r="35" spans="1:25" ht="16.5" customHeight="1" x14ac:dyDescent="0.25">
      <c r="A35" s="3" t="str">
        <f>LOWER(SUBSTITUTE(SUBSTITUTE(SUBSTITUTE(SUBSTITUTE(SUBSTITUTE(SUBSTITUTE(db[[#This Row],[NB BM]]," ",),".",""),"-",""),"(",""),")",""),"/",""))</f>
        <v>pcasead030</v>
      </c>
      <c r="B35" s="3" t="str">
        <f>LOWER(SUBSTITUTE(SUBSTITUTE(SUBSTITUTE(SUBSTITUTE(SUBSTITUTE(SUBSTITUTE(SUBSTITUTE(SUBSTITUTE(SUBSTITUTE(db[[#This Row],[NB NOTA]]," ",),".",""),"-",""),"(",""),")",""),",",""),"/",""),"""",""),"+",""))</f>
        <v>ad030pcase</v>
      </c>
      <c r="C35" s="3" t="str">
        <f>LOWER(SUBSTITUTE(SUBSTITUTE(SUBSTITUTE(SUBSTITUTE(SUBSTITUTE(SUBSTITUTE(SUBSTITUTE(SUBSTITUTE(SUBSTITUTE(db[[#This Row],[NB PAJAK]]," ",""),"-",""),"(",""),")",""),".",""),",",""),"/",""),"""",""),"+",""))</f>
        <v/>
      </c>
      <c r="D35" s="1" t="s">
        <v>94</v>
      </c>
      <c r="E35" s="4" t="s">
        <v>137</v>
      </c>
      <c r="F35" s="14"/>
      <c r="H35" s="11" t="e">
        <f>IF(db[[#This Row],[NB NOTA_C]]="","",COUNTIF([2]!B_MSK[concat],db[[#This Row],[NB NOTA_C]]))</f>
        <v>#REF!</v>
      </c>
      <c r="I35" s="6" t="s">
        <v>104</v>
      </c>
      <c r="J35" s="3" t="s">
        <v>74</v>
      </c>
      <c r="K35" s="1" t="s">
        <v>128</v>
      </c>
      <c r="M35" s="1" t="str">
        <f>IF(db[[#This Row],[QTY/ CTN]]="","",SUBSTITUTE(SUBSTITUTE(SUBSTITUTE(db[[#This Row],[QTY/ CTN]]," ","_",2),"(",""),")","")&amp;"_")</f>
        <v>144 PCS_</v>
      </c>
      <c r="N35" s="1">
        <f>IF(db[[#This Row],[H_QTY/ CTN]]="","",SEARCH("_",db[[#This Row],[H_QTY/ CTN]]))</f>
        <v>8</v>
      </c>
      <c r="O35" s="1">
        <f>IF(db[[#This Row],[H_QTY/ CTN]]="","",LEN(db[[#This Row],[H_QTY/ CTN]]))</f>
        <v>8</v>
      </c>
      <c r="P35" s="19" t="str">
        <f>IF(db[[#This Row],[H_QTY/ CTN]]="","",LEFT(db[[#This Row],[H_QTY/ CTN]],db[[#This Row],[H_1]]-1))</f>
        <v>144 PCS</v>
      </c>
      <c r="Q35" s="18" t="str">
        <f>IF(NOT(db[[#This Row],[H_1]]=db[[#This Row],[H_2]]),MID(db[[#This Row],[H_QTY/ CTN]],db[[#This Row],[H_1]]+1,db[[#This Row],[H_2]]-db[[#This Row],[H_1]]-1),"")</f>
        <v/>
      </c>
      <c r="R35" s="18" t="str">
        <f>IF(db[[#This Row],[QTY/ CTN B]]="","",LEFT(db[[#This Row],[QTY/ CTN B]],SEARCH(" ",db[[#This Row],[QTY/ CTN B]],1)-1))</f>
        <v>144</v>
      </c>
      <c r="S35" s="18" t="str">
        <f>IF(db[[#This Row],[QTY/ CTN B]]="","",RIGHT(db[[#This Row],[QTY/ CTN B]],LEN(db[[#This Row],[QTY/ CTN B]])-SEARCH(" ",db[[#This Row],[QTY/ CTN B]],1)))</f>
        <v>PCS</v>
      </c>
      <c r="T35" s="18" t="str">
        <f>IF(db[[#This Row],[QTY/ CTN TG]]="",IF(db[[#This Row],[STN TG]]="","",12),LEFT(db[[#This Row],[QTY/ CTN TG]],SEARCH(" ",db[[#This Row],[QTY/ CTN TG]],1)-1))</f>
        <v/>
      </c>
      <c r="U35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35" s="18" t="str">
        <f>IF(db[[#This Row],[STN K]]="","",IF(db[[#This Row],[STN TG]]="LSN",12,""))</f>
        <v/>
      </c>
      <c r="W35" s="18" t="str">
        <f>IF(db[[#This Row],[STN TG]]="LSN","PCS","")</f>
        <v/>
      </c>
      <c r="X35" s="18">
        <f>db[[#This Row],[QTY B]]*IF(db[[#This Row],[QTY TG]]="",1,db[[#This Row],[QTY TG]])*IF(db[[#This Row],[QTY K]]="",1,db[[#This Row],[QTY K]])</f>
        <v>144</v>
      </c>
      <c r="Y35" s="18" t="str">
        <f>IF(db[[#This Row],[STN K]]="",IF(db[[#This Row],[STN TG]]="",db[[#This Row],[STN B]],db[[#This Row],[STN TG]]),db[[#This Row],[STN K]])</f>
        <v>PCS</v>
      </c>
    </row>
    <row r="36" spans="1:25" ht="16.5" customHeight="1" x14ac:dyDescent="0.25">
      <c r="A36" s="3" t="str">
        <f>LOWER(SUBSTITUTE(SUBSTITUTE(SUBSTITUTE(SUBSTITUTE(SUBSTITUTE(SUBSTITUTE(db[[#This Row],[NB BM]]," ",),".",""),"-",""),"(",""),")",""),"/",""))</f>
        <v>agendabankkwarto</v>
      </c>
      <c r="B36" s="3" t="str">
        <f>LOWER(SUBSTITUTE(SUBSTITUTE(SUBSTITUTE(SUBSTITUTE(SUBSTITUTE(SUBSTITUTE(SUBSTITUTE(SUBSTITUTE(SUBSTITUTE(db[[#This Row],[NB NOTA]]," ",),".",""),"-",""),"(",""),")",""),",",""),"/",""),"""",""),"+",""))</f>
        <v>agbank</v>
      </c>
      <c r="C36" s="3" t="str">
        <f>LOWER(SUBSTITUTE(SUBSTITUTE(SUBSTITUTE(SUBSTITUTE(SUBSTITUTE(SUBSTITUTE(SUBSTITUTE(SUBSTITUTE(SUBSTITUTE(db[[#This Row],[NB PAJAK]]," ",""),"-",""),"(",""),")",""),".",""),",",""),"/",""),"""",""),"+",""))</f>
        <v/>
      </c>
      <c r="D36" s="1" t="s">
        <v>151</v>
      </c>
      <c r="E36" s="4" t="s">
        <v>150</v>
      </c>
      <c r="F36" s="14"/>
      <c r="H36" s="13" t="e">
        <f>IF(db[[#This Row],[NB NOTA_C]]="","",COUNTIF([2]!B_MSK[concat],db[[#This Row],[NB NOTA_C]]))</f>
        <v>#REF!</v>
      </c>
      <c r="I36" s="6" t="s">
        <v>60</v>
      </c>
      <c r="J36" s="3" t="s">
        <v>89</v>
      </c>
      <c r="K36" s="1" t="s">
        <v>123</v>
      </c>
      <c r="L36" s="3"/>
      <c r="M36" s="3" t="str">
        <f>IF(db[[#This Row],[QTY/ CTN]]="","",SUBSTITUTE(SUBSTITUTE(SUBSTITUTE(db[[#This Row],[QTY/ CTN]]," ","_",2),"(",""),")","")&amp;"_")</f>
        <v>50 PCS_</v>
      </c>
      <c r="N36" s="3">
        <f>IF(db[[#This Row],[H_QTY/ CTN]]="","",SEARCH("_",db[[#This Row],[H_QTY/ CTN]]))</f>
        <v>7</v>
      </c>
      <c r="O36" s="3">
        <f>IF(db[[#This Row],[H_QTY/ CTN]]="","",LEN(db[[#This Row],[H_QTY/ CTN]]))</f>
        <v>7</v>
      </c>
      <c r="P36" s="18" t="str">
        <f>IF(db[[#This Row],[H_QTY/ CTN]]="","",LEFT(db[[#This Row],[H_QTY/ CTN]],db[[#This Row],[H_1]]-1))</f>
        <v>50 PCS</v>
      </c>
      <c r="Q36" s="18" t="str">
        <f>IF(NOT(db[[#This Row],[H_1]]=db[[#This Row],[H_2]]),MID(db[[#This Row],[H_QTY/ CTN]],db[[#This Row],[H_1]]+1,db[[#This Row],[H_2]]-db[[#This Row],[H_1]]-1),"")</f>
        <v/>
      </c>
      <c r="R36" s="18" t="str">
        <f>IF(db[[#This Row],[QTY/ CTN B]]="","",LEFT(db[[#This Row],[QTY/ CTN B]],SEARCH(" ",db[[#This Row],[QTY/ CTN B]],1)-1))</f>
        <v>50</v>
      </c>
      <c r="S36" s="18" t="str">
        <f>IF(db[[#This Row],[QTY/ CTN B]]="","",RIGHT(db[[#This Row],[QTY/ CTN B]],LEN(db[[#This Row],[QTY/ CTN B]])-SEARCH(" ",db[[#This Row],[QTY/ CTN B]],1)))</f>
        <v>PCS</v>
      </c>
      <c r="T36" s="18" t="str">
        <f>IF(db[[#This Row],[QTY/ CTN TG]]="",IF(db[[#This Row],[STN TG]]="","",12),LEFT(db[[#This Row],[QTY/ CTN TG]],SEARCH(" ",db[[#This Row],[QTY/ CTN TG]],1)-1))</f>
        <v/>
      </c>
      <c r="U36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36" s="18" t="str">
        <f>IF(db[[#This Row],[STN K]]="","",IF(db[[#This Row],[STN TG]]="LSN",12,""))</f>
        <v/>
      </c>
      <c r="W36" s="18" t="str">
        <f>IF(db[[#This Row],[STN TG]]="LSN","PCS","")</f>
        <v/>
      </c>
      <c r="X36" s="18">
        <f>db[[#This Row],[QTY B]]*IF(db[[#This Row],[QTY TG]]="",1,db[[#This Row],[QTY TG]])*IF(db[[#This Row],[QTY K]]="",1,db[[#This Row],[QTY K]])</f>
        <v>50</v>
      </c>
      <c r="Y36" s="18" t="str">
        <f>IF(db[[#This Row],[STN K]]="",IF(db[[#This Row],[STN TG]]="",db[[#This Row],[STN B]],db[[#This Row],[STN TG]]),db[[#This Row],[STN K]])</f>
        <v>PCS</v>
      </c>
    </row>
    <row r="37" spans="1:25" ht="16.5" customHeight="1" x14ac:dyDescent="0.25">
      <c r="A37" s="3" t="str">
        <f>LOWER(SUBSTITUTE(SUBSTITUTE(SUBSTITUTE(SUBSTITUTE(SUBSTITUTE(SUBSTITUTE(db[[#This Row],[NB BM]]," ",),".",""),"-",""),"(",""),")",""),"/",""))</f>
        <v>agendabatik</v>
      </c>
      <c r="B37" s="3" t="str">
        <f>LOWER(SUBSTITUTE(SUBSTITUTE(SUBSTITUTE(SUBSTITUTE(SUBSTITUTE(SUBSTITUTE(SUBSTITUTE(SUBSTITUTE(SUBSTITUTE(db[[#This Row],[NB NOTA]]," ",),".",""),"-",""),"(",""),")",""),",",""),"/",""),"""",""),"+",""))</f>
        <v>agbatik</v>
      </c>
      <c r="C37" s="3" t="str">
        <f>LOWER(SUBSTITUTE(SUBSTITUTE(SUBSTITUTE(SUBSTITUTE(SUBSTITUTE(SUBSTITUTE(SUBSTITUTE(SUBSTITUTE(SUBSTITUTE(db[[#This Row],[NB PAJAK]]," ",""),"-",""),"(",""),")",""),".",""),",",""),"/",""),"""",""),"+",""))</f>
        <v/>
      </c>
      <c r="D37" s="1" t="s">
        <v>10</v>
      </c>
      <c r="E37" s="4" t="s">
        <v>32</v>
      </c>
      <c r="F37" s="2"/>
      <c r="G37" s="1" t="s">
        <v>53</v>
      </c>
      <c r="H37" s="11" t="e">
        <f>IF(db[[#This Row],[NB NOTA_C]]="","",COUNTIF([2]!B_MSK[concat],db[[#This Row],[NB NOTA_C]]))</f>
        <v>#REF!</v>
      </c>
      <c r="I37" s="5" t="s">
        <v>60</v>
      </c>
      <c r="J37" s="1" t="s">
        <v>76</v>
      </c>
      <c r="K37" s="1" t="s">
        <v>123</v>
      </c>
      <c r="M37" s="1" t="str">
        <f>IF(db[[#This Row],[QTY/ CTN]]="","",SUBSTITUTE(SUBSTITUTE(SUBSTITUTE(db[[#This Row],[QTY/ CTN]]," ","_",2),"(",""),")","")&amp;"_")</f>
        <v>100 PCS_</v>
      </c>
      <c r="N37" s="1">
        <f>IF(db[[#This Row],[H_QTY/ CTN]]="","",SEARCH("_",db[[#This Row],[H_QTY/ CTN]]))</f>
        <v>8</v>
      </c>
      <c r="O37" s="1">
        <f>IF(db[[#This Row],[H_QTY/ CTN]]="","",LEN(db[[#This Row],[H_QTY/ CTN]]))</f>
        <v>8</v>
      </c>
      <c r="P37" s="19" t="str">
        <f>IF(db[[#This Row],[H_QTY/ CTN]]="","",LEFT(db[[#This Row],[H_QTY/ CTN]],db[[#This Row],[H_1]]-1))</f>
        <v>100 PCS</v>
      </c>
      <c r="Q37" s="18" t="str">
        <f>IF(NOT(db[[#This Row],[H_1]]=db[[#This Row],[H_2]]),MID(db[[#This Row],[H_QTY/ CTN]],db[[#This Row],[H_1]]+1,db[[#This Row],[H_2]]-db[[#This Row],[H_1]]-1),"")</f>
        <v/>
      </c>
      <c r="R37" s="18" t="str">
        <f>IF(db[[#This Row],[QTY/ CTN B]]="","",LEFT(db[[#This Row],[QTY/ CTN B]],SEARCH(" ",db[[#This Row],[QTY/ CTN B]],1)-1))</f>
        <v>100</v>
      </c>
      <c r="S37" s="18" t="str">
        <f>IF(db[[#This Row],[QTY/ CTN B]]="","",RIGHT(db[[#This Row],[QTY/ CTN B]],LEN(db[[#This Row],[QTY/ CTN B]])-SEARCH(" ",db[[#This Row],[QTY/ CTN B]],1)))</f>
        <v>PCS</v>
      </c>
      <c r="T37" s="18" t="str">
        <f>IF(db[[#This Row],[QTY/ CTN TG]]="",IF(db[[#This Row],[STN TG]]="","",12),LEFT(db[[#This Row],[QTY/ CTN TG]],SEARCH(" ",db[[#This Row],[QTY/ CTN TG]],1)-1))</f>
        <v/>
      </c>
      <c r="U37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37" s="18" t="str">
        <f>IF(db[[#This Row],[STN K]]="","",IF(db[[#This Row],[STN TG]]="LSN",12,""))</f>
        <v/>
      </c>
      <c r="W37" s="18" t="str">
        <f>IF(db[[#This Row],[STN TG]]="LSN","PCS","")</f>
        <v/>
      </c>
      <c r="X37" s="18">
        <f>db[[#This Row],[QTY B]]*IF(db[[#This Row],[QTY TG]]="",1,db[[#This Row],[QTY TG]])*IF(db[[#This Row],[QTY K]]="",1,db[[#This Row],[QTY K]])</f>
        <v>100</v>
      </c>
      <c r="Y37" s="18" t="str">
        <f>IF(db[[#This Row],[STN K]]="",IF(db[[#This Row],[STN TG]]="",db[[#This Row],[STN B]],db[[#This Row],[STN TG]]),db[[#This Row],[STN K]])</f>
        <v>PCS</v>
      </c>
    </row>
    <row r="38" spans="1:25" ht="16.5" customHeight="1" x14ac:dyDescent="0.25">
      <c r="A38" s="3" t="str">
        <f>LOWER(SUBSTITUTE(SUBSTITUTE(SUBSTITUTE(SUBSTITUTE(SUBSTITUTE(SUBSTITUTE(db[[#This Row],[NB BM]]," ",),".",""),"-",""),"(",""),")",""),"/",""))</f>
        <v>agendacalvinkleinsilver</v>
      </c>
      <c r="B38" s="3" t="str">
        <f>LOWER(SUBSTITUTE(SUBSTITUTE(SUBSTITUTE(SUBSTITUTE(SUBSTITUTE(SUBSTITUTE(SUBSTITUTE(SUBSTITUTE(SUBSTITUTE(db[[#This Row],[NB NOTA]]," ",),".",""),"-",""),"(",""),")",""),",",""),"/",""),"""",""),"+",""))</f>
        <v>agckkombinasi</v>
      </c>
      <c r="C38" s="3" t="str">
        <f>LOWER(SUBSTITUTE(SUBSTITUTE(SUBSTITUTE(SUBSTITUTE(SUBSTITUTE(SUBSTITUTE(SUBSTITUTE(SUBSTITUTE(SUBSTITUTE(db[[#This Row],[NB PAJAK]]," ",""),"-",""),"(",""),")",""),".",""),",",""),"/",""),"""",""),"+",""))</f>
        <v/>
      </c>
      <c r="D38" s="1" t="s">
        <v>12</v>
      </c>
      <c r="E38" s="4" t="s">
        <v>187</v>
      </c>
      <c r="F38" s="14"/>
      <c r="G38" s="1" t="s">
        <v>53</v>
      </c>
      <c r="H38" s="11" t="e">
        <f>IF(db[[#This Row],[NB NOTA_C]]="","",COUNTIF([2]!B_MSK[concat],db[[#This Row],[NB NOTA_C]]))</f>
        <v>#REF!</v>
      </c>
      <c r="I38" s="5" t="s">
        <v>60</v>
      </c>
      <c r="J38" s="1" t="s">
        <v>77</v>
      </c>
      <c r="K38" s="1" t="s">
        <v>123</v>
      </c>
      <c r="M38" s="1" t="str">
        <f>IF(db[[#This Row],[QTY/ CTN]]="","",SUBSTITUTE(SUBSTITUTE(SUBSTITUTE(db[[#This Row],[QTY/ CTN]]," ","_",2),"(",""),")","")&amp;"_")</f>
        <v>120 PCS_</v>
      </c>
      <c r="N38" s="1">
        <f>IF(db[[#This Row],[H_QTY/ CTN]]="","",SEARCH("_",db[[#This Row],[H_QTY/ CTN]]))</f>
        <v>8</v>
      </c>
      <c r="O38" s="1">
        <f>IF(db[[#This Row],[H_QTY/ CTN]]="","",LEN(db[[#This Row],[H_QTY/ CTN]]))</f>
        <v>8</v>
      </c>
      <c r="P38" s="19" t="str">
        <f>IF(db[[#This Row],[H_QTY/ CTN]]="","",LEFT(db[[#This Row],[H_QTY/ CTN]],db[[#This Row],[H_1]]-1))</f>
        <v>120 PCS</v>
      </c>
      <c r="Q38" s="18" t="str">
        <f>IF(NOT(db[[#This Row],[H_1]]=db[[#This Row],[H_2]]),MID(db[[#This Row],[H_QTY/ CTN]],db[[#This Row],[H_1]]+1,db[[#This Row],[H_2]]-db[[#This Row],[H_1]]-1),"")</f>
        <v/>
      </c>
      <c r="R38" s="18" t="str">
        <f>IF(db[[#This Row],[QTY/ CTN B]]="","",LEFT(db[[#This Row],[QTY/ CTN B]],SEARCH(" ",db[[#This Row],[QTY/ CTN B]],1)-1))</f>
        <v>120</v>
      </c>
      <c r="S38" s="18" t="str">
        <f>IF(db[[#This Row],[QTY/ CTN B]]="","",RIGHT(db[[#This Row],[QTY/ CTN B]],LEN(db[[#This Row],[QTY/ CTN B]])-SEARCH(" ",db[[#This Row],[QTY/ CTN B]],1)))</f>
        <v>PCS</v>
      </c>
      <c r="T38" s="18" t="str">
        <f>IF(db[[#This Row],[QTY/ CTN TG]]="",IF(db[[#This Row],[STN TG]]="","",12),LEFT(db[[#This Row],[QTY/ CTN TG]],SEARCH(" ",db[[#This Row],[QTY/ CTN TG]],1)-1))</f>
        <v/>
      </c>
      <c r="U38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38" s="18" t="str">
        <f>IF(db[[#This Row],[STN K]]="","",IF(db[[#This Row],[STN TG]]="LSN",12,""))</f>
        <v/>
      </c>
      <c r="W38" s="18" t="str">
        <f>IF(db[[#This Row],[STN TG]]="LSN","PCS","")</f>
        <v/>
      </c>
      <c r="X38" s="18">
        <f>db[[#This Row],[QTY B]]*IF(db[[#This Row],[QTY TG]]="",1,db[[#This Row],[QTY TG]])*IF(db[[#This Row],[QTY K]]="",1,db[[#This Row],[QTY K]])</f>
        <v>120</v>
      </c>
      <c r="Y38" s="18" t="str">
        <f>IF(db[[#This Row],[STN K]]="",IF(db[[#This Row],[STN TG]]="",db[[#This Row],[STN B]],db[[#This Row],[STN TG]]),db[[#This Row],[STN K]])</f>
        <v>PCS</v>
      </c>
    </row>
    <row r="39" spans="1:25" ht="16.5" customHeight="1" x14ac:dyDescent="0.25">
      <c r="A39" s="3" t="str">
        <f>LOWER(SUBSTITUTE(SUBSTITUTE(SUBSTITUTE(SUBSTITUTE(SUBSTITUTE(SUBSTITUTE(db[[#This Row],[NB BM]]," ",),".",""),"-",""),"(",""),")",""),"/",""))</f>
        <v>agendacalvinkleinpolos</v>
      </c>
      <c r="B39" s="3" t="str">
        <f>LOWER(SUBSTITUTE(SUBSTITUTE(SUBSTITUTE(SUBSTITUTE(SUBSTITUTE(SUBSTITUTE(SUBSTITUTE(SUBSTITUTE(SUBSTITUTE(db[[#This Row],[NB NOTA]]," ",),".",""),"-",""),"(",""),")",""),",",""),"/",""),"""",""),"+",""))</f>
        <v>agckpolos</v>
      </c>
      <c r="C39" s="3" t="str">
        <f>LOWER(SUBSTITUTE(SUBSTITUTE(SUBSTITUTE(SUBSTITUTE(SUBSTITUTE(SUBSTITUTE(SUBSTITUTE(SUBSTITUTE(SUBSTITUTE(db[[#This Row],[NB PAJAK]]," ",""),"-",""),"(",""),")",""),".",""),",",""),"/",""),"""",""),"+",""))</f>
        <v/>
      </c>
      <c r="D39" s="1" t="s">
        <v>11</v>
      </c>
      <c r="E39" s="4" t="s">
        <v>33</v>
      </c>
      <c r="F39" s="2"/>
      <c r="G39" s="1" t="s">
        <v>53</v>
      </c>
      <c r="H39" s="11" t="e">
        <f>IF(db[[#This Row],[NB NOTA_C]]="","",COUNTIF([2]!B_MSK[concat],db[[#This Row],[NB NOTA_C]]))</f>
        <v>#REF!</v>
      </c>
      <c r="I39" s="5" t="s">
        <v>60</v>
      </c>
      <c r="J39" s="1" t="s">
        <v>77</v>
      </c>
      <c r="K39" s="1" t="s">
        <v>123</v>
      </c>
      <c r="M39" s="1" t="str">
        <f>IF(db[[#This Row],[QTY/ CTN]]="","",SUBSTITUTE(SUBSTITUTE(SUBSTITUTE(db[[#This Row],[QTY/ CTN]]," ","_",2),"(",""),")","")&amp;"_")</f>
        <v>120 PCS_</v>
      </c>
      <c r="N39" s="1">
        <f>IF(db[[#This Row],[H_QTY/ CTN]]="","",SEARCH("_",db[[#This Row],[H_QTY/ CTN]]))</f>
        <v>8</v>
      </c>
      <c r="O39" s="1">
        <f>IF(db[[#This Row],[H_QTY/ CTN]]="","",LEN(db[[#This Row],[H_QTY/ CTN]]))</f>
        <v>8</v>
      </c>
      <c r="P39" s="19" t="str">
        <f>IF(db[[#This Row],[H_QTY/ CTN]]="","",LEFT(db[[#This Row],[H_QTY/ CTN]],db[[#This Row],[H_1]]-1))</f>
        <v>120 PCS</v>
      </c>
      <c r="Q39" s="18" t="str">
        <f>IF(NOT(db[[#This Row],[H_1]]=db[[#This Row],[H_2]]),MID(db[[#This Row],[H_QTY/ CTN]],db[[#This Row],[H_1]]+1,db[[#This Row],[H_2]]-db[[#This Row],[H_1]]-1),"")</f>
        <v/>
      </c>
      <c r="R39" s="18" t="str">
        <f>IF(db[[#This Row],[QTY/ CTN B]]="","",LEFT(db[[#This Row],[QTY/ CTN B]],SEARCH(" ",db[[#This Row],[QTY/ CTN B]],1)-1))</f>
        <v>120</v>
      </c>
      <c r="S39" s="18" t="str">
        <f>IF(db[[#This Row],[QTY/ CTN B]]="","",RIGHT(db[[#This Row],[QTY/ CTN B]],LEN(db[[#This Row],[QTY/ CTN B]])-SEARCH(" ",db[[#This Row],[QTY/ CTN B]],1)))</f>
        <v>PCS</v>
      </c>
      <c r="T39" s="18" t="str">
        <f>IF(db[[#This Row],[QTY/ CTN TG]]="",IF(db[[#This Row],[STN TG]]="","",12),LEFT(db[[#This Row],[QTY/ CTN TG]],SEARCH(" ",db[[#This Row],[QTY/ CTN TG]],1)-1))</f>
        <v/>
      </c>
      <c r="U39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39" s="18" t="str">
        <f>IF(db[[#This Row],[STN K]]="","",IF(db[[#This Row],[STN TG]]="LSN",12,""))</f>
        <v/>
      </c>
      <c r="W39" s="18" t="str">
        <f>IF(db[[#This Row],[STN TG]]="LSN","PCS","")</f>
        <v/>
      </c>
      <c r="X39" s="18">
        <f>db[[#This Row],[QTY B]]*IF(db[[#This Row],[QTY TG]]="",1,db[[#This Row],[QTY TG]])*IF(db[[#This Row],[QTY K]]="",1,db[[#This Row],[QTY K]])</f>
        <v>120</v>
      </c>
      <c r="Y39" s="18" t="str">
        <f>IF(db[[#This Row],[STN K]]="",IF(db[[#This Row],[STN TG]]="",db[[#This Row],[STN B]],db[[#This Row],[STN TG]]),db[[#This Row],[STN K]])</f>
        <v>PCS</v>
      </c>
    </row>
    <row r="40" spans="1:25" ht="16.5" customHeight="1" x14ac:dyDescent="0.25">
      <c r="A40" s="3" t="str">
        <f>LOWER(SUBSTITUTE(SUBSTITUTE(SUBSTITUTE(SUBSTITUTE(SUBSTITUTE(SUBSTITUTE(db[[#This Row],[NB BM]]," ",),".",""),"-",""),"(",""),")",""),"/",""))</f>
        <v>agendacalvinkleinkombinasi</v>
      </c>
      <c r="B40" s="3" t="str">
        <f>LOWER(SUBSTITUTE(SUBSTITUTE(SUBSTITUTE(SUBSTITUTE(SUBSTITUTE(SUBSTITUTE(SUBSTITUTE(SUBSTITUTE(SUBSTITUTE(db[[#This Row],[NB NOTA]]," ",),".",""),"-",""),"(",""),")",""),",",""),"/",""),"""",""),"+",""))</f>
        <v>agckpolossilver</v>
      </c>
      <c r="C40" s="3" t="str">
        <f>LOWER(SUBSTITUTE(SUBSTITUTE(SUBSTITUTE(SUBSTITUTE(SUBSTITUTE(SUBSTITUTE(SUBSTITUTE(SUBSTITUTE(SUBSTITUTE(db[[#This Row],[NB PAJAK]]," ",""),"-",""),"(",""),")",""),".",""),",",""),"/",""),"""",""),"+",""))</f>
        <v/>
      </c>
      <c r="D40" s="1" t="s">
        <v>188</v>
      </c>
      <c r="E40" s="4" t="s">
        <v>34</v>
      </c>
      <c r="F40" s="14"/>
      <c r="G40" s="1" t="s">
        <v>53</v>
      </c>
      <c r="H40" s="11" t="e">
        <f>IF(db[[#This Row],[NB NOTA_C]]="","",COUNTIF([2]!B_MSK[concat],db[[#This Row],[NB NOTA_C]]))</f>
        <v>#REF!</v>
      </c>
      <c r="I40" s="5" t="s">
        <v>60</v>
      </c>
      <c r="J40" s="1" t="s">
        <v>77</v>
      </c>
      <c r="K40" s="1" t="s">
        <v>123</v>
      </c>
      <c r="M40" s="1" t="str">
        <f>IF(db[[#This Row],[QTY/ CTN]]="","",SUBSTITUTE(SUBSTITUTE(SUBSTITUTE(db[[#This Row],[QTY/ CTN]]," ","_",2),"(",""),")","")&amp;"_")</f>
        <v>120 PCS_</v>
      </c>
      <c r="N40" s="1">
        <f>IF(db[[#This Row],[H_QTY/ CTN]]="","",SEARCH("_",db[[#This Row],[H_QTY/ CTN]]))</f>
        <v>8</v>
      </c>
      <c r="O40" s="1">
        <f>IF(db[[#This Row],[H_QTY/ CTN]]="","",LEN(db[[#This Row],[H_QTY/ CTN]]))</f>
        <v>8</v>
      </c>
      <c r="P40" s="19" t="str">
        <f>IF(db[[#This Row],[H_QTY/ CTN]]="","",LEFT(db[[#This Row],[H_QTY/ CTN]],db[[#This Row],[H_1]]-1))</f>
        <v>120 PCS</v>
      </c>
      <c r="Q40" s="18" t="str">
        <f>IF(NOT(db[[#This Row],[H_1]]=db[[#This Row],[H_2]]),MID(db[[#This Row],[H_QTY/ CTN]],db[[#This Row],[H_1]]+1,db[[#This Row],[H_2]]-db[[#This Row],[H_1]]-1),"")</f>
        <v/>
      </c>
      <c r="R40" s="18" t="str">
        <f>IF(db[[#This Row],[QTY/ CTN B]]="","",LEFT(db[[#This Row],[QTY/ CTN B]],SEARCH(" ",db[[#This Row],[QTY/ CTN B]],1)-1))</f>
        <v>120</v>
      </c>
      <c r="S40" s="18" t="str">
        <f>IF(db[[#This Row],[QTY/ CTN B]]="","",RIGHT(db[[#This Row],[QTY/ CTN B]],LEN(db[[#This Row],[QTY/ CTN B]])-SEARCH(" ",db[[#This Row],[QTY/ CTN B]],1)))</f>
        <v>PCS</v>
      </c>
      <c r="T40" s="18" t="str">
        <f>IF(db[[#This Row],[QTY/ CTN TG]]="",IF(db[[#This Row],[STN TG]]="","",12),LEFT(db[[#This Row],[QTY/ CTN TG]],SEARCH(" ",db[[#This Row],[QTY/ CTN TG]],1)-1))</f>
        <v/>
      </c>
      <c r="U40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40" s="18" t="str">
        <f>IF(db[[#This Row],[STN K]]="","",IF(db[[#This Row],[STN TG]]="LSN",12,""))</f>
        <v/>
      </c>
      <c r="W40" s="18" t="str">
        <f>IF(db[[#This Row],[STN TG]]="LSN","PCS","")</f>
        <v/>
      </c>
      <c r="X40" s="18">
        <f>db[[#This Row],[QTY B]]*IF(db[[#This Row],[QTY TG]]="",1,db[[#This Row],[QTY TG]])*IF(db[[#This Row],[QTY K]]="",1,db[[#This Row],[QTY K]])</f>
        <v>120</v>
      </c>
      <c r="Y40" s="18" t="str">
        <f>IF(db[[#This Row],[STN K]]="",IF(db[[#This Row],[STN TG]]="",db[[#This Row],[STN B]],db[[#This Row],[STN TG]]),db[[#This Row],[STN K]])</f>
        <v>PCS</v>
      </c>
    </row>
    <row r="41" spans="1:25" ht="16.5" customHeight="1" x14ac:dyDescent="0.25">
      <c r="A41" s="3" t="str">
        <f>LOWER(SUBSTITUTE(SUBSTITUTE(SUBSTITUTE(SUBSTITUTE(SUBSTITUTE(SUBSTITUTE(db[[#This Row],[NB BM]]," ",),".",""),"-",""),"(",""),")",""),"/",""))</f>
        <v>agendapolos123mix</v>
      </c>
      <c r="B41" s="3" t="str">
        <f>LOWER(SUBSTITUTE(SUBSTITUTE(SUBSTITUTE(SUBSTITUTE(SUBSTITUTE(SUBSTITUTE(SUBSTITUTE(SUBSTITUTE(SUBSTITUTE(db[[#This Row],[NB NOTA]]," ",),".",""),"-",""),"(",""),")",""),",",""),"/",""),"""",""),"+",""))</f>
        <v>agenda123polosmix</v>
      </c>
      <c r="C41" s="3" t="str">
        <f>LOWER(SUBSTITUTE(SUBSTITUTE(SUBSTITUTE(SUBSTITUTE(SUBSTITUTE(SUBSTITUTE(SUBSTITUTE(SUBSTITUTE(SUBSTITUTE(db[[#This Row],[NB PAJAK]]," ",""),"-",""),"(",""),")",""),".",""),",",""),"/",""),"""",""),"+",""))</f>
        <v/>
      </c>
      <c r="D41" s="1" t="s">
        <v>159</v>
      </c>
      <c r="E41" s="4" t="s">
        <v>157</v>
      </c>
      <c r="F41" s="14"/>
      <c r="H41" s="13" t="e">
        <f>IF(db[[#This Row],[NB NOTA_C]]="","",COUNTIF([2]!B_MSK[concat],db[[#This Row],[NB NOTA_C]]))</f>
        <v>#REF!</v>
      </c>
      <c r="I41" s="6" t="s">
        <v>59</v>
      </c>
      <c r="J41" s="3" t="s">
        <v>75</v>
      </c>
      <c r="K41" s="1" t="s">
        <v>123</v>
      </c>
      <c r="L41" s="3"/>
      <c r="M41" s="3" t="str">
        <f>IF(db[[#This Row],[QTY/ CTN]]="","",SUBSTITUTE(SUBSTITUTE(SUBSTITUTE(db[[#This Row],[QTY/ CTN]]," ","_",2),"(",""),")","")&amp;"_")</f>
        <v>60 PCS_</v>
      </c>
      <c r="N41" s="3">
        <f>IF(db[[#This Row],[H_QTY/ CTN]]="","",SEARCH("_",db[[#This Row],[H_QTY/ CTN]]))</f>
        <v>7</v>
      </c>
      <c r="O41" s="3">
        <f>IF(db[[#This Row],[H_QTY/ CTN]]="","",LEN(db[[#This Row],[H_QTY/ CTN]]))</f>
        <v>7</v>
      </c>
      <c r="P41" s="18" t="str">
        <f>IF(db[[#This Row],[H_QTY/ CTN]]="","",LEFT(db[[#This Row],[H_QTY/ CTN]],db[[#This Row],[H_1]]-1))</f>
        <v>60 PCS</v>
      </c>
      <c r="Q41" s="18" t="str">
        <f>IF(NOT(db[[#This Row],[H_1]]=db[[#This Row],[H_2]]),MID(db[[#This Row],[H_QTY/ CTN]],db[[#This Row],[H_1]]+1,db[[#This Row],[H_2]]-db[[#This Row],[H_1]]-1),"")</f>
        <v/>
      </c>
      <c r="R41" s="18" t="str">
        <f>IF(db[[#This Row],[QTY/ CTN B]]="","",LEFT(db[[#This Row],[QTY/ CTN B]],SEARCH(" ",db[[#This Row],[QTY/ CTN B]],1)-1))</f>
        <v>60</v>
      </c>
      <c r="S41" s="18" t="str">
        <f>IF(db[[#This Row],[QTY/ CTN B]]="","",RIGHT(db[[#This Row],[QTY/ CTN B]],LEN(db[[#This Row],[QTY/ CTN B]])-SEARCH(" ",db[[#This Row],[QTY/ CTN B]],1)))</f>
        <v>PCS</v>
      </c>
      <c r="T41" s="18" t="str">
        <f>IF(db[[#This Row],[QTY/ CTN TG]]="",IF(db[[#This Row],[STN TG]]="","",12),LEFT(db[[#This Row],[QTY/ CTN TG]],SEARCH(" ",db[[#This Row],[QTY/ CTN TG]],1)-1))</f>
        <v/>
      </c>
      <c r="U41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41" s="18" t="str">
        <f>IF(db[[#This Row],[STN K]]="","",IF(db[[#This Row],[STN TG]]="LSN",12,""))</f>
        <v/>
      </c>
      <c r="W41" s="18" t="str">
        <f>IF(db[[#This Row],[STN TG]]="LSN","PCS","")</f>
        <v/>
      </c>
      <c r="X41" s="18">
        <f>db[[#This Row],[QTY B]]*IF(db[[#This Row],[QTY TG]]="",1,db[[#This Row],[QTY TG]])*IF(db[[#This Row],[QTY K]]="",1,db[[#This Row],[QTY K]])</f>
        <v>60</v>
      </c>
      <c r="Y41" s="18" t="str">
        <f>IF(db[[#This Row],[STN K]]="",IF(db[[#This Row],[STN TG]]="",db[[#This Row],[STN B]],db[[#This Row],[STN TG]]),db[[#This Row],[STN K]])</f>
        <v>PCS</v>
      </c>
    </row>
    <row r="42" spans="1:25" ht="16.5" customHeight="1" x14ac:dyDescent="0.25">
      <c r="A42" s="3" t="str">
        <f>LOWER(SUBSTITUTE(SUBSTITUTE(SUBSTITUTE(SUBSTITUTE(SUBSTITUTE(SUBSTITUTE(db[[#This Row],[NB BM]]," ",),".",""),"-",""),"(",""),")",""),"/",""))</f>
        <v>agendapolospc100mix</v>
      </c>
      <c r="B42" s="3" t="str">
        <f>LOWER(SUBSTITUTE(SUBSTITUTE(SUBSTITUTE(SUBSTITUTE(SUBSTITUTE(SUBSTITUTE(SUBSTITUTE(SUBSTITUTE(SUBSTITUTE(db[[#This Row],[NB NOTA]]," ",),".",""),"-",""),"(",""),")",""),",",""),"/",""),"""",""),"+",""))</f>
        <v>agendapolospc100mix</v>
      </c>
      <c r="C42" s="3" t="str">
        <f>LOWER(SUBSTITUTE(SUBSTITUTE(SUBSTITUTE(SUBSTITUTE(SUBSTITUTE(SUBSTITUTE(SUBSTITUTE(SUBSTITUTE(SUBSTITUTE(db[[#This Row],[NB PAJAK]]," ",""),"-",""),"(",""),")",""),".",""),",",""),"/",""),"""",""),"+",""))</f>
        <v/>
      </c>
      <c r="D42" s="1" t="s">
        <v>13</v>
      </c>
      <c r="E42" s="4" t="s">
        <v>35</v>
      </c>
      <c r="F42" s="14"/>
      <c r="G42" s="1" t="s">
        <v>53</v>
      </c>
      <c r="H42" s="11" t="e">
        <f>IF(db[[#This Row],[NB NOTA_C]]="","",COUNTIF([2]!B_MSK[concat],db[[#This Row],[NB NOTA_C]]))</f>
        <v>#REF!</v>
      </c>
      <c r="I42" s="5" t="s">
        <v>59</v>
      </c>
      <c r="J42" s="1" t="s">
        <v>77</v>
      </c>
      <c r="K42" s="1" t="s">
        <v>123</v>
      </c>
      <c r="M42" s="1" t="str">
        <f>IF(db[[#This Row],[QTY/ CTN]]="","",SUBSTITUTE(SUBSTITUTE(SUBSTITUTE(db[[#This Row],[QTY/ CTN]]," ","_",2),"(",""),")","")&amp;"_")</f>
        <v>120 PCS_</v>
      </c>
      <c r="N42" s="1">
        <f>IF(db[[#This Row],[H_QTY/ CTN]]="","",SEARCH("_",db[[#This Row],[H_QTY/ CTN]]))</f>
        <v>8</v>
      </c>
      <c r="O42" s="1">
        <f>IF(db[[#This Row],[H_QTY/ CTN]]="","",LEN(db[[#This Row],[H_QTY/ CTN]]))</f>
        <v>8</v>
      </c>
      <c r="P42" s="19" t="str">
        <f>IF(db[[#This Row],[H_QTY/ CTN]]="","",LEFT(db[[#This Row],[H_QTY/ CTN]],db[[#This Row],[H_1]]-1))</f>
        <v>120 PCS</v>
      </c>
      <c r="Q42" s="18" t="str">
        <f>IF(NOT(db[[#This Row],[H_1]]=db[[#This Row],[H_2]]),MID(db[[#This Row],[H_QTY/ CTN]],db[[#This Row],[H_1]]+1,db[[#This Row],[H_2]]-db[[#This Row],[H_1]]-1),"")</f>
        <v/>
      </c>
      <c r="R42" s="18" t="str">
        <f>IF(db[[#This Row],[QTY/ CTN B]]="","",LEFT(db[[#This Row],[QTY/ CTN B]],SEARCH(" ",db[[#This Row],[QTY/ CTN B]],1)-1))</f>
        <v>120</v>
      </c>
      <c r="S42" s="18" t="str">
        <f>IF(db[[#This Row],[QTY/ CTN B]]="","",RIGHT(db[[#This Row],[QTY/ CTN B]],LEN(db[[#This Row],[QTY/ CTN B]])-SEARCH(" ",db[[#This Row],[QTY/ CTN B]],1)))</f>
        <v>PCS</v>
      </c>
      <c r="T42" s="18" t="str">
        <f>IF(db[[#This Row],[QTY/ CTN TG]]="",IF(db[[#This Row],[STN TG]]="","",12),LEFT(db[[#This Row],[QTY/ CTN TG]],SEARCH(" ",db[[#This Row],[QTY/ CTN TG]],1)-1))</f>
        <v/>
      </c>
      <c r="U42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42" s="18" t="str">
        <f>IF(db[[#This Row],[STN K]]="","",IF(db[[#This Row],[STN TG]]="LSN",12,""))</f>
        <v/>
      </c>
      <c r="W42" s="18" t="str">
        <f>IF(db[[#This Row],[STN TG]]="LSN","PCS","")</f>
        <v/>
      </c>
      <c r="X42" s="18">
        <f>db[[#This Row],[QTY B]]*IF(db[[#This Row],[QTY TG]]="",1,db[[#This Row],[QTY TG]])*IF(db[[#This Row],[QTY K]]="",1,db[[#This Row],[QTY K]])</f>
        <v>120</v>
      </c>
      <c r="Y42" s="18" t="str">
        <f>IF(db[[#This Row],[STN K]]="",IF(db[[#This Row],[STN TG]]="",db[[#This Row],[STN B]],db[[#This Row],[STN TG]]),db[[#This Row],[STN K]])</f>
        <v>PCS</v>
      </c>
    </row>
    <row r="43" spans="1:25" ht="16.5" customHeight="1" x14ac:dyDescent="0.25">
      <c r="A43" s="3" t="str">
        <f>LOWER(SUBSTITUTE(SUBSTITUTE(SUBSTITUTE(SUBSTITUTE(SUBSTITUTE(SUBSTITUTE(db[[#This Row],[NB BM]]," ",),".",""),"-",""),"(",""),")",""),"/",""))</f>
        <v>agendaprodeluxepc121wkkecil</v>
      </c>
      <c r="B43" s="3" t="str">
        <f>LOWER(SUBSTITUTE(SUBSTITUTE(SUBSTITUTE(SUBSTITUTE(SUBSTITUTE(SUBSTITUTE(SUBSTITUTE(SUBSTITUTE(SUBSTITUTE(db[[#This Row],[NB NOTA]]," ",),".",""),"-",""),"(",""),")",""),",",""),"/",""),"""",""),"+",""))</f>
        <v>agendaprodeluxekclpc121wk</v>
      </c>
      <c r="C43" s="3" t="str">
        <f>LOWER(SUBSTITUTE(SUBSTITUTE(SUBSTITUTE(SUBSTITUTE(SUBSTITUTE(SUBSTITUTE(SUBSTITUTE(SUBSTITUTE(SUBSTITUTE(db[[#This Row],[NB PAJAK]]," ",""),"-",""),"(",""),")",""),".",""),",",""),"/",""),"""",""),"+",""))</f>
        <v/>
      </c>
      <c r="D43" s="1" t="s">
        <v>160</v>
      </c>
      <c r="E43" s="4" t="s">
        <v>158</v>
      </c>
      <c r="F43" s="14"/>
      <c r="H43" s="13" t="e">
        <f>IF(db[[#This Row],[NB NOTA_C]]="","",COUNTIF([2]!B_MSK[concat],db[[#This Row],[NB NOTA_C]]))</f>
        <v>#REF!</v>
      </c>
      <c r="I43" s="6" t="s">
        <v>59</v>
      </c>
      <c r="J43" s="3" t="s">
        <v>77</v>
      </c>
      <c r="K43" s="1" t="s">
        <v>123</v>
      </c>
      <c r="L43" s="3"/>
      <c r="M43" s="3" t="str">
        <f>IF(db[[#This Row],[QTY/ CTN]]="","",SUBSTITUTE(SUBSTITUTE(SUBSTITUTE(db[[#This Row],[QTY/ CTN]]," ","_",2),"(",""),")","")&amp;"_")</f>
        <v>120 PCS_</v>
      </c>
      <c r="N43" s="3">
        <f>IF(db[[#This Row],[H_QTY/ CTN]]="","",SEARCH("_",db[[#This Row],[H_QTY/ CTN]]))</f>
        <v>8</v>
      </c>
      <c r="O43" s="3">
        <f>IF(db[[#This Row],[H_QTY/ CTN]]="","",LEN(db[[#This Row],[H_QTY/ CTN]]))</f>
        <v>8</v>
      </c>
      <c r="P43" s="18" t="str">
        <f>IF(db[[#This Row],[H_QTY/ CTN]]="","",LEFT(db[[#This Row],[H_QTY/ CTN]],db[[#This Row],[H_1]]-1))</f>
        <v>120 PCS</v>
      </c>
      <c r="Q43" s="18" t="str">
        <f>IF(NOT(db[[#This Row],[H_1]]=db[[#This Row],[H_2]]),MID(db[[#This Row],[H_QTY/ CTN]],db[[#This Row],[H_1]]+1,db[[#This Row],[H_2]]-db[[#This Row],[H_1]]-1),"")</f>
        <v/>
      </c>
      <c r="R43" s="18" t="str">
        <f>IF(db[[#This Row],[QTY/ CTN B]]="","",LEFT(db[[#This Row],[QTY/ CTN B]],SEARCH(" ",db[[#This Row],[QTY/ CTN B]],1)-1))</f>
        <v>120</v>
      </c>
      <c r="S43" s="18" t="str">
        <f>IF(db[[#This Row],[QTY/ CTN B]]="","",RIGHT(db[[#This Row],[QTY/ CTN B]],LEN(db[[#This Row],[QTY/ CTN B]])-SEARCH(" ",db[[#This Row],[QTY/ CTN B]],1)))</f>
        <v>PCS</v>
      </c>
      <c r="T43" s="18" t="str">
        <f>IF(db[[#This Row],[QTY/ CTN TG]]="",IF(db[[#This Row],[STN TG]]="","",12),LEFT(db[[#This Row],[QTY/ CTN TG]],SEARCH(" ",db[[#This Row],[QTY/ CTN TG]],1)-1))</f>
        <v/>
      </c>
      <c r="U43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43" s="18" t="str">
        <f>IF(db[[#This Row],[STN K]]="","",IF(db[[#This Row],[STN TG]]="LSN",12,""))</f>
        <v/>
      </c>
      <c r="W43" s="18" t="str">
        <f>IF(db[[#This Row],[STN TG]]="LSN","PCS","")</f>
        <v/>
      </c>
      <c r="X43" s="18">
        <f>db[[#This Row],[QTY B]]*IF(db[[#This Row],[QTY TG]]="",1,db[[#This Row],[QTY TG]])*IF(db[[#This Row],[QTY K]]="",1,db[[#This Row],[QTY K]])</f>
        <v>120</v>
      </c>
      <c r="Y43" s="18" t="str">
        <f>IF(db[[#This Row],[STN K]]="",IF(db[[#This Row],[STN TG]]="",db[[#This Row],[STN B]],db[[#This Row],[STN TG]]),db[[#This Row],[STN K]])</f>
        <v>PCS</v>
      </c>
    </row>
    <row r="44" spans="1:25" ht="16.5" customHeight="1" x14ac:dyDescent="0.25">
      <c r="A44" s="3" t="str">
        <f>LOWER(SUBSTITUTE(SUBSTITUTE(SUBSTITUTE(SUBSTITUTE(SUBSTITUTE(SUBSTITUTE(db[[#This Row],[NB BM]]," ",),".",""),"-",""),"(",""),")",""),"/",""))</f>
        <v>amploptaliexecutiveam310</v>
      </c>
      <c r="B44" s="3" t="str">
        <f>LOWER(SUBSTITUTE(SUBSTITUTE(SUBSTITUTE(SUBSTITUTE(SUBSTITUTE(SUBSTITUTE(SUBSTITUTE(SUBSTITUTE(SUBSTITUTE(db[[#This Row],[NB NOTA]]," ",),".",""),"-",""),"(",""),")",""),",",""),"/",""),"""",""),"+",""))</f>
        <v>amtaliexecutive310</v>
      </c>
      <c r="C44" s="3" t="str">
        <f>LOWER(SUBSTITUTE(SUBSTITUTE(SUBSTITUTE(SUBSTITUTE(SUBSTITUTE(SUBSTITUTE(SUBSTITUTE(SUBSTITUTE(SUBSTITUTE(db[[#This Row],[NB PAJAK]]," ",""),"-",""),"(",""),")",""),".",""),",",""),"/",""),"""",""),"+",""))</f>
        <v/>
      </c>
      <c r="D44" s="1" t="s">
        <v>14</v>
      </c>
      <c r="E44" s="4" t="s">
        <v>36</v>
      </c>
      <c r="F44" s="14"/>
      <c r="G44" s="1" t="s">
        <v>53</v>
      </c>
      <c r="H44" s="11" t="e">
        <f>IF(db[[#This Row],[NB NOTA_C]]="","",COUNTIF([2]!B_MSK[concat],db[[#This Row],[NB NOTA_C]]))</f>
        <v>#REF!</v>
      </c>
      <c r="I44" s="5" t="s">
        <v>61</v>
      </c>
      <c r="J44" s="1" t="s">
        <v>78</v>
      </c>
      <c r="K44" s="1" t="s">
        <v>122</v>
      </c>
      <c r="M44" s="1" t="str">
        <f>IF(db[[#This Row],[QTY/ CTN]]="","",SUBSTITUTE(SUBSTITUTE(SUBSTITUTE(db[[#This Row],[QTY/ CTN]]," ","_",2),"(",""),")","")&amp;"_")</f>
        <v>10 BOX_100 PCS_</v>
      </c>
      <c r="N44" s="1">
        <f>IF(db[[#This Row],[H_QTY/ CTN]]="","",SEARCH("_",db[[#This Row],[H_QTY/ CTN]]))</f>
        <v>7</v>
      </c>
      <c r="O44" s="1">
        <f>IF(db[[#This Row],[H_QTY/ CTN]]="","",LEN(db[[#This Row],[H_QTY/ CTN]]))</f>
        <v>15</v>
      </c>
      <c r="P44" s="19" t="str">
        <f>IF(db[[#This Row],[H_QTY/ CTN]]="","",LEFT(db[[#This Row],[H_QTY/ CTN]],db[[#This Row],[H_1]]-1))</f>
        <v>10 BOX</v>
      </c>
      <c r="Q44" s="18" t="str">
        <f>IF(NOT(db[[#This Row],[H_1]]=db[[#This Row],[H_2]]),MID(db[[#This Row],[H_QTY/ CTN]],db[[#This Row],[H_1]]+1,db[[#This Row],[H_2]]-db[[#This Row],[H_1]]-1),"")</f>
        <v>100 PCS</v>
      </c>
      <c r="R44" s="18" t="str">
        <f>IF(db[[#This Row],[QTY/ CTN B]]="","",LEFT(db[[#This Row],[QTY/ CTN B]],SEARCH(" ",db[[#This Row],[QTY/ CTN B]],1)-1))</f>
        <v>10</v>
      </c>
      <c r="S44" s="18" t="str">
        <f>IF(db[[#This Row],[QTY/ CTN B]]="","",RIGHT(db[[#This Row],[QTY/ CTN B]],LEN(db[[#This Row],[QTY/ CTN B]])-SEARCH(" ",db[[#This Row],[QTY/ CTN B]],1)))</f>
        <v>BOX</v>
      </c>
      <c r="T44" s="18" t="str">
        <f>IF(db[[#This Row],[QTY/ CTN TG]]="",IF(db[[#This Row],[STN TG]]="","",12),LEFT(db[[#This Row],[QTY/ CTN TG]],SEARCH(" ",db[[#This Row],[QTY/ CTN TG]],1)-1))</f>
        <v>100</v>
      </c>
      <c r="U44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44" s="18" t="str">
        <f>IF(db[[#This Row],[STN K]]="","",IF(db[[#This Row],[STN TG]]="LSN",12,""))</f>
        <v/>
      </c>
      <c r="W44" s="18" t="str">
        <f>IF(db[[#This Row],[STN TG]]="LSN","PCS","")</f>
        <v/>
      </c>
      <c r="X44" s="18">
        <f>db[[#This Row],[QTY B]]*IF(db[[#This Row],[QTY TG]]="",1,db[[#This Row],[QTY TG]])*IF(db[[#This Row],[QTY K]]="",1,db[[#This Row],[QTY K]])</f>
        <v>1000</v>
      </c>
      <c r="Y44" s="18" t="str">
        <f>IF(db[[#This Row],[STN K]]="",IF(db[[#This Row],[STN TG]]="",db[[#This Row],[STN B]],db[[#This Row],[STN TG]]),db[[#This Row],[STN K]])</f>
        <v>PCS</v>
      </c>
    </row>
    <row r="45" spans="1:25" ht="16.5" customHeight="1" x14ac:dyDescent="0.25">
      <c r="A45" s="3" t="str">
        <f>LOWER(SUBSTITUTE(SUBSTITUTE(SUBSTITUTE(SUBSTITUTE(SUBSTITUTE(SUBSTITUTE(db[[#This Row],[NB BM]]," ",),".",""),"-",""),"(",""),")",""),"/",""))</f>
        <v>shoppingbagb34</v>
      </c>
      <c r="B45" s="3" t="str">
        <f>LOWER(SUBSTITUTE(SUBSTITUTE(SUBSTITUTE(SUBSTITUTE(SUBSTITUTE(SUBSTITUTE(SUBSTITUTE(SUBSTITUTE(SUBSTITUTE(db[[#This Row],[NB NOTA]]," ",),".",""),"-",""),"(",""),")",""),",",""),"/",""),"""",""),"+",""))</f>
        <v>b34shoppingbag</v>
      </c>
      <c r="C45" s="3" t="str">
        <f>LOWER(SUBSTITUTE(SUBSTITUTE(SUBSTITUTE(SUBSTITUTE(SUBSTITUTE(SUBSTITUTE(SUBSTITUTE(SUBSTITUTE(SUBSTITUTE(db[[#This Row],[NB PAJAK]]," ",""),"-",""),"(",""),")",""),".",""),",",""),"/",""),"""",""),"+",""))</f>
        <v/>
      </c>
      <c r="D45" s="1" t="s">
        <v>95</v>
      </c>
      <c r="E45" s="4" t="s">
        <v>138</v>
      </c>
      <c r="F45" s="14"/>
      <c r="H45" s="11" t="e">
        <f>IF(db[[#This Row],[NB NOTA_C]]="","",COUNTIF([2]!B_MSK[concat],db[[#This Row],[NB NOTA_C]]))</f>
        <v>#REF!</v>
      </c>
      <c r="I45" s="6" t="s">
        <v>104</v>
      </c>
      <c r="J45" s="3" t="s">
        <v>105</v>
      </c>
      <c r="K45" s="1" t="s">
        <v>131</v>
      </c>
      <c r="M45" s="1" t="str">
        <f>IF(db[[#This Row],[QTY/ CTN]]="","",SUBSTITUTE(SUBSTITUTE(SUBSTITUTE(db[[#This Row],[QTY/ CTN]]," ","_",2),"(",""),")","")&amp;"_")</f>
        <v>720 PCS_</v>
      </c>
      <c r="N45" s="1">
        <f>IF(db[[#This Row],[H_QTY/ CTN]]="","",SEARCH("_",db[[#This Row],[H_QTY/ CTN]]))</f>
        <v>8</v>
      </c>
      <c r="O45" s="1">
        <f>IF(db[[#This Row],[H_QTY/ CTN]]="","",LEN(db[[#This Row],[H_QTY/ CTN]]))</f>
        <v>8</v>
      </c>
      <c r="P45" s="19" t="str">
        <f>IF(db[[#This Row],[H_QTY/ CTN]]="","",LEFT(db[[#This Row],[H_QTY/ CTN]],db[[#This Row],[H_1]]-1))</f>
        <v>720 PCS</v>
      </c>
      <c r="Q45" s="18" t="str">
        <f>IF(NOT(db[[#This Row],[H_1]]=db[[#This Row],[H_2]]),MID(db[[#This Row],[H_QTY/ CTN]],db[[#This Row],[H_1]]+1,db[[#This Row],[H_2]]-db[[#This Row],[H_1]]-1),"")</f>
        <v/>
      </c>
      <c r="R45" s="18" t="str">
        <f>IF(db[[#This Row],[QTY/ CTN B]]="","",LEFT(db[[#This Row],[QTY/ CTN B]],SEARCH(" ",db[[#This Row],[QTY/ CTN B]],1)-1))</f>
        <v>720</v>
      </c>
      <c r="S45" s="18" t="str">
        <f>IF(db[[#This Row],[QTY/ CTN B]]="","",RIGHT(db[[#This Row],[QTY/ CTN B]],LEN(db[[#This Row],[QTY/ CTN B]])-SEARCH(" ",db[[#This Row],[QTY/ CTN B]],1)))</f>
        <v>PCS</v>
      </c>
      <c r="T45" s="18" t="str">
        <f>IF(db[[#This Row],[QTY/ CTN TG]]="",IF(db[[#This Row],[STN TG]]="","",12),LEFT(db[[#This Row],[QTY/ CTN TG]],SEARCH(" ",db[[#This Row],[QTY/ CTN TG]],1)-1))</f>
        <v/>
      </c>
      <c r="U45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45" s="18" t="str">
        <f>IF(db[[#This Row],[STN K]]="","",IF(db[[#This Row],[STN TG]]="LSN",12,""))</f>
        <v/>
      </c>
      <c r="W45" s="18" t="str">
        <f>IF(db[[#This Row],[STN TG]]="LSN","PCS","")</f>
        <v/>
      </c>
      <c r="X45" s="18">
        <f>db[[#This Row],[QTY B]]*IF(db[[#This Row],[QTY TG]]="",1,db[[#This Row],[QTY TG]])*IF(db[[#This Row],[QTY K]]="",1,db[[#This Row],[QTY K]])</f>
        <v>720</v>
      </c>
      <c r="Y45" s="18" t="str">
        <f>IF(db[[#This Row],[STN K]]="",IF(db[[#This Row],[STN TG]]="",db[[#This Row],[STN B]],db[[#This Row],[STN TG]]),db[[#This Row],[STN K]])</f>
        <v>PCS</v>
      </c>
    </row>
    <row r="46" spans="1:25" ht="16.5" customHeight="1" x14ac:dyDescent="0.25">
      <c r="A46" s="7" t="str">
        <f>LOWER(SUBSTITUTE(SUBSTITUTE(SUBSTITUTE(SUBSTITUTE(SUBSTITUTE(SUBSTITUTE(db[[#This Row],[NB BM]]," ",),".",""),"-",""),"(",""),")",""),"/",""))</f>
        <v>binderb516kb593832bailingniao</v>
      </c>
      <c r="B46" s="7" t="str">
        <f>LOWER(SUBSTITUTE(SUBSTITUTE(SUBSTITUTE(SUBSTITUTE(SUBSTITUTE(SUBSTITUTE(SUBSTITUTE(SUBSTITUTE(SUBSTITUTE(db[[#This Row],[NB NOTA]]," ",),".",""),"-",""),"(",""),")",""),",",""),"/",""),"""",""),"+",""))</f>
        <v>b593832binderb5|16kbailingniao96</v>
      </c>
      <c r="C46" s="7" t="str">
        <f>LOWER(SUBSTITUTE(SUBSTITUTE(SUBSTITUTE(SUBSTITUTE(SUBSTITUTE(SUBSTITUTE(SUBSTITUTE(SUBSTITUTE(SUBSTITUTE(db[[#This Row],[NB PAJAK]]," ",""),"-",""),"(",""),")",""),".",""),",",""),"/",""),"""",""),"+",""))</f>
        <v/>
      </c>
      <c r="D46" s="8" t="s">
        <v>184</v>
      </c>
      <c r="E46" s="10" t="s">
        <v>182</v>
      </c>
      <c r="F46" s="15"/>
      <c r="G46" s="8"/>
      <c r="H46" s="12" t="e">
        <f>IF(db[[#This Row],[NB NOTA_C]]="","",COUNTIF([2]!B_MSK[concat],db[[#This Row],[NB NOTA_C]]))</f>
        <v>#REF!</v>
      </c>
      <c r="I46" s="9" t="s">
        <v>67</v>
      </c>
      <c r="J46" s="7" t="s">
        <v>81</v>
      </c>
      <c r="K46" s="8" t="s">
        <v>127</v>
      </c>
      <c r="L46" s="7"/>
      <c r="M46" s="7" t="str">
        <f>IF(db[[#This Row],[QTY/ CTN]]="","",SUBSTITUTE(SUBSTITUTE(SUBSTITUTE(db[[#This Row],[QTY/ CTN]]," ","_",2),"(",""),")","")&amp;"_")</f>
        <v>96 PCS_</v>
      </c>
      <c r="N46" s="7">
        <f>IF(db[[#This Row],[H_QTY/ CTN]]="","",SEARCH("_",db[[#This Row],[H_QTY/ CTN]]))</f>
        <v>7</v>
      </c>
      <c r="O46" s="7">
        <f>IF(db[[#This Row],[H_QTY/ CTN]]="","",LEN(db[[#This Row],[H_QTY/ CTN]]))</f>
        <v>7</v>
      </c>
      <c r="P46" s="20" t="str">
        <f>IF(db[[#This Row],[H_QTY/ CTN]]="","",LEFT(db[[#This Row],[H_QTY/ CTN]],db[[#This Row],[H_1]]-1))</f>
        <v>96 PCS</v>
      </c>
      <c r="Q46" s="20" t="str">
        <f>IF(NOT(db[[#This Row],[H_1]]=db[[#This Row],[H_2]]),MID(db[[#This Row],[H_QTY/ CTN]],db[[#This Row],[H_1]]+1,db[[#This Row],[H_2]]-db[[#This Row],[H_1]]-1),"")</f>
        <v/>
      </c>
      <c r="R46" s="18" t="str">
        <f>IF(db[[#This Row],[QTY/ CTN B]]="","",LEFT(db[[#This Row],[QTY/ CTN B]],SEARCH(" ",db[[#This Row],[QTY/ CTN B]],1)-1))</f>
        <v>96</v>
      </c>
      <c r="S46" s="18" t="str">
        <f>IF(db[[#This Row],[QTY/ CTN B]]="","",RIGHT(db[[#This Row],[QTY/ CTN B]],LEN(db[[#This Row],[QTY/ CTN B]])-SEARCH(" ",db[[#This Row],[QTY/ CTN B]],1)))</f>
        <v>PCS</v>
      </c>
      <c r="T46" s="18" t="str">
        <f>IF(db[[#This Row],[QTY/ CTN TG]]="",IF(db[[#This Row],[STN TG]]="","",12),LEFT(db[[#This Row],[QTY/ CTN TG]],SEARCH(" ",db[[#This Row],[QTY/ CTN TG]],1)-1))</f>
        <v/>
      </c>
      <c r="U46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46" s="18" t="str">
        <f>IF(db[[#This Row],[STN K]]="","",IF(db[[#This Row],[STN TG]]="LSN",12,""))</f>
        <v/>
      </c>
      <c r="W46" s="18" t="str">
        <f>IF(db[[#This Row],[STN TG]]="LSN","PCS","")</f>
        <v/>
      </c>
      <c r="X46" s="18">
        <f>db[[#This Row],[QTY B]]*IF(db[[#This Row],[QTY TG]]="",1,db[[#This Row],[QTY TG]])*IF(db[[#This Row],[QTY K]]="",1,db[[#This Row],[QTY K]])</f>
        <v>96</v>
      </c>
      <c r="Y46" s="18" t="str">
        <f>IF(db[[#This Row],[STN K]]="",IF(db[[#This Row],[STN TG]]="",db[[#This Row],[STN B]],db[[#This Row],[STN TG]]),db[[#This Row],[STN K]])</f>
        <v>PCS</v>
      </c>
    </row>
    <row r="47" spans="1:25" ht="16.5" customHeight="1" x14ac:dyDescent="0.25">
      <c r="A47" s="3" t="str">
        <f>LOWER(SUBSTITUTE(SUBSTITUTE(SUBSTITUTE(SUBSTITUTE(SUBSTITUTE(SUBSTITUTE(db[[#This Row],[NB BM]]," ",),".",""),"-",""),"(",""),")",""),"/",""))</f>
        <v>tas30x25x15batik</v>
      </c>
      <c r="B47" s="3" t="str">
        <f>LOWER(SUBSTITUTE(SUBSTITUTE(SUBSTITUTE(SUBSTITUTE(SUBSTITUTE(SUBSTITUTE(SUBSTITUTE(SUBSTITUTE(SUBSTITUTE(db[[#This Row],[NB NOTA]]," ",),".",""),"-",""),"(",""),")",""),",",""),"/",""),"""",""),"+",""))</f>
        <v>bag30*25*15batik</v>
      </c>
      <c r="C47" s="3" t="str">
        <f>LOWER(SUBSTITUTE(SUBSTITUTE(SUBSTITUTE(SUBSTITUTE(SUBSTITUTE(SUBSTITUTE(SUBSTITUTE(SUBSTITUTE(SUBSTITUTE(db[[#This Row],[NB PAJAK]]," ",""),"-",""),"(",""),")",""),".",""),",",""),"/",""),"""",""),"+",""))</f>
        <v/>
      </c>
      <c r="D47" s="1" t="s">
        <v>21</v>
      </c>
      <c r="E47" s="4" t="s">
        <v>44</v>
      </c>
      <c r="F47" s="14"/>
      <c r="G47" s="1" t="s">
        <v>53</v>
      </c>
      <c r="H47" s="11" t="e">
        <f>IF(db[[#This Row],[NB NOTA_C]]="","",COUNTIF([2]!B_MSK[concat],db[[#This Row],[NB NOTA_C]]))</f>
        <v>#REF!</v>
      </c>
      <c r="I47" s="5" t="s">
        <v>70</v>
      </c>
      <c r="J47" s="1" t="s">
        <v>86</v>
      </c>
      <c r="K47" s="1" t="s">
        <v>131</v>
      </c>
      <c r="M47" s="1" t="str">
        <f>IF(db[[#This Row],[QTY/ CTN]]="","",SUBSTITUTE(SUBSTITUTE(SUBSTITUTE(db[[#This Row],[QTY/ CTN]]," ","_",2),"(",""),")","")&amp;"_")</f>
        <v>20 LSN_</v>
      </c>
      <c r="N47" s="1">
        <f>IF(db[[#This Row],[H_QTY/ CTN]]="","",SEARCH("_",db[[#This Row],[H_QTY/ CTN]]))</f>
        <v>7</v>
      </c>
      <c r="O47" s="1">
        <f>IF(db[[#This Row],[H_QTY/ CTN]]="","",LEN(db[[#This Row],[H_QTY/ CTN]]))</f>
        <v>7</v>
      </c>
      <c r="P47" s="19" t="str">
        <f>IF(db[[#This Row],[H_QTY/ CTN]]="","",LEFT(db[[#This Row],[H_QTY/ CTN]],db[[#This Row],[H_1]]-1))</f>
        <v>20 LSN</v>
      </c>
      <c r="Q47" s="18" t="str">
        <f>IF(NOT(db[[#This Row],[H_1]]=db[[#This Row],[H_2]]),MID(db[[#This Row],[H_QTY/ CTN]],db[[#This Row],[H_1]]+1,db[[#This Row],[H_2]]-db[[#This Row],[H_1]]-1),"")</f>
        <v/>
      </c>
      <c r="R47" s="18" t="str">
        <f>IF(db[[#This Row],[QTY/ CTN B]]="","",LEFT(db[[#This Row],[QTY/ CTN B]],SEARCH(" ",db[[#This Row],[QTY/ CTN B]],1)-1))</f>
        <v>20</v>
      </c>
      <c r="S47" s="18" t="str">
        <f>IF(db[[#This Row],[QTY/ CTN B]]="","",RIGHT(db[[#This Row],[QTY/ CTN B]],LEN(db[[#This Row],[QTY/ CTN B]])-SEARCH(" ",db[[#This Row],[QTY/ CTN B]],1)))</f>
        <v>LSN</v>
      </c>
      <c r="T47" s="18">
        <f>IF(db[[#This Row],[QTY/ CTN TG]]="",IF(db[[#This Row],[STN TG]]="","",12),LEFT(db[[#This Row],[QTY/ CTN TG]],SEARCH(" ",db[[#This Row],[QTY/ CTN TG]],1)-1))</f>
        <v>12</v>
      </c>
      <c r="U47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47" s="18" t="str">
        <f>IF(db[[#This Row],[STN K]]="","",IF(db[[#This Row],[STN TG]]="LSN",12,""))</f>
        <v/>
      </c>
      <c r="W47" s="18" t="str">
        <f>IF(db[[#This Row],[STN TG]]="LSN","PCS","")</f>
        <v/>
      </c>
      <c r="X47" s="18">
        <f>db[[#This Row],[QTY B]]*IF(db[[#This Row],[QTY TG]]="",1,db[[#This Row],[QTY TG]])*IF(db[[#This Row],[QTY K]]="",1,db[[#This Row],[QTY K]])</f>
        <v>240</v>
      </c>
      <c r="Y47" s="18" t="str">
        <f>IF(db[[#This Row],[STN K]]="",IF(db[[#This Row],[STN TG]]="",db[[#This Row],[STN B]],db[[#This Row],[STN TG]]),db[[#This Row],[STN K]])</f>
        <v>PCS</v>
      </c>
    </row>
    <row r="48" spans="1:25" ht="16.5" customHeight="1" x14ac:dyDescent="0.25">
      <c r="A48" s="3" t="str">
        <f>LOWER(SUBSTITUTE(SUBSTITUTE(SUBSTITUTE(SUBSTITUTE(SUBSTITUTE(SUBSTITUTE(db[[#This Row],[NB BM]]," ",),".",""),"-",""),"(",""),")",""),"/",""))</f>
        <v>tas35x40x20beltbg15025</v>
      </c>
      <c r="B48" s="3" t="str">
        <f>LOWER(SUBSTITUTE(SUBSTITUTE(SUBSTITUTE(SUBSTITUTE(SUBSTITUTE(SUBSTITUTE(SUBSTITUTE(SUBSTITUTE(SUBSTITUTE(db[[#This Row],[NB NOTA]]," ",),".",""),"-",""),"(",""),")",""),",",""),"/",""),"""",""),"+",""))</f>
        <v>bag35*40*20beltbg15025</v>
      </c>
      <c r="C48" s="3" t="str">
        <f>LOWER(SUBSTITUTE(SUBSTITUTE(SUBSTITUTE(SUBSTITUTE(SUBSTITUTE(SUBSTITUTE(SUBSTITUTE(SUBSTITUTE(SUBSTITUTE(db[[#This Row],[NB PAJAK]]," ",""),"-",""),"(",""),")",""),".",""),",",""),"/",""),"""",""),"+",""))</f>
        <v/>
      </c>
      <c r="D48" s="1" t="s">
        <v>96</v>
      </c>
      <c r="E48" s="4" t="s">
        <v>114</v>
      </c>
      <c r="F48" s="14"/>
      <c r="H48" s="11" t="e">
        <f>IF(db[[#This Row],[NB NOTA_C]]="","",COUNTIF([2]!B_MSK[concat],db[[#This Row],[NB NOTA_C]]))</f>
        <v>#REF!</v>
      </c>
      <c r="I48" s="6" t="s">
        <v>70</v>
      </c>
      <c r="J48" s="3" t="s">
        <v>87</v>
      </c>
      <c r="K48" s="1" t="s">
        <v>131</v>
      </c>
      <c r="M48" s="1" t="str">
        <f>IF(db[[#This Row],[QTY/ CTN]]="","",SUBSTITUTE(SUBSTITUTE(SUBSTITUTE(db[[#This Row],[QTY/ CTN]]," ","_",2),"(",""),")","")&amp;"_")</f>
        <v>10 LSN_</v>
      </c>
      <c r="N48" s="1">
        <f>IF(db[[#This Row],[H_QTY/ CTN]]="","",SEARCH("_",db[[#This Row],[H_QTY/ CTN]]))</f>
        <v>7</v>
      </c>
      <c r="O48" s="1">
        <f>IF(db[[#This Row],[H_QTY/ CTN]]="","",LEN(db[[#This Row],[H_QTY/ CTN]]))</f>
        <v>7</v>
      </c>
      <c r="P48" s="19" t="str">
        <f>IF(db[[#This Row],[H_QTY/ CTN]]="","",LEFT(db[[#This Row],[H_QTY/ CTN]],db[[#This Row],[H_1]]-1))</f>
        <v>10 LSN</v>
      </c>
      <c r="Q48" s="18" t="str">
        <f>IF(NOT(db[[#This Row],[H_1]]=db[[#This Row],[H_2]]),MID(db[[#This Row],[H_QTY/ CTN]],db[[#This Row],[H_1]]+1,db[[#This Row],[H_2]]-db[[#This Row],[H_1]]-1),"")</f>
        <v/>
      </c>
      <c r="R48" s="18" t="str">
        <f>IF(db[[#This Row],[QTY/ CTN B]]="","",LEFT(db[[#This Row],[QTY/ CTN B]],SEARCH(" ",db[[#This Row],[QTY/ CTN B]],1)-1))</f>
        <v>10</v>
      </c>
      <c r="S48" s="18" t="str">
        <f>IF(db[[#This Row],[QTY/ CTN B]]="","",RIGHT(db[[#This Row],[QTY/ CTN B]],LEN(db[[#This Row],[QTY/ CTN B]])-SEARCH(" ",db[[#This Row],[QTY/ CTN B]],1)))</f>
        <v>LSN</v>
      </c>
      <c r="T48" s="18">
        <f>IF(db[[#This Row],[QTY/ CTN TG]]="",IF(db[[#This Row],[STN TG]]="","",12),LEFT(db[[#This Row],[QTY/ CTN TG]],SEARCH(" ",db[[#This Row],[QTY/ CTN TG]],1)-1))</f>
        <v>12</v>
      </c>
      <c r="U48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48" s="18" t="str">
        <f>IF(db[[#This Row],[STN K]]="","",IF(db[[#This Row],[STN TG]]="LSN",12,""))</f>
        <v/>
      </c>
      <c r="W48" s="18" t="str">
        <f>IF(db[[#This Row],[STN TG]]="LSN","PCS","")</f>
        <v/>
      </c>
      <c r="X48" s="18">
        <f>db[[#This Row],[QTY B]]*IF(db[[#This Row],[QTY TG]]="",1,db[[#This Row],[QTY TG]])*IF(db[[#This Row],[QTY K]]="",1,db[[#This Row],[QTY K]])</f>
        <v>120</v>
      </c>
      <c r="Y48" s="18" t="str">
        <f>IF(db[[#This Row],[STN K]]="",IF(db[[#This Row],[STN TG]]="",db[[#This Row],[STN B]],db[[#This Row],[STN TG]]),db[[#This Row],[STN K]])</f>
        <v>PCS</v>
      </c>
    </row>
    <row r="49" spans="1:25" ht="16.5" customHeight="1" x14ac:dyDescent="0.25">
      <c r="A49" s="3" t="str">
        <f>LOWER(SUBSTITUTE(SUBSTITUTE(SUBSTITUTE(SUBSTITUTE(SUBSTITUTE(SUBSTITUTE(db[[#This Row],[NB BM]]," ",),".",""),"-",""),"(",""),")",""),"/",""))</f>
        <v>tas40x45x20batik</v>
      </c>
      <c r="B49" s="3" t="str">
        <f>LOWER(SUBSTITUTE(SUBSTITUTE(SUBSTITUTE(SUBSTITUTE(SUBSTITUTE(SUBSTITUTE(SUBSTITUTE(SUBSTITUTE(SUBSTITUTE(db[[#This Row],[NB NOTA]]," ",),".",""),"-",""),"(",""),")",""),",",""),"/",""),"""",""),"+",""))</f>
        <v>bag40*45*20batik</v>
      </c>
      <c r="C49" s="3" t="str">
        <f>LOWER(SUBSTITUTE(SUBSTITUTE(SUBSTITUTE(SUBSTITUTE(SUBSTITUTE(SUBSTITUTE(SUBSTITUTE(SUBSTITUTE(SUBSTITUTE(db[[#This Row],[NB PAJAK]]," ",""),"-",""),"(",""),")",""),".",""),",",""),"/",""),"""",""),"+",""))</f>
        <v/>
      </c>
      <c r="D49" s="1" t="s">
        <v>22</v>
      </c>
      <c r="E49" s="4" t="s">
        <v>45</v>
      </c>
      <c r="F49" s="14"/>
      <c r="G49" s="1" t="s">
        <v>53</v>
      </c>
      <c r="H49" s="11" t="e">
        <f>IF(db[[#This Row],[NB NOTA_C]]="","",COUNTIF([2]!B_MSK[concat],db[[#This Row],[NB NOTA_C]]))</f>
        <v>#REF!</v>
      </c>
      <c r="I49" s="5" t="s">
        <v>70</v>
      </c>
      <c r="J49" s="1" t="s">
        <v>87</v>
      </c>
      <c r="K49" s="1" t="s">
        <v>131</v>
      </c>
      <c r="M49" s="1" t="str">
        <f>IF(db[[#This Row],[QTY/ CTN]]="","",SUBSTITUTE(SUBSTITUTE(SUBSTITUTE(db[[#This Row],[QTY/ CTN]]," ","_",2),"(",""),")","")&amp;"_")</f>
        <v>10 LSN_</v>
      </c>
      <c r="N49" s="1">
        <f>IF(db[[#This Row],[H_QTY/ CTN]]="","",SEARCH("_",db[[#This Row],[H_QTY/ CTN]]))</f>
        <v>7</v>
      </c>
      <c r="O49" s="1">
        <f>IF(db[[#This Row],[H_QTY/ CTN]]="","",LEN(db[[#This Row],[H_QTY/ CTN]]))</f>
        <v>7</v>
      </c>
      <c r="P49" s="19" t="str">
        <f>IF(db[[#This Row],[H_QTY/ CTN]]="","",LEFT(db[[#This Row],[H_QTY/ CTN]],db[[#This Row],[H_1]]-1))</f>
        <v>10 LSN</v>
      </c>
      <c r="Q49" s="18" t="str">
        <f>IF(NOT(db[[#This Row],[H_1]]=db[[#This Row],[H_2]]),MID(db[[#This Row],[H_QTY/ CTN]],db[[#This Row],[H_1]]+1,db[[#This Row],[H_2]]-db[[#This Row],[H_1]]-1),"")</f>
        <v/>
      </c>
      <c r="R49" s="18" t="str">
        <f>IF(db[[#This Row],[QTY/ CTN B]]="","",LEFT(db[[#This Row],[QTY/ CTN B]],SEARCH(" ",db[[#This Row],[QTY/ CTN B]],1)-1))</f>
        <v>10</v>
      </c>
      <c r="S49" s="18" t="str">
        <f>IF(db[[#This Row],[QTY/ CTN B]]="","",RIGHT(db[[#This Row],[QTY/ CTN B]],LEN(db[[#This Row],[QTY/ CTN B]])-SEARCH(" ",db[[#This Row],[QTY/ CTN B]],1)))</f>
        <v>LSN</v>
      </c>
      <c r="T49" s="18">
        <f>IF(db[[#This Row],[QTY/ CTN TG]]="",IF(db[[#This Row],[STN TG]]="","",12),LEFT(db[[#This Row],[QTY/ CTN TG]],SEARCH(" ",db[[#This Row],[QTY/ CTN TG]],1)-1))</f>
        <v>12</v>
      </c>
      <c r="U49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49" s="18" t="str">
        <f>IF(db[[#This Row],[STN K]]="","",IF(db[[#This Row],[STN TG]]="LSN",12,""))</f>
        <v/>
      </c>
      <c r="W49" s="18" t="str">
        <f>IF(db[[#This Row],[STN TG]]="LSN","PCS","")</f>
        <v/>
      </c>
      <c r="X49" s="18">
        <f>db[[#This Row],[QTY B]]*IF(db[[#This Row],[QTY TG]]="",1,db[[#This Row],[QTY TG]])*IF(db[[#This Row],[QTY K]]="",1,db[[#This Row],[QTY K]])</f>
        <v>120</v>
      </c>
      <c r="Y49" s="18" t="str">
        <f>IF(db[[#This Row],[STN K]]="",IF(db[[#This Row],[STN TG]]="",db[[#This Row],[STN B]],db[[#This Row],[STN TG]]),db[[#This Row],[STN K]])</f>
        <v>PCS</v>
      </c>
    </row>
    <row r="50" spans="1:25" ht="16.5" customHeight="1" x14ac:dyDescent="0.25">
      <c r="A50" s="3" t="str">
        <f>LOWER(SUBSTITUTE(SUBSTITUTE(SUBSTITUTE(SUBSTITUTE(SUBSTITUTE(SUBSTITUTE(db[[#This Row],[NB BM]]," ",),".",""),"-",""),"(",""),")",""),"/",""))</f>
        <v>tas40x45x20beltbg15026</v>
      </c>
      <c r="B50" s="3" t="str">
        <f>LOWER(SUBSTITUTE(SUBSTITUTE(SUBSTITUTE(SUBSTITUTE(SUBSTITUTE(SUBSTITUTE(SUBSTITUTE(SUBSTITUTE(SUBSTITUTE(db[[#This Row],[NB NOTA]]," ",),".",""),"-",""),"(",""),")",""),",",""),"/",""),"""",""),"+",""))</f>
        <v>bag40*45*20beltbg15026</v>
      </c>
      <c r="C50" s="3" t="str">
        <f>LOWER(SUBSTITUTE(SUBSTITUTE(SUBSTITUTE(SUBSTITUTE(SUBSTITUTE(SUBSTITUTE(SUBSTITUTE(SUBSTITUTE(SUBSTITUTE(db[[#This Row],[NB PAJAK]]," ",""),"-",""),"(",""),")",""),".",""),",",""),"/",""),"""",""),"+",""))</f>
        <v/>
      </c>
      <c r="D50" s="1" t="s">
        <v>97</v>
      </c>
      <c r="E50" s="4" t="s">
        <v>110</v>
      </c>
      <c r="F50" s="14"/>
      <c r="H50" s="11" t="e">
        <f>IF(db[[#This Row],[NB NOTA_C]]="","",COUNTIF([2]!B_MSK[concat],db[[#This Row],[NB NOTA_C]]))</f>
        <v>#REF!</v>
      </c>
      <c r="I50" s="6" t="s">
        <v>70</v>
      </c>
      <c r="J50" s="3" t="s">
        <v>87</v>
      </c>
      <c r="K50" s="1" t="s">
        <v>131</v>
      </c>
      <c r="M50" s="1" t="str">
        <f>IF(db[[#This Row],[QTY/ CTN]]="","",SUBSTITUTE(SUBSTITUTE(SUBSTITUTE(db[[#This Row],[QTY/ CTN]]," ","_",2),"(",""),")","")&amp;"_")</f>
        <v>10 LSN_</v>
      </c>
      <c r="N50" s="1">
        <f>IF(db[[#This Row],[H_QTY/ CTN]]="","",SEARCH("_",db[[#This Row],[H_QTY/ CTN]]))</f>
        <v>7</v>
      </c>
      <c r="O50" s="1">
        <f>IF(db[[#This Row],[H_QTY/ CTN]]="","",LEN(db[[#This Row],[H_QTY/ CTN]]))</f>
        <v>7</v>
      </c>
      <c r="P50" s="19" t="str">
        <f>IF(db[[#This Row],[H_QTY/ CTN]]="","",LEFT(db[[#This Row],[H_QTY/ CTN]],db[[#This Row],[H_1]]-1))</f>
        <v>10 LSN</v>
      </c>
      <c r="Q50" s="18" t="str">
        <f>IF(NOT(db[[#This Row],[H_1]]=db[[#This Row],[H_2]]),MID(db[[#This Row],[H_QTY/ CTN]],db[[#This Row],[H_1]]+1,db[[#This Row],[H_2]]-db[[#This Row],[H_1]]-1),"")</f>
        <v/>
      </c>
      <c r="R50" s="18" t="str">
        <f>IF(db[[#This Row],[QTY/ CTN B]]="","",LEFT(db[[#This Row],[QTY/ CTN B]],SEARCH(" ",db[[#This Row],[QTY/ CTN B]],1)-1))</f>
        <v>10</v>
      </c>
      <c r="S50" s="18" t="str">
        <f>IF(db[[#This Row],[QTY/ CTN B]]="","",RIGHT(db[[#This Row],[QTY/ CTN B]],LEN(db[[#This Row],[QTY/ CTN B]])-SEARCH(" ",db[[#This Row],[QTY/ CTN B]],1)))</f>
        <v>LSN</v>
      </c>
      <c r="T50" s="18">
        <f>IF(db[[#This Row],[QTY/ CTN TG]]="",IF(db[[#This Row],[STN TG]]="","",12),LEFT(db[[#This Row],[QTY/ CTN TG]],SEARCH(" ",db[[#This Row],[QTY/ CTN TG]],1)-1))</f>
        <v>12</v>
      </c>
      <c r="U50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50" s="18" t="str">
        <f>IF(db[[#This Row],[STN K]]="","",IF(db[[#This Row],[STN TG]]="LSN",12,""))</f>
        <v/>
      </c>
      <c r="W50" s="18" t="str">
        <f>IF(db[[#This Row],[STN TG]]="LSN","PCS","")</f>
        <v/>
      </c>
      <c r="X50" s="18">
        <f>db[[#This Row],[QTY B]]*IF(db[[#This Row],[QTY TG]]="",1,db[[#This Row],[QTY TG]])*IF(db[[#This Row],[QTY K]]="",1,db[[#This Row],[QTY K]])</f>
        <v>120</v>
      </c>
      <c r="Y50" s="18" t="str">
        <f>IF(db[[#This Row],[STN K]]="",IF(db[[#This Row],[STN TG]]="",db[[#This Row],[STN B]],db[[#This Row],[STN TG]]),db[[#This Row],[STN K]])</f>
        <v>PCS</v>
      </c>
    </row>
    <row r="51" spans="1:25" ht="16.5" customHeight="1" x14ac:dyDescent="0.25">
      <c r="A51" s="3" t="str">
        <f>LOWER(SUBSTITUTE(SUBSTITUTE(SUBSTITUTE(SUBSTITUTE(SUBSTITUTE(SUBSTITUTE(db[[#This Row],[NB BM]]," ",),".",""),"-",""),"(",""),")",""),"/",""))</f>
        <v>tas45x50x20bg16033b</v>
      </c>
      <c r="B51" s="3" t="str">
        <f>LOWER(SUBSTITUTE(SUBSTITUTE(SUBSTITUTE(SUBSTITUTE(SUBSTITUTE(SUBSTITUTE(SUBSTITUTE(SUBSTITUTE(SUBSTITUTE(db[[#This Row],[NB NOTA]]," ",),".",""),"-",""),"(",""),")",""),",",""),"/",""),"""",""),"+",""))</f>
        <v>bag45*50*20bg16033b</v>
      </c>
      <c r="C51" s="3" t="str">
        <f>LOWER(SUBSTITUTE(SUBSTITUTE(SUBSTITUTE(SUBSTITUTE(SUBSTITUTE(SUBSTITUTE(SUBSTITUTE(SUBSTITUTE(SUBSTITUTE(db[[#This Row],[NB PAJAK]]," ",""),"-",""),"(",""),")",""),".",""),",",""),"/",""),"""",""),"+",""))</f>
        <v/>
      </c>
      <c r="D51" s="1" t="s">
        <v>133</v>
      </c>
      <c r="E51" s="4" t="s">
        <v>132</v>
      </c>
      <c r="F51" s="14"/>
      <c r="H51" s="11" t="e">
        <f>IF(db[[#This Row],[NB NOTA_C]]="","",COUNTIF([2]!B_MSK[concat],db[[#This Row],[NB NOTA_C]]))</f>
        <v>#REF!</v>
      </c>
      <c r="I51" s="6" t="s">
        <v>70</v>
      </c>
      <c r="J51" s="3" t="s">
        <v>87</v>
      </c>
      <c r="K51" s="1" t="s">
        <v>131</v>
      </c>
      <c r="M51" s="1" t="str">
        <f>IF(db[[#This Row],[QTY/ CTN]]="","",SUBSTITUTE(SUBSTITUTE(SUBSTITUTE(db[[#This Row],[QTY/ CTN]]," ","_",2),"(",""),")","")&amp;"_")</f>
        <v>10 LSN_</v>
      </c>
      <c r="N51" s="1">
        <f>IF(db[[#This Row],[H_QTY/ CTN]]="","",SEARCH("_",db[[#This Row],[H_QTY/ CTN]]))</f>
        <v>7</v>
      </c>
      <c r="O51" s="1">
        <f>IF(db[[#This Row],[H_QTY/ CTN]]="","",LEN(db[[#This Row],[H_QTY/ CTN]]))</f>
        <v>7</v>
      </c>
      <c r="P51" s="19" t="str">
        <f>IF(db[[#This Row],[H_QTY/ CTN]]="","",LEFT(db[[#This Row],[H_QTY/ CTN]],db[[#This Row],[H_1]]-1))</f>
        <v>10 LSN</v>
      </c>
      <c r="Q51" s="18" t="str">
        <f>IF(NOT(db[[#This Row],[H_1]]=db[[#This Row],[H_2]]),MID(db[[#This Row],[H_QTY/ CTN]],db[[#This Row],[H_1]]+1,db[[#This Row],[H_2]]-db[[#This Row],[H_1]]-1),"")</f>
        <v/>
      </c>
      <c r="R51" s="18" t="str">
        <f>IF(db[[#This Row],[QTY/ CTN B]]="","",LEFT(db[[#This Row],[QTY/ CTN B]],SEARCH(" ",db[[#This Row],[QTY/ CTN B]],1)-1))</f>
        <v>10</v>
      </c>
      <c r="S51" s="18" t="str">
        <f>IF(db[[#This Row],[QTY/ CTN B]]="","",RIGHT(db[[#This Row],[QTY/ CTN B]],LEN(db[[#This Row],[QTY/ CTN B]])-SEARCH(" ",db[[#This Row],[QTY/ CTN B]],1)))</f>
        <v>LSN</v>
      </c>
      <c r="T51" s="18">
        <f>IF(db[[#This Row],[QTY/ CTN TG]]="",IF(db[[#This Row],[STN TG]]="","",12),LEFT(db[[#This Row],[QTY/ CTN TG]],SEARCH(" ",db[[#This Row],[QTY/ CTN TG]],1)-1))</f>
        <v>12</v>
      </c>
      <c r="U51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51" s="18" t="str">
        <f>IF(db[[#This Row],[STN K]]="","",IF(db[[#This Row],[STN TG]]="LSN",12,""))</f>
        <v/>
      </c>
      <c r="W51" s="18" t="str">
        <f>IF(db[[#This Row],[STN TG]]="LSN","PCS","")</f>
        <v/>
      </c>
      <c r="X51" s="18">
        <f>db[[#This Row],[QTY B]]*IF(db[[#This Row],[QTY TG]]="",1,db[[#This Row],[QTY TG]])*IF(db[[#This Row],[QTY K]]="",1,db[[#This Row],[QTY K]])</f>
        <v>120</v>
      </c>
      <c r="Y51" s="18" t="str">
        <f>IF(db[[#This Row],[STN K]]="",IF(db[[#This Row],[STN TG]]="",db[[#This Row],[STN B]],db[[#This Row],[STN TG]]),db[[#This Row],[STN K]])</f>
        <v>PCS</v>
      </c>
    </row>
    <row r="52" spans="1:25" ht="16.5" customHeight="1" x14ac:dyDescent="0.25">
      <c r="A52" s="3" t="str">
        <f>LOWER(SUBSTITUTE(SUBSTITUTE(SUBSTITUTE(SUBSTITUTE(SUBSTITUTE(SUBSTITUTE(db[[#This Row],[NB BM]]," ",),".",""),"-",""),"(",""),")",""),"/",""))</f>
        <v>tas45x50x20beltbg15027</v>
      </c>
      <c r="B52" s="3" t="str">
        <f>LOWER(SUBSTITUTE(SUBSTITUTE(SUBSTITUTE(SUBSTITUTE(SUBSTITUTE(SUBSTITUTE(SUBSTITUTE(SUBSTITUTE(SUBSTITUTE(db[[#This Row],[NB NOTA]]," ",),".",""),"-",""),"(",""),")",""),",",""),"/",""),"""",""),"+",""))</f>
        <v>bag45*50*20beltbg15027</v>
      </c>
      <c r="C52" s="3" t="str">
        <f>LOWER(SUBSTITUTE(SUBSTITUTE(SUBSTITUTE(SUBSTITUTE(SUBSTITUTE(SUBSTITUTE(SUBSTITUTE(SUBSTITUTE(SUBSTITUTE(db[[#This Row],[NB PAJAK]]," ",""),"-",""),"(",""),")",""),".",""),",",""),"/",""),"""",""),"+",""))</f>
        <v/>
      </c>
      <c r="D52" s="1" t="s">
        <v>98</v>
      </c>
      <c r="E52" s="4" t="s">
        <v>115</v>
      </c>
      <c r="F52" s="14"/>
      <c r="H52" s="11" t="e">
        <f>IF(db[[#This Row],[NB NOTA_C]]="","",COUNTIF([2]!B_MSK[concat],db[[#This Row],[NB NOTA_C]]))</f>
        <v>#REF!</v>
      </c>
      <c r="I52" s="6" t="s">
        <v>70</v>
      </c>
      <c r="J52" s="3" t="s">
        <v>87</v>
      </c>
      <c r="K52" s="1" t="s">
        <v>131</v>
      </c>
      <c r="M52" s="1" t="str">
        <f>IF(db[[#This Row],[QTY/ CTN]]="","",SUBSTITUTE(SUBSTITUTE(SUBSTITUTE(db[[#This Row],[QTY/ CTN]]," ","_",2),"(",""),")","")&amp;"_")</f>
        <v>10 LSN_</v>
      </c>
      <c r="N52" s="1">
        <f>IF(db[[#This Row],[H_QTY/ CTN]]="","",SEARCH("_",db[[#This Row],[H_QTY/ CTN]]))</f>
        <v>7</v>
      </c>
      <c r="O52" s="1">
        <f>IF(db[[#This Row],[H_QTY/ CTN]]="","",LEN(db[[#This Row],[H_QTY/ CTN]]))</f>
        <v>7</v>
      </c>
      <c r="P52" s="19" t="str">
        <f>IF(db[[#This Row],[H_QTY/ CTN]]="","",LEFT(db[[#This Row],[H_QTY/ CTN]],db[[#This Row],[H_1]]-1))</f>
        <v>10 LSN</v>
      </c>
      <c r="Q52" s="18" t="str">
        <f>IF(NOT(db[[#This Row],[H_1]]=db[[#This Row],[H_2]]),MID(db[[#This Row],[H_QTY/ CTN]],db[[#This Row],[H_1]]+1,db[[#This Row],[H_2]]-db[[#This Row],[H_1]]-1),"")</f>
        <v/>
      </c>
      <c r="R52" s="18" t="str">
        <f>IF(db[[#This Row],[QTY/ CTN B]]="","",LEFT(db[[#This Row],[QTY/ CTN B]],SEARCH(" ",db[[#This Row],[QTY/ CTN B]],1)-1))</f>
        <v>10</v>
      </c>
      <c r="S52" s="18" t="str">
        <f>IF(db[[#This Row],[QTY/ CTN B]]="","",RIGHT(db[[#This Row],[QTY/ CTN B]],LEN(db[[#This Row],[QTY/ CTN B]])-SEARCH(" ",db[[#This Row],[QTY/ CTN B]],1)))</f>
        <v>LSN</v>
      </c>
      <c r="T52" s="18">
        <f>IF(db[[#This Row],[QTY/ CTN TG]]="",IF(db[[#This Row],[STN TG]]="","",12),LEFT(db[[#This Row],[QTY/ CTN TG]],SEARCH(" ",db[[#This Row],[QTY/ CTN TG]],1)-1))</f>
        <v>12</v>
      </c>
      <c r="U52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52" s="18" t="str">
        <f>IF(db[[#This Row],[STN K]]="","",IF(db[[#This Row],[STN TG]]="LSN",12,""))</f>
        <v/>
      </c>
      <c r="W52" s="18" t="str">
        <f>IF(db[[#This Row],[STN TG]]="LSN","PCS","")</f>
        <v/>
      </c>
      <c r="X52" s="18">
        <f>db[[#This Row],[QTY B]]*IF(db[[#This Row],[QTY TG]]="",1,db[[#This Row],[QTY TG]])*IF(db[[#This Row],[QTY K]]="",1,db[[#This Row],[QTY K]])</f>
        <v>120</v>
      </c>
      <c r="Y52" s="18" t="str">
        <f>IF(db[[#This Row],[STN K]]="",IF(db[[#This Row],[STN TG]]="",db[[#This Row],[STN B]],db[[#This Row],[STN TG]]),db[[#This Row],[STN K]])</f>
        <v>PCS</v>
      </c>
    </row>
    <row r="53" spans="1:25" ht="16.5" customHeight="1" x14ac:dyDescent="0.25">
      <c r="A53" s="3" t="str">
        <f>LOWER(SUBSTITUTE(SUBSTITUTE(SUBSTITUTE(SUBSTITUTE(SUBSTITUTE(SUBSTITUTE(db[[#This Row],[NB BM]]," ",),".",""),"-",""),"(",""),")",""),"/",""))</f>
        <v>tas50x35x20bg10057</v>
      </c>
      <c r="B53" s="3" t="str">
        <f>LOWER(SUBSTITUTE(SUBSTITUTE(SUBSTITUTE(SUBSTITUTE(SUBSTITUTE(SUBSTITUTE(SUBSTITUTE(SUBSTITUTE(SUBSTITUTE(db[[#This Row],[NB NOTA]]," ",),".",""),"-",""),"(",""),")",""),",",""),"/",""),"""",""),"+",""))</f>
        <v>bag50*35*20bg10057</v>
      </c>
      <c r="C53" s="3" t="str">
        <f>LOWER(SUBSTITUTE(SUBSTITUTE(SUBSTITUTE(SUBSTITUTE(SUBSTITUTE(SUBSTITUTE(SUBSTITUTE(SUBSTITUTE(SUBSTITUTE(db[[#This Row],[NB PAJAK]]," ",""),"-",""),"(",""),")",""),".",""),",",""),"/",""),"""",""),"+",""))</f>
        <v/>
      </c>
      <c r="D53" s="1" t="s">
        <v>192</v>
      </c>
      <c r="E53" s="4" t="s">
        <v>191</v>
      </c>
      <c r="F53" s="14"/>
      <c r="H53" s="11" t="e">
        <f>IF(db[[#This Row],[NB NOTA_C]]="","",COUNTIF([2]!B_MSK[concat],db[[#This Row],[NB NOTA_C]]))</f>
        <v>#REF!</v>
      </c>
      <c r="I53" s="6" t="s">
        <v>70</v>
      </c>
      <c r="J53" s="3" t="s">
        <v>193</v>
      </c>
      <c r="K53" s="1" t="s">
        <v>131</v>
      </c>
      <c r="M53" s="1" t="str">
        <f>IF(db[[#This Row],[QTY/ CTN]]="","",SUBSTITUTE(SUBSTITUTE(SUBSTITUTE(db[[#This Row],[QTY/ CTN]]," ","_",2),"(",""),")","")&amp;"_")</f>
        <v>15 LSN_</v>
      </c>
      <c r="N53" s="1">
        <f>IF(db[[#This Row],[H_QTY/ CTN]]="","",SEARCH("_",db[[#This Row],[H_QTY/ CTN]]))</f>
        <v>7</v>
      </c>
      <c r="O53" s="1">
        <f>IF(db[[#This Row],[H_QTY/ CTN]]="","",LEN(db[[#This Row],[H_QTY/ CTN]]))</f>
        <v>7</v>
      </c>
      <c r="P53" s="19" t="str">
        <f>IF(db[[#This Row],[H_QTY/ CTN]]="","",LEFT(db[[#This Row],[H_QTY/ CTN]],db[[#This Row],[H_1]]-1))</f>
        <v>15 LSN</v>
      </c>
      <c r="Q53" s="18" t="str">
        <f>IF(NOT(db[[#This Row],[H_1]]=db[[#This Row],[H_2]]),MID(db[[#This Row],[H_QTY/ CTN]],db[[#This Row],[H_1]]+1,db[[#This Row],[H_2]]-db[[#This Row],[H_1]]-1),"")</f>
        <v/>
      </c>
      <c r="R53" s="18" t="str">
        <f>IF(db[[#This Row],[QTY/ CTN B]]="","",LEFT(db[[#This Row],[QTY/ CTN B]],SEARCH(" ",db[[#This Row],[QTY/ CTN B]],1)-1))</f>
        <v>15</v>
      </c>
      <c r="S53" s="18" t="str">
        <f>IF(db[[#This Row],[QTY/ CTN B]]="","",RIGHT(db[[#This Row],[QTY/ CTN B]],LEN(db[[#This Row],[QTY/ CTN B]])-SEARCH(" ",db[[#This Row],[QTY/ CTN B]],1)))</f>
        <v>LSN</v>
      </c>
      <c r="T53" s="18">
        <f>IF(db[[#This Row],[QTY/ CTN TG]]="",IF(db[[#This Row],[STN TG]]="","",12),LEFT(db[[#This Row],[QTY/ CTN TG]],SEARCH(" ",db[[#This Row],[QTY/ CTN TG]],1)-1))</f>
        <v>12</v>
      </c>
      <c r="U53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53" s="18" t="str">
        <f>IF(db[[#This Row],[STN K]]="","",IF(db[[#This Row],[STN TG]]="LSN",12,""))</f>
        <v/>
      </c>
      <c r="W53" s="18" t="str">
        <f>IF(db[[#This Row],[STN TG]]="LSN","PCS","")</f>
        <v/>
      </c>
      <c r="X53" s="18">
        <f>db[[#This Row],[QTY B]]*IF(db[[#This Row],[QTY TG]]="",1,db[[#This Row],[QTY TG]])*IF(db[[#This Row],[QTY K]]="",1,db[[#This Row],[QTY K]])</f>
        <v>180</v>
      </c>
      <c r="Y53" s="18" t="str">
        <f>IF(db[[#This Row],[STN K]]="",IF(db[[#This Row],[STN TG]]="",db[[#This Row],[STN B]],db[[#This Row],[STN TG]]),db[[#This Row],[STN K]])</f>
        <v>PCS</v>
      </c>
    </row>
    <row r="54" spans="1:25" ht="16.5" customHeight="1" x14ac:dyDescent="0.25">
      <c r="A54" s="3" t="str">
        <f>LOWER(SUBSTITUTE(SUBSTITUTE(SUBSTITUTE(SUBSTITUTE(SUBSTITUTE(SUBSTITUTE(db[[#This Row],[NB BM]]," ",),".",""),"-",""),"(",""),")",""),"/",""))</f>
        <v>tas50x55x25beltbg15028</v>
      </c>
      <c r="B54" s="3" t="str">
        <f>LOWER(SUBSTITUTE(SUBSTITUTE(SUBSTITUTE(SUBSTITUTE(SUBSTITUTE(SUBSTITUTE(SUBSTITUTE(SUBSTITUTE(SUBSTITUTE(db[[#This Row],[NB NOTA]]," ",),".",""),"-",""),"(",""),")",""),",",""),"/",""),"""",""),"+",""))</f>
        <v>bag50*55*25beltbg15028</v>
      </c>
      <c r="C54" s="3" t="str">
        <f>LOWER(SUBSTITUTE(SUBSTITUTE(SUBSTITUTE(SUBSTITUTE(SUBSTITUTE(SUBSTITUTE(SUBSTITUTE(SUBSTITUTE(SUBSTITUTE(db[[#This Row],[NB PAJAK]]," ",""),"-",""),"(",""),")",""),".",""),",",""),"/",""),"""",""),"+",""))</f>
        <v/>
      </c>
      <c r="D54" s="1" t="s">
        <v>99</v>
      </c>
      <c r="E54" s="4" t="s">
        <v>140</v>
      </c>
      <c r="F54" s="14"/>
      <c r="H54" s="11" t="e">
        <f>IF(db[[#This Row],[NB NOTA_C]]="","",COUNTIF([2]!B_MSK[concat],db[[#This Row],[NB NOTA_C]]))</f>
        <v>#REF!</v>
      </c>
      <c r="I54" s="6" t="s">
        <v>70</v>
      </c>
      <c r="J54" s="3" t="s">
        <v>87</v>
      </c>
      <c r="K54" s="1" t="s">
        <v>131</v>
      </c>
      <c r="M54" s="1" t="str">
        <f>IF(db[[#This Row],[QTY/ CTN]]="","",SUBSTITUTE(SUBSTITUTE(SUBSTITUTE(db[[#This Row],[QTY/ CTN]]," ","_",2),"(",""),")","")&amp;"_")</f>
        <v>10 LSN_</v>
      </c>
      <c r="N54" s="1">
        <f>IF(db[[#This Row],[H_QTY/ CTN]]="","",SEARCH("_",db[[#This Row],[H_QTY/ CTN]]))</f>
        <v>7</v>
      </c>
      <c r="O54" s="1">
        <f>IF(db[[#This Row],[H_QTY/ CTN]]="","",LEN(db[[#This Row],[H_QTY/ CTN]]))</f>
        <v>7</v>
      </c>
      <c r="P54" s="19" t="str">
        <f>IF(db[[#This Row],[H_QTY/ CTN]]="","",LEFT(db[[#This Row],[H_QTY/ CTN]],db[[#This Row],[H_1]]-1))</f>
        <v>10 LSN</v>
      </c>
      <c r="Q54" s="18" t="str">
        <f>IF(NOT(db[[#This Row],[H_1]]=db[[#This Row],[H_2]]),MID(db[[#This Row],[H_QTY/ CTN]],db[[#This Row],[H_1]]+1,db[[#This Row],[H_2]]-db[[#This Row],[H_1]]-1),"")</f>
        <v/>
      </c>
      <c r="R54" s="18" t="str">
        <f>IF(db[[#This Row],[QTY/ CTN B]]="","",LEFT(db[[#This Row],[QTY/ CTN B]],SEARCH(" ",db[[#This Row],[QTY/ CTN B]],1)-1))</f>
        <v>10</v>
      </c>
      <c r="S54" s="18" t="str">
        <f>IF(db[[#This Row],[QTY/ CTN B]]="","",RIGHT(db[[#This Row],[QTY/ CTN B]],LEN(db[[#This Row],[QTY/ CTN B]])-SEARCH(" ",db[[#This Row],[QTY/ CTN B]],1)))</f>
        <v>LSN</v>
      </c>
      <c r="T54" s="18">
        <f>IF(db[[#This Row],[QTY/ CTN TG]]="",IF(db[[#This Row],[STN TG]]="","",12),LEFT(db[[#This Row],[QTY/ CTN TG]],SEARCH(" ",db[[#This Row],[QTY/ CTN TG]],1)-1))</f>
        <v>12</v>
      </c>
      <c r="U54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54" s="18" t="str">
        <f>IF(db[[#This Row],[STN K]]="","",IF(db[[#This Row],[STN TG]]="LSN",12,""))</f>
        <v/>
      </c>
      <c r="W54" s="18" t="str">
        <f>IF(db[[#This Row],[STN TG]]="LSN","PCS","")</f>
        <v/>
      </c>
      <c r="X54" s="18">
        <f>db[[#This Row],[QTY B]]*IF(db[[#This Row],[QTY TG]]="",1,db[[#This Row],[QTY TG]])*IF(db[[#This Row],[QTY K]]="",1,db[[#This Row],[QTY K]])</f>
        <v>120</v>
      </c>
      <c r="Y54" s="18" t="str">
        <f>IF(db[[#This Row],[STN K]]="",IF(db[[#This Row],[STN TG]]="",db[[#This Row],[STN B]],db[[#This Row],[STN TG]]),db[[#This Row],[STN K]])</f>
        <v>PCS</v>
      </c>
    </row>
    <row r="55" spans="1:25" ht="16.5" customHeight="1" x14ac:dyDescent="0.25">
      <c r="A55" s="3" t="str">
        <f>LOWER(SUBSTITUTE(SUBSTITUTE(SUBSTITUTE(SUBSTITUTE(SUBSTITUTE(SUBSTITUTE(db[[#This Row],[NB BM]]," ",),".",""),"-",""),"(",""),")",""),"/",""))</f>
        <v>tas55x65bg13021</v>
      </c>
      <c r="B55" s="3" t="str">
        <f>LOWER(SUBSTITUTE(SUBSTITUTE(SUBSTITUTE(SUBSTITUTE(SUBSTITUTE(SUBSTITUTE(SUBSTITUTE(SUBSTITUTE(SUBSTITUTE(db[[#This Row],[NB NOTA]]," ",),".",""),"-",""),"(",""),")",""),",",""),"/",""),"""",""),"+",""))</f>
        <v>bag55*65bg13021</v>
      </c>
      <c r="C55" s="3" t="str">
        <f>LOWER(SUBSTITUTE(SUBSTITUTE(SUBSTITUTE(SUBSTITUTE(SUBSTITUTE(SUBSTITUTE(SUBSTITUTE(SUBSTITUTE(SUBSTITUTE(db[[#This Row],[NB PAJAK]]," ",""),"-",""),"(",""),")",""),".",""),",",""),"/",""),"""",""),"+",""))</f>
        <v/>
      </c>
      <c r="D55" s="1" t="s">
        <v>100</v>
      </c>
      <c r="E55" s="4" t="s">
        <v>116</v>
      </c>
      <c r="F55" s="14"/>
      <c r="H55" s="11" t="e">
        <f>IF(db[[#This Row],[NB NOTA_C]]="","",COUNTIF([2]!B_MSK[concat],db[[#This Row],[NB NOTA_C]]))</f>
        <v>#REF!</v>
      </c>
      <c r="I55" s="6" t="s">
        <v>70</v>
      </c>
      <c r="J55" s="3" t="s">
        <v>87</v>
      </c>
      <c r="K55" s="1" t="s">
        <v>131</v>
      </c>
      <c r="M55" s="1" t="str">
        <f>IF(db[[#This Row],[QTY/ CTN]]="","",SUBSTITUTE(SUBSTITUTE(SUBSTITUTE(db[[#This Row],[QTY/ CTN]]," ","_",2),"(",""),")","")&amp;"_")</f>
        <v>10 LSN_</v>
      </c>
      <c r="N55" s="1">
        <f>IF(db[[#This Row],[H_QTY/ CTN]]="","",SEARCH("_",db[[#This Row],[H_QTY/ CTN]]))</f>
        <v>7</v>
      </c>
      <c r="O55" s="1">
        <f>IF(db[[#This Row],[H_QTY/ CTN]]="","",LEN(db[[#This Row],[H_QTY/ CTN]]))</f>
        <v>7</v>
      </c>
      <c r="P55" s="19" t="str">
        <f>IF(db[[#This Row],[H_QTY/ CTN]]="","",LEFT(db[[#This Row],[H_QTY/ CTN]],db[[#This Row],[H_1]]-1))</f>
        <v>10 LSN</v>
      </c>
      <c r="Q55" s="18" t="str">
        <f>IF(NOT(db[[#This Row],[H_1]]=db[[#This Row],[H_2]]),MID(db[[#This Row],[H_QTY/ CTN]],db[[#This Row],[H_1]]+1,db[[#This Row],[H_2]]-db[[#This Row],[H_1]]-1),"")</f>
        <v/>
      </c>
      <c r="R55" s="18" t="str">
        <f>IF(db[[#This Row],[QTY/ CTN B]]="","",LEFT(db[[#This Row],[QTY/ CTN B]],SEARCH(" ",db[[#This Row],[QTY/ CTN B]],1)-1))</f>
        <v>10</v>
      </c>
      <c r="S55" s="18" t="str">
        <f>IF(db[[#This Row],[QTY/ CTN B]]="","",RIGHT(db[[#This Row],[QTY/ CTN B]],LEN(db[[#This Row],[QTY/ CTN B]])-SEARCH(" ",db[[#This Row],[QTY/ CTN B]],1)))</f>
        <v>LSN</v>
      </c>
      <c r="T55" s="18">
        <f>IF(db[[#This Row],[QTY/ CTN TG]]="",IF(db[[#This Row],[STN TG]]="","",12),LEFT(db[[#This Row],[QTY/ CTN TG]],SEARCH(" ",db[[#This Row],[QTY/ CTN TG]],1)-1))</f>
        <v>12</v>
      </c>
      <c r="U55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55" s="18" t="str">
        <f>IF(db[[#This Row],[STN K]]="","",IF(db[[#This Row],[STN TG]]="LSN",12,""))</f>
        <v/>
      </c>
      <c r="W55" s="18" t="str">
        <f>IF(db[[#This Row],[STN TG]]="LSN","PCS","")</f>
        <v/>
      </c>
      <c r="X55" s="18">
        <f>db[[#This Row],[QTY B]]*IF(db[[#This Row],[QTY TG]]="",1,db[[#This Row],[QTY TG]])*IF(db[[#This Row],[QTY K]]="",1,db[[#This Row],[QTY K]])</f>
        <v>120</v>
      </c>
      <c r="Y55" s="18" t="str">
        <f>IF(db[[#This Row],[STN K]]="",IF(db[[#This Row],[STN TG]]="",db[[#This Row],[STN B]],db[[#This Row],[STN TG]]),db[[#This Row],[STN K]])</f>
        <v>PCS</v>
      </c>
    </row>
    <row r="56" spans="1:25" ht="16.5" customHeight="1" x14ac:dyDescent="0.25">
      <c r="A56" s="3" t="str">
        <f>LOWER(SUBSTITUTE(SUBSTITUTE(SUBSTITUTE(SUBSTITUTE(SUBSTITUTE(SUBSTITUTE(db[[#This Row],[NB BM]]," ",),".",""),"-",""),"(",""),")",""),"/",""))</f>
        <v>tas60x70x25beltbg15029</v>
      </c>
      <c r="B56" s="3" t="str">
        <f>LOWER(SUBSTITUTE(SUBSTITUTE(SUBSTITUTE(SUBSTITUTE(SUBSTITUTE(SUBSTITUTE(SUBSTITUTE(SUBSTITUTE(SUBSTITUTE(db[[#This Row],[NB NOTA]]," ",),".",""),"-",""),"(",""),")",""),",",""),"/",""),"""",""),"+",""))</f>
        <v>bag60*70*25beltbg15029</v>
      </c>
      <c r="C56" s="3" t="str">
        <f>LOWER(SUBSTITUTE(SUBSTITUTE(SUBSTITUTE(SUBSTITUTE(SUBSTITUTE(SUBSTITUTE(SUBSTITUTE(SUBSTITUTE(SUBSTITUTE(db[[#This Row],[NB PAJAK]]," ",""),"-",""),"(",""),")",""),".",""),",",""),"/",""),"""",""),"+",""))</f>
        <v/>
      </c>
      <c r="D56" s="1" t="s">
        <v>101</v>
      </c>
      <c r="E56" s="4" t="s">
        <v>117</v>
      </c>
      <c r="F56" s="14"/>
      <c r="H56" s="11" t="e">
        <f>IF(db[[#This Row],[NB NOTA_C]]="","",COUNTIF([2]!B_MSK[concat],db[[#This Row],[NB NOTA_C]]))</f>
        <v>#REF!</v>
      </c>
      <c r="I56" s="6" t="s">
        <v>70</v>
      </c>
      <c r="J56" s="3" t="s">
        <v>87</v>
      </c>
      <c r="K56" s="1" t="s">
        <v>131</v>
      </c>
      <c r="M56" s="1" t="str">
        <f>IF(db[[#This Row],[QTY/ CTN]]="","",SUBSTITUTE(SUBSTITUTE(SUBSTITUTE(db[[#This Row],[QTY/ CTN]]," ","_",2),"(",""),")","")&amp;"_")</f>
        <v>10 LSN_</v>
      </c>
      <c r="N56" s="1">
        <f>IF(db[[#This Row],[H_QTY/ CTN]]="","",SEARCH("_",db[[#This Row],[H_QTY/ CTN]]))</f>
        <v>7</v>
      </c>
      <c r="O56" s="1">
        <f>IF(db[[#This Row],[H_QTY/ CTN]]="","",LEN(db[[#This Row],[H_QTY/ CTN]]))</f>
        <v>7</v>
      </c>
      <c r="P56" s="19" t="str">
        <f>IF(db[[#This Row],[H_QTY/ CTN]]="","",LEFT(db[[#This Row],[H_QTY/ CTN]],db[[#This Row],[H_1]]-1))</f>
        <v>10 LSN</v>
      </c>
      <c r="Q56" s="18" t="str">
        <f>IF(NOT(db[[#This Row],[H_1]]=db[[#This Row],[H_2]]),MID(db[[#This Row],[H_QTY/ CTN]],db[[#This Row],[H_1]]+1,db[[#This Row],[H_2]]-db[[#This Row],[H_1]]-1),"")</f>
        <v/>
      </c>
      <c r="R56" s="18" t="str">
        <f>IF(db[[#This Row],[QTY/ CTN B]]="","",LEFT(db[[#This Row],[QTY/ CTN B]],SEARCH(" ",db[[#This Row],[QTY/ CTN B]],1)-1))</f>
        <v>10</v>
      </c>
      <c r="S56" s="18" t="str">
        <f>IF(db[[#This Row],[QTY/ CTN B]]="","",RIGHT(db[[#This Row],[QTY/ CTN B]],LEN(db[[#This Row],[QTY/ CTN B]])-SEARCH(" ",db[[#This Row],[QTY/ CTN B]],1)))</f>
        <v>LSN</v>
      </c>
      <c r="T56" s="18">
        <f>IF(db[[#This Row],[QTY/ CTN TG]]="",IF(db[[#This Row],[STN TG]]="","",12),LEFT(db[[#This Row],[QTY/ CTN TG]],SEARCH(" ",db[[#This Row],[QTY/ CTN TG]],1)-1))</f>
        <v>12</v>
      </c>
      <c r="U56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56" s="18" t="str">
        <f>IF(db[[#This Row],[STN K]]="","",IF(db[[#This Row],[STN TG]]="LSN",12,""))</f>
        <v/>
      </c>
      <c r="W56" s="18" t="str">
        <f>IF(db[[#This Row],[STN TG]]="LSN","PCS","")</f>
        <v/>
      </c>
      <c r="X56" s="18">
        <f>db[[#This Row],[QTY B]]*IF(db[[#This Row],[QTY TG]]="",1,db[[#This Row],[QTY TG]])*IF(db[[#This Row],[QTY K]]="",1,db[[#This Row],[QTY K]])</f>
        <v>120</v>
      </c>
      <c r="Y56" s="18" t="str">
        <f>IF(db[[#This Row],[STN K]]="",IF(db[[#This Row],[STN TG]]="",db[[#This Row],[STN B]],db[[#This Row],[STN TG]]),db[[#This Row],[STN K]])</f>
        <v>PCS</v>
      </c>
    </row>
    <row r="57" spans="1:25" ht="16.5" customHeight="1" x14ac:dyDescent="0.25">
      <c r="A57" s="3" t="str">
        <f>LOWER(SUBSTITUTE(SUBSTITUTE(SUBSTITUTE(SUBSTITUTE(SUBSTITUTE(SUBSTITUTE(db[[#This Row],[NB BM]]," ",),".",""),"-",""),"(",""),")",""),"/",""))</f>
        <v>tas70x55x25bg16033c</v>
      </c>
      <c r="B57" s="3" t="str">
        <f>LOWER(SUBSTITUTE(SUBSTITUTE(SUBSTITUTE(SUBSTITUTE(SUBSTITUTE(SUBSTITUTE(SUBSTITUTE(SUBSTITUTE(SUBSTITUTE(db[[#This Row],[NB NOTA]]," ",),".",""),"-",""),"(",""),")",""),",",""),"/",""),"""",""),"+",""))</f>
        <v>bag70*55*25bg16033c</v>
      </c>
      <c r="C57" s="3" t="str">
        <f>LOWER(SUBSTITUTE(SUBSTITUTE(SUBSTITUTE(SUBSTITUTE(SUBSTITUTE(SUBSTITUTE(SUBSTITUTE(SUBSTITUTE(SUBSTITUTE(db[[#This Row],[NB PAJAK]]," ",""),"-",""),"(",""),")",""),".",""),",",""),"/",""),"""",""),"+",""))</f>
        <v/>
      </c>
      <c r="D57" s="1" t="s">
        <v>102</v>
      </c>
      <c r="E57" s="4" t="s">
        <v>134</v>
      </c>
      <c r="F57" s="14"/>
      <c r="H57" s="11" t="e">
        <f>IF(db[[#This Row],[NB NOTA_C]]="","",COUNTIF([2]!B_MSK[concat],db[[#This Row],[NB NOTA_C]]))</f>
        <v>#REF!</v>
      </c>
      <c r="I57" s="6" t="s">
        <v>70</v>
      </c>
      <c r="J57" s="3" t="s">
        <v>87</v>
      </c>
      <c r="K57" s="1" t="s">
        <v>131</v>
      </c>
      <c r="M57" s="1" t="str">
        <f>IF(db[[#This Row],[QTY/ CTN]]="","",SUBSTITUTE(SUBSTITUTE(SUBSTITUTE(db[[#This Row],[QTY/ CTN]]," ","_",2),"(",""),")","")&amp;"_")</f>
        <v>10 LSN_</v>
      </c>
      <c r="N57" s="1">
        <f>IF(db[[#This Row],[H_QTY/ CTN]]="","",SEARCH("_",db[[#This Row],[H_QTY/ CTN]]))</f>
        <v>7</v>
      </c>
      <c r="O57" s="1">
        <f>IF(db[[#This Row],[H_QTY/ CTN]]="","",LEN(db[[#This Row],[H_QTY/ CTN]]))</f>
        <v>7</v>
      </c>
      <c r="P57" s="19" t="str">
        <f>IF(db[[#This Row],[H_QTY/ CTN]]="","",LEFT(db[[#This Row],[H_QTY/ CTN]],db[[#This Row],[H_1]]-1))</f>
        <v>10 LSN</v>
      </c>
      <c r="Q57" s="18" t="str">
        <f>IF(NOT(db[[#This Row],[H_1]]=db[[#This Row],[H_2]]),MID(db[[#This Row],[H_QTY/ CTN]],db[[#This Row],[H_1]]+1,db[[#This Row],[H_2]]-db[[#This Row],[H_1]]-1),"")</f>
        <v/>
      </c>
      <c r="R57" s="18" t="str">
        <f>IF(db[[#This Row],[QTY/ CTN B]]="","",LEFT(db[[#This Row],[QTY/ CTN B]],SEARCH(" ",db[[#This Row],[QTY/ CTN B]],1)-1))</f>
        <v>10</v>
      </c>
      <c r="S57" s="18" t="str">
        <f>IF(db[[#This Row],[QTY/ CTN B]]="","",RIGHT(db[[#This Row],[QTY/ CTN B]],LEN(db[[#This Row],[QTY/ CTN B]])-SEARCH(" ",db[[#This Row],[QTY/ CTN B]],1)))</f>
        <v>LSN</v>
      </c>
      <c r="T57" s="18">
        <f>IF(db[[#This Row],[QTY/ CTN TG]]="",IF(db[[#This Row],[STN TG]]="","",12),LEFT(db[[#This Row],[QTY/ CTN TG]],SEARCH(" ",db[[#This Row],[QTY/ CTN TG]],1)-1))</f>
        <v>12</v>
      </c>
      <c r="U57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57" s="18" t="str">
        <f>IF(db[[#This Row],[STN K]]="","",IF(db[[#This Row],[STN TG]]="LSN",12,""))</f>
        <v/>
      </c>
      <c r="W57" s="18" t="str">
        <f>IF(db[[#This Row],[STN TG]]="LSN","PCS","")</f>
        <v/>
      </c>
      <c r="X57" s="18">
        <f>db[[#This Row],[QTY B]]*IF(db[[#This Row],[QTY TG]]="",1,db[[#This Row],[QTY TG]])*IF(db[[#This Row],[QTY K]]="",1,db[[#This Row],[QTY K]])</f>
        <v>120</v>
      </c>
      <c r="Y57" s="18" t="str">
        <f>IF(db[[#This Row],[STN K]]="",IF(db[[#This Row],[STN TG]]="",db[[#This Row],[STN B]],db[[#This Row],[STN TG]]),db[[#This Row],[STN K]])</f>
        <v>PCS</v>
      </c>
    </row>
    <row r="58" spans="1:25" ht="16.5" customHeight="1" x14ac:dyDescent="0.25">
      <c r="A58" s="3" t="str">
        <f>LOWER(SUBSTITUTE(SUBSTITUTE(SUBSTITUTE(SUBSTITUTE(SUBSTITUTE(SUBSTITUTE(db[[#This Row],[NB BM]]," ",),".",""),"-",""),"(",""),")",""),"/",""))</f>
        <v>tas70x70x30beltbg15030</v>
      </c>
      <c r="B58" s="3" t="str">
        <f>LOWER(SUBSTITUTE(SUBSTITUTE(SUBSTITUTE(SUBSTITUTE(SUBSTITUTE(SUBSTITUTE(SUBSTITUTE(SUBSTITUTE(SUBSTITUTE(db[[#This Row],[NB NOTA]]," ",),".",""),"-",""),"(",""),")",""),",",""),"/",""),"""",""),"+",""))</f>
        <v>bag70*70*30beltbg15030</v>
      </c>
      <c r="C58" s="3" t="str">
        <f>LOWER(SUBSTITUTE(SUBSTITUTE(SUBSTITUTE(SUBSTITUTE(SUBSTITUTE(SUBSTITUTE(SUBSTITUTE(SUBSTITUTE(SUBSTITUTE(db[[#This Row],[NB PAJAK]]," ",""),"-",""),"(",""),")",""),".",""),",",""),"/",""),"""",""),"+",""))</f>
        <v/>
      </c>
      <c r="D58" s="1" t="s">
        <v>103</v>
      </c>
      <c r="E58" s="4" t="s">
        <v>111</v>
      </c>
      <c r="F58" s="14"/>
      <c r="H58" s="11" t="e">
        <f>IF(db[[#This Row],[NB NOTA_C]]="","",COUNTIF([2]!B_MSK[concat],db[[#This Row],[NB NOTA_C]]))</f>
        <v>#REF!</v>
      </c>
      <c r="I58" s="6" t="s">
        <v>70</v>
      </c>
      <c r="J58" s="3" t="s">
        <v>87</v>
      </c>
      <c r="K58" s="1" t="s">
        <v>131</v>
      </c>
      <c r="M58" s="1" t="str">
        <f>IF(db[[#This Row],[QTY/ CTN]]="","",SUBSTITUTE(SUBSTITUTE(SUBSTITUTE(db[[#This Row],[QTY/ CTN]]," ","_",2),"(",""),")","")&amp;"_")</f>
        <v>10 LSN_</v>
      </c>
      <c r="N58" s="1">
        <f>IF(db[[#This Row],[H_QTY/ CTN]]="","",SEARCH("_",db[[#This Row],[H_QTY/ CTN]]))</f>
        <v>7</v>
      </c>
      <c r="O58" s="1">
        <f>IF(db[[#This Row],[H_QTY/ CTN]]="","",LEN(db[[#This Row],[H_QTY/ CTN]]))</f>
        <v>7</v>
      </c>
      <c r="P58" s="19" t="str">
        <f>IF(db[[#This Row],[H_QTY/ CTN]]="","",LEFT(db[[#This Row],[H_QTY/ CTN]],db[[#This Row],[H_1]]-1))</f>
        <v>10 LSN</v>
      </c>
      <c r="Q58" s="18" t="str">
        <f>IF(NOT(db[[#This Row],[H_1]]=db[[#This Row],[H_2]]),MID(db[[#This Row],[H_QTY/ CTN]],db[[#This Row],[H_1]]+1,db[[#This Row],[H_2]]-db[[#This Row],[H_1]]-1),"")</f>
        <v/>
      </c>
      <c r="R58" s="18" t="str">
        <f>IF(db[[#This Row],[QTY/ CTN B]]="","",LEFT(db[[#This Row],[QTY/ CTN B]],SEARCH(" ",db[[#This Row],[QTY/ CTN B]],1)-1))</f>
        <v>10</v>
      </c>
      <c r="S58" s="18" t="str">
        <f>IF(db[[#This Row],[QTY/ CTN B]]="","",RIGHT(db[[#This Row],[QTY/ CTN B]],LEN(db[[#This Row],[QTY/ CTN B]])-SEARCH(" ",db[[#This Row],[QTY/ CTN B]],1)))</f>
        <v>LSN</v>
      </c>
      <c r="T58" s="18">
        <f>IF(db[[#This Row],[QTY/ CTN TG]]="",IF(db[[#This Row],[STN TG]]="","",12),LEFT(db[[#This Row],[QTY/ CTN TG]],SEARCH(" ",db[[#This Row],[QTY/ CTN TG]],1)-1))</f>
        <v>12</v>
      </c>
      <c r="U58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58" s="18" t="str">
        <f>IF(db[[#This Row],[STN K]]="","",IF(db[[#This Row],[STN TG]]="LSN",12,""))</f>
        <v/>
      </c>
      <c r="W58" s="18" t="str">
        <f>IF(db[[#This Row],[STN TG]]="LSN","PCS","")</f>
        <v/>
      </c>
      <c r="X58" s="18">
        <f>db[[#This Row],[QTY B]]*IF(db[[#This Row],[QTY TG]]="",1,db[[#This Row],[QTY TG]])*IF(db[[#This Row],[QTY K]]="",1,db[[#This Row],[QTY K]])</f>
        <v>120</v>
      </c>
      <c r="Y58" s="18" t="str">
        <f>IF(db[[#This Row],[STN K]]="",IF(db[[#This Row],[STN TG]]="",db[[#This Row],[STN B]],db[[#This Row],[STN TG]]),db[[#This Row],[STN K]])</f>
        <v>PCS</v>
      </c>
    </row>
    <row r="59" spans="1:25" ht="16.5" customHeight="1" x14ac:dyDescent="0.25">
      <c r="A59" s="3" t="str">
        <f>LOWER(SUBSTITUTE(SUBSTITUTE(SUBSTITUTE(SUBSTITUTE(SUBSTITUTE(SUBSTITUTE(db[[#This Row],[NB BM]]," ",),".",""),"-",""),"(",""),")",""),"/",""))</f>
        <v>tas75x55x25bg16033</v>
      </c>
      <c r="B59" s="3" t="str">
        <f>LOWER(SUBSTITUTE(SUBSTITUTE(SUBSTITUTE(SUBSTITUTE(SUBSTITUTE(SUBSTITUTE(SUBSTITUTE(SUBSTITUTE(SUBSTITUTE(db[[#This Row],[NB NOTA]]," ",),".",""),"-",""),"(",""),")",""),",",""),"/",""),"""",""),"+",""))</f>
        <v>bag75*55*25bg16033</v>
      </c>
      <c r="C59" s="3" t="str">
        <f>LOWER(SUBSTITUTE(SUBSTITUTE(SUBSTITUTE(SUBSTITUTE(SUBSTITUTE(SUBSTITUTE(SUBSTITUTE(SUBSTITUTE(SUBSTITUTE(db[[#This Row],[NB PAJAK]]," ",""),"-",""),"(",""),")",""),".",""),",",""),"/",""),"""",""),"+",""))</f>
        <v/>
      </c>
      <c r="D59" s="1" t="s">
        <v>107</v>
      </c>
      <c r="E59" s="4" t="s">
        <v>118</v>
      </c>
      <c r="F59" s="14"/>
      <c r="H59" s="11" t="e">
        <f>IF(db[[#This Row],[NB NOTA_C]]="","",COUNTIF([2]!B_MSK[concat],db[[#This Row],[NB NOTA_C]]))</f>
        <v>#REF!</v>
      </c>
      <c r="I59" s="6" t="s">
        <v>70</v>
      </c>
      <c r="J59" s="3" t="s">
        <v>87</v>
      </c>
      <c r="K59" s="1" t="s">
        <v>131</v>
      </c>
      <c r="M59" s="1" t="str">
        <f>IF(db[[#This Row],[QTY/ CTN]]="","",SUBSTITUTE(SUBSTITUTE(SUBSTITUTE(db[[#This Row],[QTY/ CTN]]," ","_",2),"(",""),")","")&amp;"_")</f>
        <v>10 LSN_</v>
      </c>
      <c r="N59" s="1">
        <f>IF(db[[#This Row],[H_QTY/ CTN]]="","",SEARCH("_",db[[#This Row],[H_QTY/ CTN]]))</f>
        <v>7</v>
      </c>
      <c r="O59" s="1">
        <f>IF(db[[#This Row],[H_QTY/ CTN]]="","",LEN(db[[#This Row],[H_QTY/ CTN]]))</f>
        <v>7</v>
      </c>
      <c r="P59" s="19" t="str">
        <f>IF(db[[#This Row],[H_QTY/ CTN]]="","",LEFT(db[[#This Row],[H_QTY/ CTN]],db[[#This Row],[H_1]]-1))</f>
        <v>10 LSN</v>
      </c>
      <c r="Q59" s="18" t="str">
        <f>IF(NOT(db[[#This Row],[H_1]]=db[[#This Row],[H_2]]),MID(db[[#This Row],[H_QTY/ CTN]],db[[#This Row],[H_1]]+1,db[[#This Row],[H_2]]-db[[#This Row],[H_1]]-1),"")</f>
        <v/>
      </c>
      <c r="R59" s="18" t="str">
        <f>IF(db[[#This Row],[QTY/ CTN B]]="","",LEFT(db[[#This Row],[QTY/ CTN B]],SEARCH(" ",db[[#This Row],[QTY/ CTN B]],1)-1))</f>
        <v>10</v>
      </c>
      <c r="S59" s="18" t="str">
        <f>IF(db[[#This Row],[QTY/ CTN B]]="","",RIGHT(db[[#This Row],[QTY/ CTN B]],LEN(db[[#This Row],[QTY/ CTN B]])-SEARCH(" ",db[[#This Row],[QTY/ CTN B]],1)))</f>
        <v>LSN</v>
      </c>
      <c r="T59" s="18">
        <f>IF(db[[#This Row],[QTY/ CTN TG]]="",IF(db[[#This Row],[STN TG]]="","",12),LEFT(db[[#This Row],[QTY/ CTN TG]],SEARCH(" ",db[[#This Row],[QTY/ CTN TG]],1)-1))</f>
        <v>12</v>
      </c>
      <c r="U59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59" s="18" t="str">
        <f>IF(db[[#This Row],[STN K]]="","",IF(db[[#This Row],[STN TG]]="LSN",12,""))</f>
        <v/>
      </c>
      <c r="W59" s="18" t="str">
        <f>IF(db[[#This Row],[STN TG]]="LSN","PCS","")</f>
        <v/>
      </c>
      <c r="X59" s="18">
        <f>db[[#This Row],[QTY B]]*IF(db[[#This Row],[QTY TG]]="",1,db[[#This Row],[QTY TG]])*IF(db[[#This Row],[QTY K]]="",1,db[[#This Row],[QTY K]])</f>
        <v>120</v>
      </c>
      <c r="Y59" s="18" t="str">
        <f>IF(db[[#This Row],[STN K]]="",IF(db[[#This Row],[STN TG]]="",db[[#This Row],[STN B]],db[[#This Row],[STN TG]]),db[[#This Row],[STN K]])</f>
        <v>PCS</v>
      </c>
    </row>
    <row r="60" spans="1:25" ht="16.5" customHeight="1" x14ac:dyDescent="0.25">
      <c r="A60" s="1" t="str">
        <f>LOWER(SUBSTITUTE(SUBSTITUTE(SUBSTITUTE(SUBSTITUTE(SUBSTITUTE(SUBSTITUTE(db[[#This Row],[NB BM]]," ",),".",""),"-",""),"(",""),")",""),"/",""))</f>
        <v>tasjkb2637biru</v>
      </c>
      <c r="B60" s="1" t="str">
        <f>LOWER(SUBSTITUTE(SUBSTITUTE(SUBSTITUTE(SUBSTITUTE(SUBSTITUTE(SUBSTITUTE(SUBSTITUTE(SUBSTITUTE(SUBSTITUTE(db[[#This Row],[NB NOTA]]," ",),".",""),"-",""),"(",""),")",""),",",""),"/",""),"""",""),"+",""))</f>
        <v>bagb26373bluejk</v>
      </c>
      <c r="C60" s="1" t="str">
        <f>LOWER(SUBSTITUTE(SUBSTITUTE(SUBSTITUTE(SUBSTITUTE(SUBSTITUTE(SUBSTITUTE(SUBSTITUTE(SUBSTITUTE(SUBSTITUTE(db[[#This Row],[NB PAJAK]]," ",""),"-",""),"(",""),")",""),".",""),",",""),"/",""),"""",""),"+",""))</f>
        <v>maptasbagjoykob26373biru</v>
      </c>
      <c r="D60" s="1" t="s">
        <v>164</v>
      </c>
      <c r="E60" s="4" t="s">
        <v>161</v>
      </c>
      <c r="F60" s="14" t="s">
        <v>169</v>
      </c>
      <c r="G60" s="1" t="s">
        <v>52</v>
      </c>
      <c r="H60" s="11" t="e">
        <f>IF(db[[#This Row],[NB NOTA_C]]="","",COUNTIF([2]!B_MSK[concat],db[[#This Row],[NB NOTA_C]]))</f>
        <v>#REF!</v>
      </c>
      <c r="I60" s="5" t="s">
        <v>62</v>
      </c>
      <c r="J60" s="1" t="s">
        <v>79</v>
      </c>
      <c r="K60" s="1" t="s">
        <v>131</v>
      </c>
      <c r="M60" s="1" t="str">
        <f>IF(db[[#This Row],[QTY/ CTN]]="","",SUBSTITUTE(SUBSTITUTE(SUBSTITUTE(db[[#This Row],[QTY/ CTN]]," ","_",2),"(",""),")","")&amp;"_")</f>
        <v>48 PCS_</v>
      </c>
      <c r="N60" s="1">
        <f>IF(db[[#This Row],[H_QTY/ CTN]]="","",SEARCH("_",db[[#This Row],[H_QTY/ CTN]]))</f>
        <v>7</v>
      </c>
      <c r="O60" s="1">
        <f>IF(db[[#This Row],[H_QTY/ CTN]]="","",LEN(db[[#This Row],[H_QTY/ CTN]]))</f>
        <v>7</v>
      </c>
      <c r="P60" s="19" t="str">
        <f>IF(db[[#This Row],[H_QTY/ CTN]]="","",LEFT(db[[#This Row],[H_QTY/ CTN]],db[[#This Row],[H_1]]-1))</f>
        <v>48 PCS</v>
      </c>
      <c r="Q60" s="18" t="str">
        <f>IF(NOT(db[[#This Row],[H_1]]=db[[#This Row],[H_2]]),MID(db[[#This Row],[H_QTY/ CTN]],db[[#This Row],[H_1]]+1,db[[#This Row],[H_2]]-db[[#This Row],[H_1]]-1),"")</f>
        <v/>
      </c>
      <c r="R60" s="18" t="str">
        <f>IF(db[[#This Row],[QTY/ CTN B]]="","",LEFT(db[[#This Row],[QTY/ CTN B]],SEARCH(" ",db[[#This Row],[QTY/ CTN B]],1)-1))</f>
        <v>48</v>
      </c>
      <c r="S60" s="18" t="str">
        <f>IF(db[[#This Row],[QTY/ CTN B]]="","",RIGHT(db[[#This Row],[QTY/ CTN B]],LEN(db[[#This Row],[QTY/ CTN B]])-SEARCH(" ",db[[#This Row],[QTY/ CTN B]],1)))</f>
        <v>PCS</v>
      </c>
      <c r="T60" s="18" t="str">
        <f>IF(db[[#This Row],[QTY/ CTN TG]]="",IF(db[[#This Row],[STN TG]]="","",12),LEFT(db[[#This Row],[QTY/ CTN TG]],SEARCH(" ",db[[#This Row],[QTY/ CTN TG]],1)-1))</f>
        <v/>
      </c>
      <c r="U60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60" s="18" t="str">
        <f>IF(db[[#This Row],[STN K]]="","",IF(db[[#This Row],[STN TG]]="LSN",12,""))</f>
        <v/>
      </c>
      <c r="W60" s="18" t="str">
        <f>IF(db[[#This Row],[STN TG]]="LSN","PCS","")</f>
        <v/>
      </c>
      <c r="X60" s="18">
        <f>db[[#This Row],[QTY B]]*IF(db[[#This Row],[QTY TG]]="",1,db[[#This Row],[QTY TG]])*IF(db[[#This Row],[QTY K]]="",1,db[[#This Row],[QTY K]])</f>
        <v>48</v>
      </c>
      <c r="Y60" s="18" t="str">
        <f>IF(db[[#This Row],[STN K]]="",IF(db[[#This Row],[STN TG]]="",db[[#This Row],[STN B]],db[[#This Row],[STN TG]]),db[[#This Row],[STN K]])</f>
        <v>PCS</v>
      </c>
    </row>
    <row r="61" spans="1:25" ht="16.5" customHeight="1" x14ac:dyDescent="0.25">
      <c r="A61" s="1" t="str">
        <f>LOWER(SUBSTITUTE(SUBSTITUTE(SUBSTITUTE(SUBSTITUTE(SUBSTITUTE(SUBSTITUTE(db[[#This Row],[NB BM]]," ",),".",""),"-",""),"(",""),")",""),"/",""))</f>
        <v>tasjkb2637merah</v>
      </c>
      <c r="B61" s="1" t="str">
        <f>LOWER(SUBSTITUTE(SUBSTITUTE(SUBSTITUTE(SUBSTITUTE(SUBSTITUTE(SUBSTITUTE(SUBSTITUTE(SUBSTITUTE(SUBSTITUTE(db[[#This Row],[NB NOTA]]," ",),".",""),"-",""),"(",""),")",""),",",""),"/",""),"""",""),"+",""))</f>
        <v>bagb26373redjk</v>
      </c>
      <c r="C61" s="1" t="str">
        <f>LOWER(SUBSTITUTE(SUBSTITUTE(SUBSTITUTE(SUBSTITUTE(SUBSTITUTE(SUBSTITUTE(SUBSTITUTE(SUBSTITUTE(SUBSTITUTE(db[[#This Row],[NB PAJAK]]," ",""),"-",""),"(",""),")",""),".",""),",",""),"/",""),"""",""),"+",""))</f>
        <v>maptasbagjoykob26373merah</v>
      </c>
      <c r="D61" s="1" t="s">
        <v>167</v>
      </c>
      <c r="E61" s="4" t="s">
        <v>162</v>
      </c>
      <c r="F61" s="14" t="s">
        <v>170</v>
      </c>
      <c r="G61" s="1" t="s">
        <v>52</v>
      </c>
      <c r="H61" s="11" t="e">
        <f>IF(db[[#This Row],[NB NOTA_C]]="","",COUNTIF([2]!B_MSK[concat],db[[#This Row],[NB NOTA_C]]))</f>
        <v>#REF!</v>
      </c>
      <c r="I61" s="5" t="s">
        <v>62</v>
      </c>
      <c r="J61" s="1" t="s">
        <v>79</v>
      </c>
      <c r="K61" s="1" t="s">
        <v>131</v>
      </c>
      <c r="M61" s="1" t="str">
        <f>IF(db[[#This Row],[QTY/ CTN]]="","",SUBSTITUTE(SUBSTITUTE(SUBSTITUTE(db[[#This Row],[QTY/ CTN]]," ","_",2),"(",""),")","")&amp;"_")</f>
        <v>48 PCS_</v>
      </c>
      <c r="N61" s="1">
        <f>IF(db[[#This Row],[H_QTY/ CTN]]="","",SEARCH("_",db[[#This Row],[H_QTY/ CTN]]))</f>
        <v>7</v>
      </c>
      <c r="O61" s="1">
        <f>IF(db[[#This Row],[H_QTY/ CTN]]="","",LEN(db[[#This Row],[H_QTY/ CTN]]))</f>
        <v>7</v>
      </c>
      <c r="P61" s="19" t="str">
        <f>IF(db[[#This Row],[H_QTY/ CTN]]="","",LEFT(db[[#This Row],[H_QTY/ CTN]],db[[#This Row],[H_1]]-1))</f>
        <v>48 PCS</v>
      </c>
      <c r="Q61" s="18" t="str">
        <f>IF(NOT(db[[#This Row],[H_1]]=db[[#This Row],[H_2]]),MID(db[[#This Row],[H_QTY/ CTN]],db[[#This Row],[H_1]]+1,db[[#This Row],[H_2]]-db[[#This Row],[H_1]]-1),"")</f>
        <v/>
      </c>
      <c r="R61" s="18" t="str">
        <f>IF(db[[#This Row],[QTY/ CTN B]]="","",LEFT(db[[#This Row],[QTY/ CTN B]],SEARCH(" ",db[[#This Row],[QTY/ CTN B]],1)-1))</f>
        <v>48</v>
      </c>
      <c r="S61" s="18" t="str">
        <f>IF(db[[#This Row],[QTY/ CTN B]]="","",RIGHT(db[[#This Row],[QTY/ CTN B]],LEN(db[[#This Row],[QTY/ CTN B]])-SEARCH(" ",db[[#This Row],[QTY/ CTN B]],1)))</f>
        <v>PCS</v>
      </c>
      <c r="T61" s="18" t="str">
        <f>IF(db[[#This Row],[QTY/ CTN TG]]="",IF(db[[#This Row],[STN TG]]="","",12),LEFT(db[[#This Row],[QTY/ CTN TG]],SEARCH(" ",db[[#This Row],[QTY/ CTN TG]],1)-1))</f>
        <v/>
      </c>
      <c r="U61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61" s="18" t="str">
        <f>IF(db[[#This Row],[STN K]]="","",IF(db[[#This Row],[STN TG]]="LSN",12,""))</f>
        <v/>
      </c>
      <c r="W61" s="18" t="str">
        <f>IF(db[[#This Row],[STN TG]]="LSN","PCS","")</f>
        <v/>
      </c>
      <c r="X61" s="18">
        <f>db[[#This Row],[QTY B]]*IF(db[[#This Row],[QTY TG]]="",1,db[[#This Row],[QTY TG]])*IF(db[[#This Row],[QTY K]]="",1,db[[#This Row],[QTY K]])</f>
        <v>48</v>
      </c>
      <c r="Y61" s="18" t="str">
        <f>IF(db[[#This Row],[STN K]]="",IF(db[[#This Row],[STN TG]]="",db[[#This Row],[STN B]],db[[#This Row],[STN TG]]),db[[#This Row],[STN K]])</f>
        <v>PCS</v>
      </c>
    </row>
    <row r="62" spans="1:25" ht="16.5" customHeight="1" x14ac:dyDescent="0.25">
      <c r="A62" s="1" t="str">
        <f>LOWER(SUBSTITUTE(SUBSTITUTE(SUBSTITUTE(SUBSTITUTE(SUBSTITUTE(SUBSTITUTE(db[[#This Row],[NB BM]]," ",),".",""),"-",""),"(",""),")",""),"/",""))</f>
        <v>tasjkb2637putih</v>
      </c>
      <c r="B62" s="1" t="str">
        <f>LOWER(SUBSTITUTE(SUBSTITUTE(SUBSTITUTE(SUBSTITUTE(SUBSTITUTE(SUBSTITUTE(SUBSTITUTE(SUBSTITUTE(SUBSTITUTE(db[[#This Row],[NB NOTA]]," ",),".",""),"-",""),"(",""),")",""),",",""),"/",""),"""",""),"+",""))</f>
        <v>bagb26373whitejk</v>
      </c>
      <c r="C62" s="1" t="str">
        <f>LOWER(SUBSTITUTE(SUBSTITUTE(SUBSTITUTE(SUBSTITUTE(SUBSTITUTE(SUBSTITUTE(SUBSTITUTE(SUBSTITUTE(SUBSTITUTE(db[[#This Row],[NB PAJAK]]," ",""),"-",""),"(",""),")",""),".",""),",",""),"/",""),"""",""),"+",""))</f>
        <v>maptasbagjoykob26373putih</v>
      </c>
      <c r="D62" s="1" t="s">
        <v>165</v>
      </c>
      <c r="E62" s="4" t="s">
        <v>0</v>
      </c>
      <c r="F62" s="14" t="s">
        <v>168</v>
      </c>
      <c r="G62" s="1" t="s">
        <v>52</v>
      </c>
      <c r="H62" s="11" t="e">
        <f>IF(db[[#This Row],[NB NOTA_C]]="","",COUNTIF([2]!B_MSK[concat],db[[#This Row],[NB NOTA_C]]))</f>
        <v>#REF!</v>
      </c>
      <c r="I62" s="5" t="s">
        <v>62</v>
      </c>
      <c r="J62" s="1" t="s">
        <v>79</v>
      </c>
      <c r="K62" s="1" t="s">
        <v>131</v>
      </c>
      <c r="M62" s="1" t="str">
        <f>IF(db[[#This Row],[QTY/ CTN]]="","",SUBSTITUTE(SUBSTITUTE(SUBSTITUTE(db[[#This Row],[QTY/ CTN]]," ","_",2),"(",""),")","")&amp;"_")</f>
        <v>48 PCS_</v>
      </c>
      <c r="N62" s="1">
        <f>IF(db[[#This Row],[H_QTY/ CTN]]="","",SEARCH("_",db[[#This Row],[H_QTY/ CTN]]))</f>
        <v>7</v>
      </c>
      <c r="O62" s="1">
        <f>IF(db[[#This Row],[H_QTY/ CTN]]="","",LEN(db[[#This Row],[H_QTY/ CTN]]))</f>
        <v>7</v>
      </c>
      <c r="P62" s="19" t="str">
        <f>IF(db[[#This Row],[H_QTY/ CTN]]="","",LEFT(db[[#This Row],[H_QTY/ CTN]],db[[#This Row],[H_1]]-1))</f>
        <v>48 PCS</v>
      </c>
      <c r="Q62" s="18" t="str">
        <f>IF(NOT(db[[#This Row],[H_1]]=db[[#This Row],[H_2]]),MID(db[[#This Row],[H_QTY/ CTN]],db[[#This Row],[H_1]]+1,db[[#This Row],[H_2]]-db[[#This Row],[H_1]]-1),"")</f>
        <v/>
      </c>
      <c r="R62" s="18" t="str">
        <f>IF(db[[#This Row],[QTY/ CTN B]]="","",LEFT(db[[#This Row],[QTY/ CTN B]],SEARCH(" ",db[[#This Row],[QTY/ CTN B]],1)-1))</f>
        <v>48</v>
      </c>
      <c r="S62" s="18" t="str">
        <f>IF(db[[#This Row],[QTY/ CTN B]]="","",RIGHT(db[[#This Row],[QTY/ CTN B]],LEN(db[[#This Row],[QTY/ CTN B]])-SEARCH(" ",db[[#This Row],[QTY/ CTN B]],1)))</f>
        <v>PCS</v>
      </c>
      <c r="T62" s="18" t="str">
        <f>IF(db[[#This Row],[QTY/ CTN TG]]="",IF(db[[#This Row],[STN TG]]="","",12),LEFT(db[[#This Row],[QTY/ CTN TG]],SEARCH(" ",db[[#This Row],[QTY/ CTN TG]],1)-1))</f>
        <v/>
      </c>
      <c r="U62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62" s="18" t="str">
        <f>IF(db[[#This Row],[STN K]]="","",IF(db[[#This Row],[STN TG]]="LSN",12,""))</f>
        <v/>
      </c>
      <c r="W62" s="18" t="str">
        <f>IF(db[[#This Row],[STN TG]]="LSN","PCS","")</f>
        <v/>
      </c>
      <c r="X62" s="18">
        <f>db[[#This Row],[QTY B]]*IF(db[[#This Row],[QTY TG]]="",1,db[[#This Row],[QTY TG]])*IF(db[[#This Row],[QTY K]]="",1,db[[#This Row],[QTY K]])</f>
        <v>48</v>
      </c>
      <c r="Y62" s="18" t="str">
        <f>IF(db[[#This Row],[STN K]]="",IF(db[[#This Row],[STN TG]]="",db[[#This Row],[STN B]],db[[#This Row],[STN TG]]),db[[#This Row],[STN K]])</f>
        <v>PCS</v>
      </c>
    </row>
    <row r="63" spans="1:25" ht="16.5" customHeight="1" x14ac:dyDescent="0.25">
      <c r="A63" s="1" t="str">
        <f>LOWER(SUBSTITUTE(SUBSTITUTE(SUBSTITUTE(SUBSTITUTE(SUBSTITUTE(SUBSTITUTE(db[[#This Row],[NB BM]]," ",),".",""),"-",""),"(",""),")",""),"/",""))</f>
        <v>tasjkb2637kuning</v>
      </c>
      <c r="B63" s="1" t="str">
        <f>LOWER(SUBSTITUTE(SUBSTITUTE(SUBSTITUTE(SUBSTITUTE(SUBSTITUTE(SUBSTITUTE(SUBSTITUTE(SUBSTITUTE(SUBSTITUTE(db[[#This Row],[NB NOTA]]," ",),".",""),"-",""),"(",""),")",""),",",""),"/",""),"""",""),"+",""))</f>
        <v>bagb26373yellowjk</v>
      </c>
      <c r="C63" s="1" t="str">
        <f>LOWER(SUBSTITUTE(SUBSTITUTE(SUBSTITUTE(SUBSTITUTE(SUBSTITUTE(SUBSTITUTE(SUBSTITUTE(SUBSTITUTE(SUBSTITUTE(db[[#This Row],[NB PAJAK]]," ",""),"-",""),"(",""),")",""),".",""),",",""),"/",""),"""",""),"+",""))</f>
        <v>maptasbagjoykob26373kuning</v>
      </c>
      <c r="D63" s="1" t="s">
        <v>166</v>
      </c>
      <c r="E63" s="4" t="s">
        <v>163</v>
      </c>
      <c r="F63" s="14" t="s">
        <v>171</v>
      </c>
      <c r="G63" s="1" t="s">
        <v>52</v>
      </c>
      <c r="H63" s="11" t="e">
        <f>IF(db[[#This Row],[NB NOTA_C]]="","",COUNTIF([2]!B_MSK[concat],db[[#This Row],[NB NOTA_C]]))</f>
        <v>#REF!</v>
      </c>
      <c r="I63" s="5" t="s">
        <v>62</v>
      </c>
      <c r="J63" s="1" t="s">
        <v>79</v>
      </c>
      <c r="K63" s="1" t="s">
        <v>131</v>
      </c>
      <c r="M63" s="1" t="str">
        <f>IF(db[[#This Row],[QTY/ CTN]]="","",SUBSTITUTE(SUBSTITUTE(SUBSTITUTE(db[[#This Row],[QTY/ CTN]]," ","_",2),"(",""),")","")&amp;"_")</f>
        <v>48 PCS_</v>
      </c>
      <c r="N63" s="1">
        <f>IF(db[[#This Row],[H_QTY/ CTN]]="","",SEARCH("_",db[[#This Row],[H_QTY/ CTN]]))</f>
        <v>7</v>
      </c>
      <c r="O63" s="1">
        <f>IF(db[[#This Row],[H_QTY/ CTN]]="","",LEN(db[[#This Row],[H_QTY/ CTN]]))</f>
        <v>7</v>
      </c>
      <c r="P63" s="19" t="str">
        <f>IF(db[[#This Row],[H_QTY/ CTN]]="","",LEFT(db[[#This Row],[H_QTY/ CTN]],db[[#This Row],[H_1]]-1))</f>
        <v>48 PCS</v>
      </c>
      <c r="Q63" s="18" t="str">
        <f>IF(NOT(db[[#This Row],[H_1]]=db[[#This Row],[H_2]]),MID(db[[#This Row],[H_QTY/ CTN]],db[[#This Row],[H_1]]+1,db[[#This Row],[H_2]]-db[[#This Row],[H_1]]-1),"")</f>
        <v/>
      </c>
      <c r="R63" s="18" t="str">
        <f>IF(db[[#This Row],[QTY/ CTN B]]="","",LEFT(db[[#This Row],[QTY/ CTN B]],SEARCH(" ",db[[#This Row],[QTY/ CTN B]],1)-1))</f>
        <v>48</v>
      </c>
      <c r="S63" s="18" t="str">
        <f>IF(db[[#This Row],[QTY/ CTN B]]="","",RIGHT(db[[#This Row],[QTY/ CTN B]],LEN(db[[#This Row],[QTY/ CTN B]])-SEARCH(" ",db[[#This Row],[QTY/ CTN B]],1)))</f>
        <v>PCS</v>
      </c>
      <c r="T63" s="18" t="str">
        <f>IF(db[[#This Row],[QTY/ CTN TG]]="",IF(db[[#This Row],[STN TG]]="","",12),LEFT(db[[#This Row],[QTY/ CTN TG]],SEARCH(" ",db[[#This Row],[QTY/ CTN TG]],1)-1))</f>
        <v/>
      </c>
      <c r="U63" s="18" t="str">
        <f>IF(db[[#This Row],[QTY/ CTN TG]]="",IF(db[[#This Row],[STN B]]="LSN","PCS",IF(db[[#This Row],[STN B]]="GRS","LSN","")),RIGHT(db[[#This Row],[QTY/ CTN TG]],LEN(db[[#This Row],[QTY/ CTN TG]])-SEARCH(" ",db[[#This Row],[QTY/ CTN TG]],1)))</f>
        <v/>
      </c>
      <c r="V63" s="18" t="str">
        <f>IF(db[[#This Row],[STN K]]="","",IF(db[[#This Row],[STN TG]]="LSN",12,""))</f>
        <v/>
      </c>
      <c r="W63" s="18" t="str">
        <f>IF(db[[#This Row],[STN TG]]="LSN","PCS","")</f>
        <v/>
      </c>
      <c r="X63" s="18">
        <f>db[[#This Row],[QTY B]]*IF(db[[#This Row],[QTY TG]]="",1,db[[#This Row],[QTY TG]])*IF(db[[#This Row],[QTY K]]="",1,db[[#This Row],[QTY K]])</f>
        <v>48</v>
      </c>
      <c r="Y63" s="18" t="str">
        <f>IF(db[[#This Row],[STN K]]="",IF(db[[#This Row],[STN TG]]="",db[[#This Row],[STN B]],db[[#This Row],[STN TG]]),db[[#This Row],[STN K]])</f>
        <v>PCS</v>
      </c>
    </row>
    <row r="64" spans="1:25" ht="16.5" customHeight="1" x14ac:dyDescent="0.25">
      <c r="A64" s="3" t="str">
        <f>LOWER(SUBSTITUTE(SUBSTITUTE(SUBSTITUTE(SUBSTITUTE(SUBSTITUTE(SUBSTITUTE(db[[#This Row],[NB BM]]," ",),".",""),"-",""),"(",""),")",""),"/",""))</f>
        <v>paperbagbatiktptgtaliputih</v>
      </c>
      <c r="B64" s="3" t="str">
        <f>LOWER(SUBSTITUTE(SUBSTITUTE(SUBSTITUTE(SUBSTITUTE(SUBSTITUTE(SUBSTITUTE(SUBSTITUTE(SUBSTITUTE(SUBSTITUTE(db[[#This Row],[NB NOTA]]," ",),".",""),"-",""),"(",""),")",""),",",""),"/",""),"""",""),"+",""))</f>
        <v>bagbatiktaliputih</v>
      </c>
      <c r="C64" s="3" t="str">
        <f>LOWER(SUBSTITUTE(SUBSTITUTE(SUBSTITUTE(SUBSTITUTE(SUBSTITUTE(SUBSTITUTE(SUBSTITUTE(SUBSTITUTE(SUBSTITUTE(db[[#This Row],[NB PAJAK]]," ",""),"-",""),"(",""),")",""),".",""),",",""),"/",""),"""",""),"+",""))</f>
        <v/>
      </c>
      <c r="D64" s="1" t="s">
        <v>19</v>
      </c>
      <c r="E64" s="4" t="s">
        <v>42</v>
      </c>
      <c r="F64" s="14"/>
      <c r="G64" s="1" t="s">
        <v>53</v>
      </c>
      <c r="H64" s="11" t="e">
        <f>IF(db[[#This Row],[NB NOTA_C]]="","",COUNTIF([2]!B_MSK[concat],db[[#This Row],[NB NOTA_C]]))</f>
        <v>#REF!</v>
      </c>
      <c r="I64" s="5" t="s">
        <v>68</v>
      </c>
      <c r="J64" s="1" t="s">
        <v>88</v>
      </c>
      <c r="K64" s="1" t="s">
        <v>131</v>
      </c>
      <c r="M64" s="1" t="str">
        <f>IF(db[[#This Row],[QTY/ CTN]]="","",SUBSTITUTE(SUBSTITUTE(SUBSTITUTE(db[[#This Row],[QTY/ CTN]]," ","_",2),"(",""),")","")&amp;"_")</f>
        <v>50 LSN_</v>
      </c>
      <c r="N64" s="1">
        <f>IF(db[[#This Row],[H_QTY/ CTN]]="","",SEARCH("_",db[[#This Row],[H_QTY/ CTN]]))</f>
        <v>7</v>
      </c>
      <c r="O64" s="1">
        <f>IF(db[[#This Row],[H_QTY/ CTN]]="","",LEN(db[[#This Row],[H_QTY/ CTN]]))</f>
        <v>7</v>
      </c>
      <c r="P64" s="19" t="str">
        <f>IF(db[[#This Row],[H_QTY/ CTN]]="","",LEFT(db[[#This Row],[H_QTY/ CTN]],db[[#This Row],[H_1]]-1))</f>
        <v>50 LSN</v>
      </c>
      <c r="Q64" s="18" t="str">
        <f>IF(NOT(db[[#This Row],[H_1]]=db[[#This Row],[H_2]]),MID(db[[#This Row],[H_QTY/ CTN]],db[[#This Row],[H_1]]+1,db[[#This Row],[H_2]]-db[[#This Row],[H_1]]-1),"")</f>
        <v/>
      </c>
      <c r="R64" s="18" t="str">
        <f>IF(db[[#This Row],[QTY/ CTN B]]="","",LEFT(db[[#This Row],[QTY/ CTN B]],SEARCH(" ",db[[#This Row],[QTY/ CTN B]],1)-1))</f>
        <v>50</v>
      </c>
      <c r="S64" s="18" t="str">
        <f>IF(db[[#This Row],[QTY/ CTN B]]="","",RIGHT(db[[#This Row],[QTY/ CTN B]],LEN(db[[#This Row],[QTY/ CTN B]])-SEARCH(" ",db[[#This Row],[QTY/ CTN B]],1)))</f>
        <v>LSN</v>
      </c>
      <c r="T64" s="18">
        <f>IF(db[[#This Row],[QTY/ CTN TG]]="",IF(db[[#This Row],[STN TG]]="","",12),LEFT(db[[#This Row],[QTY/ CTN TG]],SEARCH(" ",db[[#This Row],[QTY/ CTN TG]],1)-1))</f>
        <v>12</v>
      </c>
      <c r="U64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64" s="18" t="str">
        <f>IF(db[[#This Row],[STN K]]="","",IF(db[[#This Row],[STN TG]]="LSN",12,""))</f>
        <v/>
      </c>
      <c r="W64" s="18" t="str">
        <f>IF(db[[#This Row],[STN TG]]="LSN","PCS","")</f>
        <v/>
      </c>
      <c r="X64" s="18">
        <f>db[[#This Row],[QTY B]]*IF(db[[#This Row],[QTY TG]]="",1,db[[#This Row],[QTY TG]])*IF(db[[#This Row],[QTY K]]="",1,db[[#This Row],[QTY K]])</f>
        <v>600</v>
      </c>
      <c r="Y64" s="18" t="str">
        <f>IF(db[[#This Row],[STN K]]="",IF(db[[#This Row],[STN TG]]="",db[[#This Row],[STN B]],db[[#This Row],[STN TG]]),db[[#This Row],[STN K]])</f>
        <v>PCS</v>
      </c>
    </row>
    <row r="65" spans="1:25" ht="16.5" customHeight="1" x14ac:dyDescent="0.25">
      <c r="A65" s="3" t="str">
        <f>LOWER(SUBSTITUTE(SUBSTITUTE(SUBSTITUTE(SUBSTITUTE(SUBSTITUTE(SUBSTITUTE(db[[#This Row],[NB BM]]," ",),".",""),"-",""),"(",""),")",""),"/",""))</f>
        <v>stampaddebozzno2dbno2em</v>
      </c>
      <c r="B65" s="3" t="str">
        <f>LOWER(SUBSTITUTE(SUBSTITUTE(SUBSTITUTE(SUBSTITUTE(SUBSTITUTE(SUBSTITUTE(SUBSTITUTE(SUBSTITUTE(SUBSTITUTE(db[[#This Row],[NB NOTA]]," ",),".",""),"-",""),"(",""),")",""),",",""),"/",""),"""",""),"+",""))</f>
        <v>bakstampksgno2dbno2em</v>
      </c>
      <c r="C65" s="3" t="str">
        <f>LOWER(SUBSTITUTE(SUBSTITUTE(SUBSTITUTE(SUBSTITUTE(SUBSTITUTE(SUBSTITUTE(SUBSTITUTE(SUBSTITUTE(SUBSTITUTE(db[[#This Row],[NB PAJAK]]," ",""),"-",""),"(",""),")",""),".",""),",",""),"/",""),"""",""),"+",""))</f>
        <v/>
      </c>
      <c r="D65" s="1" t="s">
        <v>20</v>
      </c>
      <c r="E65" s="4" t="s">
        <v>43</v>
      </c>
      <c r="F65" s="14"/>
      <c r="G65" s="1" t="s">
        <v>53</v>
      </c>
      <c r="H65" s="11" t="e">
        <f>IF(db[[#This Row],[NB NOTA_C]]="","",COUNTIF([2]!B_MSK[concat],db[[#This Row],[NB NOTA_C]]))</f>
        <v>#REF!</v>
      </c>
      <c r="I65" s="5" t="s">
        <v>63</v>
      </c>
      <c r="J65" s="1" t="s">
        <v>71</v>
      </c>
      <c r="K65" s="1" t="s">
        <v>130</v>
      </c>
      <c r="M65" s="1" t="str">
        <f>IF(db[[#This Row],[QTY/ CTN]]="","",SUBSTITUTE(SUBSTITUTE(SUBSTITUTE(db[[#This Row],[QTY/ CTN]]," ","_",2),"(",""),")","")&amp;"_")</f>
        <v>12 LSN_</v>
      </c>
      <c r="N65" s="1">
        <f>IF(db[[#This Row],[H_QTY/ CTN]]="","",SEARCH("_",db[[#This Row],[H_QTY/ CTN]]))</f>
        <v>7</v>
      </c>
      <c r="O65" s="1">
        <f>IF(db[[#This Row],[H_QTY/ CTN]]="","",LEN(db[[#This Row],[H_QTY/ CTN]]))</f>
        <v>7</v>
      </c>
      <c r="P65" s="19" t="str">
        <f>IF(db[[#This Row],[H_QTY/ CTN]]="","",LEFT(db[[#This Row],[H_QTY/ CTN]],db[[#This Row],[H_1]]-1))</f>
        <v>12 LSN</v>
      </c>
      <c r="Q65" s="18" t="str">
        <f>IF(NOT(db[[#This Row],[H_1]]=db[[#This Row],[H_2]]),MID(db[[#This Row],[H_QTY/ CTN]],db[[#This Row],[H_1]]+1,db[[#This Row],[H_2]]-db[[#This Row],[H_1]]-1),"")</f>
        <v/>
      </c>
      <c r="R65" s="18" t="str">
        <f>IF(db[[#This Row],[QTY/ CTN B]]="","",LEFT(db[[#This Row],[QTY/ CTN B]],SEARCH(" ",db[[#This Row],[QTY/ CTN B]],1)-1))</f>
        <v>12</v>
      </c>
      <c r="S65" s="18" t="str">
        <f>IF(db[[#This Row],[QTY/ CTN B]]="","",RIGHT(db[[#This Row],[QTY/ CTN B]],LEN(db[[#This Row],[QTY/ CTN B]])-SEARCH(" ",db[[#This Row],[QTY/ CTN B]],1)))</f>
        <v>LSN</v>
      </c>
      <c r="T65" s="18">
        <f>IF(db[[#This Row],[QTY/ CTN TG]]="",IF(db[[#This Row],[STN TG]]="","",12),LEFT(db[[#This Row],[QTY/ CTN TG]],SEARCH(" ",db[[#This Row],[QTY/ CTN TG]],1)-1))</f>
        <v>12</v>
      </c>
      <c r="U65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65" s="18" t="str">
        <f>IF(db[[#This Row],[STN K]]="","",IF(db[[#This Row],[STN TG]]="LSN",12,""))</f>
        <v/>
      </c>
      <c r="W65" s="18" t="str">
        <f>IF(db[[#This Row],[STN TG]]="LSN","PCS","")</f>
        <v/>
      </c>
      <c r="X65" s="18">
        <f>db[[#This Row],[QTY B]]*IF(db[[#This Row],[QTY TG]]="",1,db[[#This Row],[QTY TG]])*IF(db[[#This Row],[QTY K]]="",1,db[[#This Row],[QTY K]])</f>
        <v>144</v>
      </c>
      <c r="Y65" s="18" t="str">
        <f>IF(db[[#This Row],[STN K]]="",IF(db[[#This Row],[STN TG]]="",db[[#This Row],[STN B]],db[[#This Row],[STN TG]]),db[[#This Row],[STN K]])</f>
        <v>PCS</v>
      </c>
    </row>
    <row r="66" spans="1:25" ht="16.5" customHeight="1" x14ac:dyDescent="0.25">
      <c r="A66" s="3" t="str">
        <f>LOWER(SUBSTITUTE(SUBSTITUTE(SUBSTITUTE(SUBSTITUTE(SUBSTITUTE(SUBSTITUTE(db[[#This Row],[NB BM]]," ",),".",""),"-",""),"(",""),")",""),"/",""))</f>
        <v>bp4wofficebp994</v>
      </c>
      <c r="B66" s="3" t="str">
        <f>LOWER(SUBSTITUTE(SUBSTITUTE(SUBSTITUTE(SUBSTITUTE(SUBSTITUTE(SUBSTITUTE(SUBSTITUTE(SUBSTITUTE(SUBSTITUTE(db[[#This Row],[NB NOTA]]," ",),".",""),"-",""),"(",""),")",""),",",""),"/",""),"""",""),"+",""))</f>
        <v>ballpen4wofficebp994</v>
      </c>
      <c r="C66" s="3" t="str">
        <f>LOWER(SUBSTITUTE(SUBSTITUTE(SUBSTITUTE(SUBSTITUTE(SUBSTITUTE(SUBSTITUTE(SUBSTITUTE(SUBSTITUTE(SUBSTITUTE(db[[#This Row],[NB PAJAK]]," ",""),"-",""),"(",""),")",""),".",""),",",""),"/",""),"""",""),"+",""))</f>
        <v/>
      </c>
      <c r="D66" s="1" t="s">
        <v>109</v>
      </c>
      <c r="E66" s="4" t="s">
        <v>108</v>
      </c>
      <c r="F66" s="14"/>
      <c r="H66" s="11" t="e">
        <f>IF(db[[#This Row],[NB NOTA_C]]="","",COUNTIF([2]!B_MSK[concat],db[[#This Row],[NB NOTA_C]]))</f>
        <v>#REF!</v>
      </c>
      <c r="I66" s="6" t="s">
        <v>63</v>
      </c>
      <c r="J66" s="3" t="s">
        <v>82</v>
      </c>
      <c r="K66" s="1" t="s">
        <v>129</v>
      </c>
      <c r="M66" s="1" t="str">
        <f>IF(db[[#This Row],[QTY/ CTN]]="","",SUBSTITUTE(SUBSTITUTE(SUBSTITUTE(db[[#This Row],[QTY/ CTN]]," ","_",2),"(",""),")","")&amp;"_")</f>
        <v>96 LSN_</v>
      </c>
      <c r="N66" s="1">
        <f>IF(db[[#This Row],[H_QTY/ CTN]]="","",SEARCH("_",db[[#This Row],[H_QTY/ CTN]]))</f>
        <v>7</v>
      </c>
      <c r="O66" s="1">
        <f>IF(db[[#This Row],[H_QTY/ CTN]]="","",LEN(db[[#This Row],[H_QTY/ CTN]]))</f>
        <v>7</v>
      </c>
      <c r="P66" s="19" t="str">
        <f>IF(db[[#This Row],[H_QTY/ CTN]]="","",LEFT(db[[#This Row],[H_QTY/ CTN]],db[[#This Row],[H_1]]-1))</f>
        <v>96 LSN</v>
      </c>
      <c r="Q66" s="18" t="str">
        <f>IF(NOT(db[[#This Row],[H_1]]=db[[#This Row],[H_2]]),MID(db[[#This Row],[H_QTY/ CTN]],db[[#This Row],[H_1]]+1,db[[#This Row],[H_2]]-db[[#This Row],[H_1]]-1),"")</f>
        <v/>
      </c>
      <c r="R66" s="18" t="str">
        <f>IF(db[[#This Row],[QTY/ CTN B]]="","",LEFT(db[[#This Row],[QTY/ CTN B]],SEARCH(" ",db[[#This Row],[QTY/ CTN B]],1)-1))</f>
        <v>96</v>
      </c>
      <c r="S66" s="18" t="str">
        <f>IF(db[[#This Row],[QTY/ CTN B]]="","",RIGHT(db[[#This Row],[QTY/ CTN B]],LEN(db[[#This Row],[QTY/ CTN B]])-SEARCH(" ",db[[#This Row],[QTY/ CTN B]],1)))</f>
        <v>LSN</v>
      </c>
      <c r="T66" s="18">
        <f>IF(db[[#This Row],[QTY/ CTN TG]]="",IF(db[[#This Row],[STN TG]]="","",12),LEFT(db[[#This Row],[QTY/ CTN TG]],SEARCH(" ",db[[#This Row],[QTY/ CTN TG]],1)-1))</f>
        <v>12</v>
      </c>
      <c r="U66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66" s="18" t="str">
        <f>IF(db[[#This Row],[STN K]]="","",IF(db[[#This Row],[STN TG]]="LSN",12,""))</f>
        <v/>
      </c>
      <c r="W66" s="18" t="str">
        <f>IF(db[[#This Row],[STN TG]]="LSN","PCS","")</f>
        <v/>
      </c>
      <c r="X66" s="18">
        <f>db[[#This Row],[QTY B]]*IF(db[[#This Row],[QTY TG]]="",1,db[[#This Row],[QTY TG]])*IF(db[[#This Row],[QTY K]]="",1,db[[#This Row],[QTY K]])</f>
        <v>1152</v>
      </c>
      <c r="Y66" s="18" t="str">
        <f>IF(db[[#This Row],[STN K]]="",IF(db[[#This Row],[STN TG]]="",db[[#This Row],[STN B]],db[[#This Row],[STN TG]]),db[[#This Row],[STN K]])</f>
        <v>PCS</v>
      </c>
    </row>
    <row r="67" spans="1:25" ht="16.5" customHeight="1" x14ac:dyDescent="0.25">
      <c r="A67" s="3" t="str">
        <f>LOWER(SUBSTITUTE(SUBSTITUTE(SUBSTITUTE(SUBSTITUTE(SUBSTITUTE(SUBSTITUTE(db[[#This Row],[NB BM]]," ",),".",""),"-",""),"(",""),")",""),"/",""))</f>
        <v>ballpenxdmgp851smile</v>
      </c>
      <c r="B67" s="3" t="str">
        <f>LOWER(SUBSTITUTE(SUBSTITUTE(SUBSTITUTE(SUBSTITUTE(SUBSTITUTE(SUBSTITUTE(SUBSTITUTE(SUBSTITUTE(SUBSTITUTE(db[[#This Row],[NB NOTA]]," ",),".",""),"-",""),"(",""),")",""),",",""),"/",""),"""",""),"+",""))</f>
        <v>ballpensxdmgp851smile</v>
      </c>
      <c r="C67" s="3" t="str">
        <f>LOWER(SUBSTITUTE(SUBSTITUTE(SUBSTITUTE(SUBSTITUTE(SUBSTITUTE(SUBSTITUTE(SUBSTITUTE(SUBSTITUTE(SUBSTITUTE(db[[#This Row],[NB PAJAK]]," ",""),"-",""),"(",""),")",""),".",""),",",""),"/",""),"""",""),"+",""))</f>
        <v/>
      </c>
      <c r="D67" s="1" t="s">
        <v>15</v>
      </c>
      <c r="E67" s="4" t="s">
        <v>37</v>
      </c>
      <c r="F67" s="14"/>
      <c r="G67" s="1" t="s">
        <v>53</v>
      </c>
      <c r="H67" s="11" t="e">
        <f>IF(db[[#This Row],[NB NOTA_C]]="","",COUNTIF([2]!B_MSK[concat],db[[#This Row],[NB NOTA_C]]))</f>
        <v>#REF!</v>
      </c>
      <c r="I67" s="5" t="s">
        <v>65</v>
      </c>
      <c r="J67" s="1" t="s">
        <v>83</v>
      </c>
      <c r="K67" s="1" t="s">
        <v>129</v>
      </c>
      <c r="M67" s="1" t="str">
        <f>IF(db[[#This Row],[QTY/ CTN]]="","",SUBSTITUTE(SUBSTITUTE(SUBSTITUTE(db[[#This Row],[QTY/ CTN]]," ","_",2),"(",""),")","")&amp;"_")</f>
        <v>40 LSN_</v>
      </c>
      <c r="N67" s="1">
        <f>IF(db[[#This Row],[H_QTY/ CTN]]="","",SEARCH("_",db[[#This Row],[H_QTY/ CTN]]))</f>
        <v>7</v>
      </c>
      <c r="O67" s="1">
        <f>IF(db[[#This Row],[H_QTY/ CTN]]="","",LEN(db[[#This Row],[H_QTY/ CTN]]))</f>
        <v>7</v>
      </c>
      <c r="P67" s="19" t="str">
        <f>IF(db[[#This Row],[H_QTY/ CTN]]="","",LEFT(db[[#This Row],[H_QTY/ CTN]],db[[#This Row],[H_1]]-1))</f>
        <v>40 LSN</v>
      </c>
      <c r="Q67" s="18" t="str">
        <f>IF(NOT(db[[#This Row],[H_1]]=db[[#This Row],[H_2]]),MID(db[[#This Row],[H_QTY/ CTN]],db[[#This Row],[H_1]]+1,db[[#This Row],[H_2]]-db[[#This Row],[H_1]]-1),"")</f>
        <v/>
      </c>
      <c r="R67" s="18" t="str">
        <f>IF(db[[#This Row],[QTY/ CTN B]]="","",LEFT(db[[#This Row],[QTY/ CTN B]],SEARCH(" ",db[[#This Row],[QTY/ CTN B]],1)-1))</f>
        <v>40</v>
      </c>
      <c r="S67" s="18" t="str">
        <f>IF(db[[#This Row],[QTY/ CTN B]]="","",RIGHT(db[[#This Row],[QTY/ CTN B]],LEN(db[[#This Row],[QTY/ CTN B]])-SEARCH(" ",db[[#This Row],[QTY/ CTN B]],1)))</f>
        <v>LSN</v>
      </c>
      <c r="T67" s="18">
        <f>IF(db[[#This Row],[QTY/ CTN TG]]="",IF(db[[#This Row],[STN TG]]="","",12),LEFT(db[[#This Row],[QTY/ CTN TG]],SEARCH(" ",db[[#This Row],[QTY/ CTN TG]],1)-1))</f>
        <v>12</v>
      </c>
      <c r="U67" s="18" t="str">
        <f>IF(db[[#This Row],[QTY/ CTN TG]]="",IF(db[[#This Row],[STN B]]="LSN","PCS",IF(db[[#This Row],[STN B]]="GRS","LSN","")),RIGHT(db[[#This Row],[QTY/ CTN TG]],LEN(db[[#This Row],[QTY/ CTN TG]])-SEARCH(" ",db[[#This Row],[QTY/ CTN TG]],1)))</f>
        <v>PCS</v>
      </c>
      <c r="V67" s="18" t="str">
        <f>IF(db[[#This Row],[STN K]]="","",IF(db[[#This Row],[STN TG]]="LSN",12,""))</f>
        <v/>
      </c>
      <c r="W67" s="18" t="str">
        <f>IF(db[[#This Row],[STN TG]]="LSN","PCS","")</f>
        <v/>
      </c>
      <c r="X67" s="18">
        <f>db[[#This Row],[QTY B]]*IF(db[[#This Row],[QTY TG]]="",1,db[[#This Row],[QTY TG]])*IF(db[[#This Row],[QTY K]]="",1,db[[#This Row],[QTY K]])</f>
        <v>480</v>
      </c>
      <c r="Y67" s="18" t="str">
        <f>IF(db[[#This Row],[STN K]]="",IF(db[[#This Row],[STN TG]]="",db[[#This Row],[STN B]],db[[#This Row],[STN TG]]),db[[#This Row],[STN K]])</f>
        <v>PCS</v>
      </c>
    </row>
  </sheetData>
  <conditionalFormatting sqref="F1:F1048576">
    <cfRule type="duplicateValues" dxfId="3" priority="29"/>
  </conditionalFormatting>
  <conditionalFormatting sqref="D1:D1048576">
    <cfRule type="duplicateValues" dxfId="2" priority="32"/>
  </conditionalFormatting>
  <conditionalFormatting sqref="E1:E1048576">
    <cfRule type="duplicateValues" dxfId="1" priority="35"/>
  </conditionalFormatting>
  <conditionalFormatting sqref="L2:O67">
    <cfRule type="duplicateValues" dxfId="0" priority="36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2023-01-19T03:53:37Z</dcterms:modified>
</cp:coreProperties>
</file>