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3\08 AGUSTUS\"/>
    </mc:Choice>
  </mc:AlternateContent>
  <bookViews>
    <workbookView xWindow="240" yWindow="105" windowWidth="14805" windowHeight="8010"/>
  </bookViews>
  <sheets>
    <sheet name="NOTA" sheetId="1" r:id="rId1"/>
    <sheet name="PAJAK" sheetId="2" r:id="rId2"/>
    <sheet name="KENKO" sheetId="4" r:id="rId3"/>
    <sheet name="KALINDO" sheetId="7" r:id="rId4"/>
    <sheet name="ATALI" sheetId="5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PARAMA" sheetId="13" r:id="rId12"/>
    <sheet name="VAR" sheetId="3" r:id="rId13"/>
  </sheets>
  <externalReferences>
    <externalReference r:id="rId14"/>
    <externalReference r:id="rId15"/>
    <externalReference r:id="rId16"/>
    <externalReference r:id="rId17"/>
    <externalReference r:id="rId18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/>
</workbook>
</file>

<file path=xl/calcChain.xml><?xml version="1.0" encoding="utf-8"?>
<calcChain xmlns="http://schemas.openxmlformats.org/spreadsheetml/2006/main">
  <c r="G1" i="13" l="1"/>
  <c r="G13" i="3"/>
  <c r="F1" i="13" l="1"/>
  <c r="AH8" i="1" l="1"/>
  <c r="AK8" i="1" s="1"/>
  <c r="AH11" i="1"/>
  <c r="AK11" i="1" s="1"/>
  <c r="AH12" i="1"/>
  <c r="AK12" i="1" s="1"/>
  <c r="AH13" i="1"/>
  <c r="AK13" i="1" s="1"/>
  <c r="AH14" i="1"/>
  <c r="AK14" i="1" s="1"/>
  <c r="AH15" i="1"/>
  <c r="AK15" i="1" s="1"/>
  <c r="AH16" i="1"/>
  <c r="AK16" i="1" s="1"/>
  <c r="AH17" i="1"/>
  <c r="AK17" i="1" s="1"/>
  <c r="AH18" i="1"/>
  <c r="AK18" i="1" s="1"/>
  <c r="AH19" i="1"/>
  <c r="AK19" i="1" s="1"/>
  <c r="AH20" i="1"/>
  <c r="AK20" i="1" s="1"/>
  <c r="AH21" i="1"/>
  <c r="AK21" i="1" s="1"/>
  <c r="AH22" i="1"/>
  <c r="AK22" i="1" s="1"/>
  <c r="AH23" i="1"/>
  <c r="AK23" i="1" s="1"/>
  <c r="AH24" i="1"/>
  <c r="AK24" i="1" s="1"/>
  <c r="AH25" i="1"/>
  <c r="AK25" i="1" s="1"/>
  <c r="AH26" i="1"/>
  <c r="AK26" i="1" s="1"/>
  <c r="AH27" i="1"/>
  <c r="AK27" i="1" s="1"/>
  <c r="AH28" i="1"/>
  <c r="AK28" i="1" s="1"/>
  <c r="AH29" i="1"/>
  <c r="AK29" i="1" s="1"/>
  <c r="AH30" i="1"/>
  <c r="AK30" i="1" s="1"/>
  <c r="AH31" i="1"/>
  <c r="AK31" i="1" s="1"/>
  <c r="AH32" i="1"/>
  <c r="AK32" i="1" s="1"/>
  <c r="AH33" i="1"/>
  <c r="AK33" i="1" s="1"/>
  <c r="AH34" i="1"/>
  <c r="AK34" i="1" s="1"/>
  <c r="AH35" i="1"/>
  <c r="AK35" i="1" s="1"/>
  <c r="AH36" i="1"/>
  <c r="AK36" i="1" s="1"/>
  <c r="AH37" i="1"/>
  <c r="AK37" i="1" s="1"/>
  <c r="AH38" i="1"/>
  <c r="AK38" i="1" s="1"/>
  <c r="AH39" i="1"/>
  <c r="AK39" i="1" s="1"/>
  <c r="AH40" i="1"/>
  <c r="AK40" i="1" s="1"/>
  <c r="AH41" i="1"/>
  <c r="AK41" i="1" s="1"/>
  <c r="AH42" i="1"/>
  <c r="AK42" i="1" s="1"/>
  <c r="AH43" i="1"/>
  <c r="AK43" i="1" s="1"/>
  <c r="AH44" i="1"/>
  <c r="AK44" i="1" s="1"/>
  <c r="AH45" i="1"/>
  <c r="AK45" i="1" s="1"/>
  <c r="AH46" i="1"/>
  <c r="AK46" i="1" s="1"/>
  <c r="AH47" i="1"/>
  <c r="AK47" i="1" s="1"/>
  <c r="AH48" i="1"/>
  <c r="AK48" i="1" s="1"/>
  <c r="AH49" i="1"/>
  <c r="AK49" i="1" s="1"/>
  <c r="AH50" i="1"/>
  <c r="AK50" i="1" s="1"/>
  <c r="AH51" i="1"/>
  <c r="AK51" i="1" s="1"/>
  <c r="AH52" i="1"/>
  <c r="AK52" i="1" s="1"/>
  <c r="AH53" i="1"/>
  <c r="AK53" i="1" s="1"/>
  <c r="AH54" i="1"/>
  <c r="AK54" i="1" s="1"/>
  <c r="AH55" i="1"/>
  <c r="AK55" i="1" s="1"/>
  <c r="AH56" i="1"/>
  <c r="AK56" i="1" s="1"/>
  <c r="AH57" i="1"/>
  <c r="AK57" i="1" s="1"/>
  <c r="AH58" i="1"/>
  <c r="AK58" i="1" s="1"/>
  <c r="AH59" i="1"/>
  <c r="AK59" i="1" s="1"/>
  <c r="AH60" i="1"/>
  <c r="AK60" i="1" s="1"/>
  <c r="AH61" i="1"/>
  <c r="AK61" i="1" s="1"/>
  <c r="AH62" i="1"/>
  <c r="AK62" i="1" s="1"/>
  <c r="AH63" i="1"/>
  <c r="AK63" i="1" s="1"/>
  <c r="AH64" i="1"/>
  <c r="AK64" i="1" s="1"/>
  <c r="AH65" i="1"/>
  <c r="AK65" i="1" s="1"/>
  <c r="AH66" i="1"/>
  <c r="AK66" i="1" s="1"/>
  <c r="AH67" i="1"/>
  <c r="AK67" i="1" s="1"/>
  <c r="AH68" i="1"/>
  <c r="AK68" i="1" s="1"/>
  <c r="AH69" i="1"/>
  <c r="AK69" i="1" s="1"/>
  <c r="AH70" i="1"/>
  <c r="AK70" i="1" s="1"/>
  <c r="AH71" i="1"/>
  <c r="AK71" i="1" s="1"/>
  <c r="AH72" i="1"/>
  <c r="AK72" i="1" s="1"/>
  <c r="AH73" i="1"/>
  <c r="AK73" i="1" s="1"/>
  <c r="AH74" i="1"/>
  <c r="AK74" i="1" s="1"/>
  <c r="AH75" i="1"/>
  <c r="AK75" i="1" s="1"/>
  <c r="AH76" i="1"/>
  <c r="AK76" i="1" s="1"/>
  <c r="AH77" i="1"/>
  <c r="AK77" i="1" s="1"/>
  <c r="AH78" i="1"/>
  <c r="AK78" i="1" s="1"/>
  <c r="AH79" i="1"/>
  <c r="AK79" i="1" s="1"/>
  <c r="AH80" i="1"/>
  <c r="AK80" i="1" s="1"/>
  <c r="AH81" i="1"/>
  <c r="AK81" i="1" s="1"/>
  <c r="AH82" i="1"/>
  <c r="AK82" i="1" s="1"/>
  <c r="AH83" i="1"/>
  <c r="AK83" i="1" s="1"/>
  <c r="AH84" i="1"/>
  <c r="AK84" i="1" s="1"/>
  <c r="AH85" i="1"/>
  <c r="AK85" i="1" s="1"/>
  <c r="AH86" i="1"/>
  <c r="AK86" i="1" s="1"/>
  <c r="AH87" i="1"/>
  <c r="AK87" i="1" s="1"/>
  <c r="AH88" i="1"/>
  <c r="AK88" i="1" s="1"/>
  <c r="AH89" i="1"/>
  <c r="AK89" i="1" s="1"/>
  <c r="AH90" i="1"/>
  <c r="AK90" i="1" s="1"/>
  <c r="AH91" i="1"/>
  <c r="AK91" i="1" s="1"/>
  <c r="AH92" i="1"/>
  <c r="AK92" i="1" s="1"/>
  <c r="AH93" i="1"/>
  <c r="AK93" i="1" s="1"/>
  <c r="AH94" i="1"/>
  <c r="AK94" i="1" s="1"/>
  <c r="AH95" i="1"/>
  <c r="AK95" i="1" s="1"/>
  <c r="AH96" i="1"/>
  <c r="AK96" i="1" s="1"/>
  <c r="AH97" i="1"/>
  <c r="AK97" i="1" s="1"/>
  <c r="AH98" i="1"/>
  <c r="AK98" i="1" s="1"/>
  <c r="AH99" i="1"/>
  <c r="AK99" i="1" s="1"/>
  <c r="AH100" i="1"/>
  <c r="AK100" i="1" s="1"/>
  <c r="AH101" i="1"/>
  <c r="AK101" i="1" s="1"/>
  <c r="AH102" i="1"/>
  <c r="AK102" i="1" s="1"/>
  <c r="AH103" i="1"/>
  <c r="AK103" i="1" s="1"/>
  <c r="AH104" i="1"/>
  <c r="AK104" i="1" s="1"/>
  <c r="AH105" i="1"/>
  <c r="AK105" i="1" s="1"/>
  <c r="AH106" i="1"/>
  <c r="AK106" i="1" s="1"/>
  <c r="AH107" i="1"/>
  <c r="AK107" i="1" s="1"/>
  <c r="AH108" i="1"/>
  <c r="AK108" i="1" s="1"/>
  <c r="AH109" i="1"/>
  <c r="AK109" i="1" s="1"/>
  <c r="AH110" i="1"/>
  <c r="AK110" i="1" s="1"/>
  <c r="AH111" i="1"/>
  <c r="AK111" i="1" s="1"/>
  <c r="AH112" i="1"/>
  <c r="AK112" i="1" s="1"/>
  <c r="AH113" i="1"/>
  <c r="AK113" i="1" s="1"/>
  <c r="AH114" i="1"/>
  <c r="AK114" i="1" s="1"/>
  <c r="AH115" i="1"/>
  <c r="AK115" i="1" s="1"/>
  <c r="AH116" i="1"/>
  <c r="AK116" i="1" s="1"/>
  <c r="AH117" i="1"/>
  <c r="AK117" i="1" s="1"/>
  <c r="AH118" i="1"/>
  <c r="AK118" i="1" s="1"/>
  <c r="AH119" i="1"/>
  <c r="AK119" i="1" s="1"/>
  <c r="AH120" i="1"/>
  <c r="AK120" i="1" s="1"/>
  <c r="AH121" i="1"/>
  <c r="AK121" i="1" s="1"/>
  <c r="AH122" i="1"/>
  <c r="AK122" i="1" s="1"/>
  <c r="AH123" i="1"/>
  <c r="AK123" i="1" s="1"/>
  <c r="AF3" i="1"/>
  <c r="W3" i="1" s="1"/>
  <c r="AF4" i="1"/>
  <c r="W4" i="1" s="1"/>
  <c r="AF5" i="1"/>
  <c r="W5" i="1" s="1"/>
  <c r="AF6" i="1"/>
  <c r="W6" i="1" s="1"/>
  <c r="AF7" i="1"/>
  <c r="W7" i="1" s="1"/>
  <c r="AF8" i="1"/>
  <c r="W8" i="1" s="1"/>
  <c r="AF9" i="1"/>
  <c r="W9" i="1" s="1"/>
  <c r="AF10" i="1"/>
  <c r="W10" i="1" s="1"/>
  <c r="AF11" i="1"/>
  <c r="W11" i="1" s="1"/>
  <c r="AF12" i="1"/>
  <c r="W12" i="1" s="1"/>
  <c r="AF13" i="1"/>
  <c r="W13" i="1" s="1"/>
  <c r="AF14" i="1"/>
  <c r="W14" i="1" s="1"/>
  <c r="AF15" i="1"/>
  <c r="W15" i="1" s="1"/>
  <c r="AF16" i="1"/>
  <c r="W16" i="1" s="1"/>
  <c r="AF17" i="1"/>
  <c r="W17" i="1" s="1"/>
  <c r="AF18" i="1"/>
  <c r="W18" i="1" s="1"/>
  <c r="AF19" i="1"/>
  <c r="W19" i="1" s="1"/>
  <c r="AF20" i="1"/>
  <c r="W20" i="1" s="1"/>
  <c r="AF21" i="1"/>
  <c r="W21" i="1" s="1"/>
  <c r="AF22" i="1"/>
  <c r="W22" i="1" s="1"/>
  <c r="AF23" i="1"/>
  <c r="W23" i="1" s="1"/>
  <c r="AF24" i="1"/>
  <c r="W24" i="1" s="1"/>
  <c r="AF25" i="1"/>
  <c r="W25" i="1" s="1"/>
  <c r="AF26" i="1"/>
  <c r="W26" i="1" s="1"/>
  <c r="AF27" i="1"/>
  <c r="W27" i="1" s="1"/>
  <c r="AF28" i="1"/>
  <c r="W28" i="1" s="1"/>
  <c r="AF29" i="1"/>
  <c r="W29" i="1" s="1"/>
  <c r="AF30" i="1"/>
  <c r="W30" i="1" s="1"/>
  <c r="AF31" i="1"/>
  <c r="W31" i="1" s="1"/>
  <c r="AF32" i="1"/>
  <c r="W32" i="1" s="1"/>
  <c r="AF33" i="1"/>
  <c r="W33" i="1" s="1"/>
  <c r="AF34" i="1"/>
  <c r="W34" i="1" s="1"/>
  <c r="AF35" i="1"/>
  <c r="W35" i="1" s="1"/>
  <c r="AF36" i="1"/>
  <c r="W36" i="1" s="1"/>
  <c r="AF37" i="1"/>
  <c r="W37" i="1" s="1"/>
  <c r="AF38" i="1"/>
  <c r="W38" i="1" s="1"/>
  <c r="AF39" i="1"/>
  <c r="W39" i="1" s="1"/>
  <c r="AF40" i="1"/>
  <c r="W40" i="1" s="1"/>
  <c r="AF41" i="1"/>
  <c r="W41" i="1" s="1"/>
  <c r="AF42" i="1"/>
  <c r="W42" i="1" s="1"/>
  <c r="AF43" i="1"/>
  <c r="W43" i="1" s="1"/>
  <c r="AF44" i="1"/>
  <c r="W44" i="1" s="1"/>
  <c r="AF45" i="1"/>
  <c r="W45" i="1" s="1"/>
  <c r="AF46" i="1"/>
  <c r="W46" i="1" s="1"/>
  <c r="AF47" i="1"/>
  <c r="W47" i="1" s="1"/>
  <c r="AF48" i="1"/>
  <c r="W48" i="1" s="1"/>
  <c r="AF49" i="1"/>
  <c r="W49" i="1" s="1"/>
  <c r="AF50" i="1"/>
  <c r="W50" i="1" s="1"/>
  <c r="AF51" i="1"/>
  <c r="W51" i="1" s="1"/>
  <c r="AF52" i="1"/>
  <c r="W52" i="1" s="1"/>
  <c r="AF53" i="1"/>
  <c r="W53" i="1" s="1"/>
  <c r="AF54" i="1"/>
  <c r="W54" i="1" s="1"/>
  <c r="AF55" i="1"/>
  <c r="W55" i="1" s="1"/>
  <c r="AF56" i="1"/>
  <c r="W56" i="1" s="1"/>
  <c r="AF57" i="1"/>
  <c r="W57" i="1" s="1"/>
  <c r="AF58" i="1"/>
  <c r="W58" i="1" s="1"/>
  <c r="AF59" i="1"/>
  <c r="W59" i="1" s="1"/>
  <c r="AF60" i="1"/>
  <c r="W60" i="1" s="1"/>
  <c r="AF61" i="1"/>
  <c r="W61" i="1" s="1"/>
  <c r="AF62" i="1"/>
  <c r="W62" i="1" s="1"/>
  <c r="AF63" i="1"/>
  <c r="W63" i="1" s="1"/>
  <c r="AF64" i="1"/>
  <c r="W64" i="1" s="1"/>
  <c r="AF65" i="1"/>
  <c r="W65" i="1" s="1"/>
  <c r="AF66" i="1"/>
  <c r="W66" i="1" s="1"/>
  <c r="AF67" i="1"/>
  <c r="W67" i="1" s="1"/>
  <c r="AF68" i="1"/>
  <c r="W68" i="1" s="1"/>
  <c r="AF69" i="1"/>
  <c r="W69" i="1" s="1"/>
  <c r="AF70" i="1"/>
  <c r="W70" i="1" s="1"/>
  <c r="AF71" i="1"/>
  <c r="W71" i="1" s="1"/>
  <c r="AF72" i="1"/>
  <c r="W72" i="1" s="1"/>
  <c r="AF73" i="1"/>
  <c r="W73" i="1" s="1"/>
  <c r="AF74" i="1"/>
  <c r="W74" i="1" s="1"/>
  <c r="AF75" i="1"/>
  <c r="W75" i="1" s="1"/>
  <c r="AF76" i="1"/>
  <c r="W76" i="1" s="1"/>
  <c r="AF77" i="1"/>
  <c r="W77" i="1" s="1"/>
  <c r="AF78" i="1"/>
  <c r="W78" i="1" s="1"/>
  <c r="AF79" i="1"/>
  <c r="W79" i="1" s="1"/>
  <c r="AF80" i="1"/>
  <c r="W80" i="1" s="1"/>
  <c r="AF81" i="1"/>
  <c r="W81" i="1" s="1"/>
  <c r="AF82" i="1"/>
  <c r="W82" i="1" s="1"/>
  <c r="AF83" i="1"/>
  <c r="W83" i="1" s="1"/>
  <c r="AF84" i="1"/>
  <c r="W84" i="1" s="1"/>
  <c r="AF85" i="1"/>
  <c r="W85" i="1" s="1"/>
  <c r="AF86" i="1"/>
  <c r="W86" i="1" s="1"/>
  <c r="AF87" i="1"/>
  <c r="W87" i="1" s="1"/>
  <c r="AF88" i="1"/>
  <c r="W88" i="1" s="1"/>
  <c r="AF89" i="1"/>
  <c r="W89" i="1" s="1"/>
  <c r="AF90" i="1"/>
  <c r="W90" i="1" s="1"/>
  <c r="AF91" i="1"/>
  <c r="W91" i="1" s="1"/>
  <c r="AF92" i="1"/>
  <c r="W92" i="1" s="1"/>
  <c r="AF93" i="1"/>
  <c r="W93" i="1" s="1"/>
  <c r="AF94" i="1"/>
  <c r="W94" i="1" s="1"/>
  <c r="AF95" i="1"/>
  <c r="W95" i="1" s="1"/>
  <c r="AF96" i="1"/>
  <c r="W96" i="1" s="1"/>
  <c r="AF97" i="1"/>
  <c r="W97" i="1" s="1"/>
  <c r="AF98" i="1"/>
  <c r="W98" i="1" s="1"/>
  <c r="AF99" i="1"/>
  <c r="W99" i="1" s="1"/>
  <c r="AF100" i="1"/>
  <c r="W100" i="1" s="1"/>
  <c r="AF101" i="1"/>
  <c r="W101" i="1" s="1"/>
  <c r="AF102" i="1"/>
  <c r="W102" i="1" s="1"/>
  <c r="AF103" i="1"/>
  <c r="W103" i="1" s="1"/>
  <c r="AF104" i="1"/>
  <c r="W104" i="1" s="1"/>
  <c r="AF105" i="1"/>
  <c r="W105" i="1" s="1"/>
  <c r="AF106" i="1"/>
  <c r="W106" i="1" s="1"/>
  <c r="AF107" i="1"/>
  <c r="W107" i="1" s="1"/>
  <c r="AF108" i="1"/>
  <c r="W108" i="1" s="1"/>
  <c r="AF109" i="1"/>
  <c r="W109" i="1" s="1"/>
  <c r="AF110" i="1"/>
  <c r="W110" i="1" s="1"/>
  <c r="AF111" i="1"/>
  <c r="W111" i="1" s="1"/>
  <c r="AF112" i="1"/>
  <c r="W112" i="1" s="1"/>
  <c r="AF113" i="1"/>
  <c r="W113" i="1" s="1"/>
  <c r="AF114" i="1"/>
  <c r="W114" i="1" s="1"/>
  <c r="AF115" i="1"/>
  <c r="W115" i="1" s="1"/>
  <c r="AF116" i="1"/>
  <c r="W116" i="1" s="1"/>
  <c r="AF117" i="1"/>
  <c r="W117" i="1" s="1"/>
  <c r="AF118" i="1"/>
  <c r="W118" i="1" s="1"/>
  <c r="AF119" i="1"/>
  <c r="W119" i="1" s="1"/>
  <c r="AF120" i="1"/>
  <c r="W120" i="1" s="1"/>
  <c r="AF121" i="1"/>
  <c r="W121" i="1" s="1"/>
  <c r="AF122" i="1"/>
  <c r="W122" i="1" s="1"/>
  <c r="AF123" i="1"/>
  <c r="W123" i="1" s="1"/>
  <c r="AE3" i="1"/>
  <c r="AE5" i="1"/>
  <c r="AE7" i="1"/>
  <c r="AE8" i="1"/>
  <c r="AE9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0" i="1" l="1"/>
  <c r="AE6" i="1"/>
  <c r="AE4" i="1"/>
  <c r="Z123" i="1"/>
  <c r="Y123" i="1"/>
  <c r="AA123" i="1"/>
  <c r="AA121" i="1"/>
  <c r="Y121" i="1"/>
  <c r="Z121" i="1"/>
  <c r="AA117" i="1"/>
  <c r="Y117" i="1"/>
  <c r="Z117" i="1"/>
  <c r="AA113" i="1"/>
  <c r="Y113" i="1"/>
  <c r="Z113" i="1"/>
  <c r="AA109" i="1"/>
  <c r="Y109" i="1"/>
  <c r="Z109" i="1"/>
  <c r="AA105" i="1"/>
  <c r="Y105" i="1"/>
  <c r="Z105" i="1"/>
  <c r="Z99" i="1"/>
  <c r="Y99" i="1"/>
  <c r="AA99" i="1"/>
  <c r="AA122" i="1"/>
  <c r="Z122" i="1"/>
  <c r="Y122" i="1"/>
  <c r="AA120" i="1"/>
  <c r="Z120" i="1"/>
  <c r="Y120" i="1"/>
  <c r="AA118" i="1"/>
  <c r="Z118" i="1"/>
  <c r="Y118" i="1"/>
  <c r="AA116" i="1"/>
  <c r="Z116" i="1"/>
  <c r="Y116" i="1"/>
  <c r="AA114" i="1"/>
  <c r="Z114" i="1"/>
  <c r="Y114" i="1"/>
  <c r="AA112" i="1"/>
  <c r="Z112" i="1"/>
  <c r="Y112" i="1"/>
  <c r="AA110" i="1"/>
  <c r="Z110" i="1"/>
  <c r="Y110" i="1"/>
  <c r="AA108" i="1"/>
  <c r="Z108" i="1"/>
  <c r="Y108" i="1"/>
  <c r="AA106" i="1"/>
  <c r="Z106" i="1"/>
  <c r="Y106" i="1"/>
  <c r="AA104" i="1"/>
  <c r="Z104" i="1"/>
  <c r="Y104" i="1"/>
  <c r="AA102" i="1"/>
  <c r="Z102" i="1"/>
  <c r="Y102" i="1"/>
  <c r="AA100" i="1"/>
  <c r="Z100" i="1"/>
  <c r="Y100" i="1"/>
  <c r="AA98" i="1"/>
  <c r="Z98" i="1"/>
  <c r="Y98" i="1"/>
  <c r="AA96" i="1"/>
  <c r="Z96" i="1"/>
  <c r="Y96" i="1"/>
  <c r="AA94" i="1"/>
  <c r="Z94" i="1"/>
  <c r="Y94" i="1"/>
  <c r="AA92" i="1"/>
  <c r="Z92" i="1"/>
  <c r="Y92" i="1"/>
  <c r="AA90" i="1"/>
  <c r="Z90" i="1"/>
  <c r="Y90" i="1"/>
  <c r="AA88" i="1"/>
  <c r="Z88" i="1"/>
  <c r="Y88" i="1"/>
  <c r="AA86" i="1"/>
  <c r="Z86" i="1"/>
  <c r="Y86" i="1"/>
  <c r="AA84" i="1"/>
  <c r="Z84" i="1"/>
  <c r="Y84" i="1"/>
  <c r="AA82" i="1"/>
  <c r="Z82" i="1"/>
  <c r="Y82" i="1"/>
  <c r="AA80" i="1"/>
  <c r="Z80" i="1"/>
  <c r="Y80" i="1"/>
  <c r="AA78" i="1"/>
  <c r="Z78" i="1"/>
  <c r="Y78" i="1"/>
  <c r="AA76" i="1"/>
  <c r="Z76" i="1"/>
  <c r="Y76" i="1"/>
  <c r="AA74" i="1"/>
  <c r="Z74" i="1"/>
  <c r="Y74" i="1"/>
  <c r="AA72" i="1"/>
  <c r="Z72" i="1"/>
  <c r="Y72" i="1"/>
  <c r="AA70" i="1"/>
  <c r="Z70" i="1"/>
  <c r="Y70" i="1"/>
  <c r="AA68" i="1"/>
  <c r="Z68" i="1"/>
  <c r="Y68" i="1"/>
  <c r="AA66" i="1"/>
  <c r="Z66" i="1"/>
  <c r="Y66" i="1"/>
  <c r="AA64" i="1"/>
  <c r="Z64" i="1"/>
  <c r="Y64" i="1"/>
  <c r="AA62" i="1"/>
  <c r="Z62" i="1"/>
  <c r="Y62" i="1"/>
  <c r="AA60" i="1"/>
  <c r="Z60" i="1"/>
  <c r="Y60" i="1"/>
  <c r="AA58" i="1"/>
  <c r="Z58" i="1"/>
  <c r="Y58" i="1"/>
  <c r="AA56" i="1"/>
  <c r="Z56" i="1"/>
  <c r="Y56" i="1"/>
  <c r="AA54" i="1"/>
  <c r="Z54" i="1"/>
  <c r="Y54" i="1"/>
  <c r="AA52" i="1"/>
  <c r="Z52" i="1"/>
  <c r="Y52" i="1"/>
  <c r="AA50" i="1"/>
  <c r="Z50" i="1"/>
  <c r="Y50" i="1"/>
  <c r="AA48" i="1"/>
  <c r="Z48" i="1"/>
  <c r="Y48" i="1"/>
  <c r="AA46" i="1"/>
  <c r="Z46" i="1"/>
  <c r="Y46" i="1"/>
  <c r="AA44" i="1"/>
  <c r="Z44" i="1"/>
  <c r="Y44" i="1"/>
  <c r="AA42" i="1"/>
  <c r="Z42" i="1"/>
  <c r="Y42" i="1"/>
  <c r="AA40" i="1"/>
  <c r="Z40" i="1"/>
  <c r="Y40" i="1"/>
  <c r="AA38" i="1"/>
  <c r="Z38" i="1"/>
  <c r="Y38" i="1"/>
  <c r="AA36" i="1"/>
  <c r="Z36" i="1"/>
  <c r="Y36" i="1"/>
  <c r="AA34" i="1"/>
  <c r="Z34" i="1"/>
  <c r="Y34" i="1"/>
  <c r="AA32" i="1"/>
  <c r="Z32" i="1"/>
  <c r="Y32" i="1"/>
  <c r="AA30" i="1"/>
  <c r="Z30" i="1"/>
  <c r="Y30" i="1"/>
  <c r="AA28" i="1"/>
  <c r="Z28" i="1"/>
  <c r="Y28" i="1"/>
  <c r="AA26" i="1"/>
  <c r="Z26" i="1"/>
  <c r="Y26" i="1"/>
  <c r="AA24" i="1"/>
  <c r="Z24" i="1"/>
  <c r="Y24" i="1"/>
  <c r="AA22" i="1"/>
  <c r="Z22" i="1"/>
  <c r="Y22" i="1"/>
  <c r="AA20" i="1"/>
  <c r="Z20" i="1"/>
  <c r="Y20" i="1"/>
  <c r="AA18" i="1"/>
  <c r="Z18" i="1"/>
  <c r="Y18" i="1"/>
  <c r="AA16" i="1"/>
  <c r="Z16" i="1"/>
  <c r="Y16" i="1"/>
  <c r="AA14" i="1"/>
  <c r="Z14" i="1"/>
  <c r="Y14" i="1"/>
  <c r="AA12" i="1"/>
  <c r="Z12" i="1"/>
  <c r="Y12" i="1"/>
  <c r="AA8" i="1"/>
  <c r="Z8" i="1"/>
  <c r="Y8" i="1"/>
  <c r="AA6" i="1"/>
  <c r="Z6" i="1"/>
  <c r="Y6" i="1"/>
  <c r="AA4" i="1"/>
  <c r="Z4" i="1"/>
  <c r="Y4" i="1"/>
  <c r="X122" i="1"/>
  <c r="X120" i="1"/>
  <c r="X118" i="1"/>
  <c r="X116" i="1"/>
  <c r="X114" i="1"/>
  <c r="X112" i="1"/>
  <c r="X110" i="1"/>
  <c r="X108" i="1"/>
  <c r="X106" i="1"/>
  <c r="X104" i="1"/>
  <c r="X102" i="1"/>
  <c r="X100" i="1"/>
  <c r="X98" i="1"/>
  <c r="X96" i="1"/>
  <c r="X94" i="1"/>
  <c r="X92" i="1"/>
  <c r="X90" i="1"/>
  <c r="X88" i="1"/>
  <c r="X86" i="1"/>
  <c r="X84" i="1"/>
  <c r="X82" i="1"/>
  <c r="X80" i="1"/>
  <c r="X78" i="1"/>
  <c r="X76" i="1"/>
  <c r="X74" i="1"/>
  <c r="X72" i="1"/>
  <c r="X70" i="1"/>
  <c r="X68" i="1"/>
  <c r="X66" i="1"/>
  <c r="X64" i="1"/>
  <c r="X62" i="1"/>
  <c r="X60" i="1"/>
  <c r="X58" i="1"/>
  <c r="X56" i="1"/>
  <c r="X54" i="1"/>
  <c r="X52" i="1"/>
  <c r="X50" i="1"/>
  <c r="X48" i="1"/>
  <c r="X46" i="1"/>
  <c r="X44" i="1"/>
  <c r="X42" i="1"/>
  <c r="X40" i="1"/>
  <c r="X38" i="1"/>
  <c r="X36" i="1"/>
  <c r="X34" i="1"/>
  <c r="X32" i="1"/>
  <c r="X30" i="1"/>
  <c r="X28" i="1"/>
  <c r="X26" i="1"/>
  <c r="X24" i="1"/>
  <c r="X22" i="1"/>
  <c r="X20" i="1"/>
  <c r="X18" i="1"/>
  <c r="X16" i="1"/>
  <c r="X14" i="1"/>
  <c r="X12" i="1"/>
  <c r="X10" i="1"/>
  <c r="X8" i="1"/>
  <c r="X6" i="1"/>
  <c r="X4" i="1"/>
  <c r="AA119" i="1"/>
  <c r="Z119" i="1"/>
  <c r="Y119" i="1"/>
  <c r="Z115" i="1"/>
  <c r="Y115" i="1"/>
  <c r="AA115" i="1"/>
  <c r="AA111" i="1"/>
  <c r="Z111" i="1"/>
  <c r="Y111" i="1"/>
  <c r="Z107" i="1"/>
  <c r="Y107" i="1"/>
  <c r="AA107" i="1"/>
  <c r="AA103" i="1"/>
  <c r="Z103" i="1"/>
  <c r="Y103" i="1"/>
  <c r="AA101" i="1"/>
  <c r="Y101" i="1"/>
  <c r="Z101" i="1"/>
  <c r="AA97" i="1"/>
  <c r="Y97" i="1"/>
  <c r="Z97" i="1"/>
  <c r="AA95" i="1"/>
  <c r="Z95" i="1"/>
  <c r="Y95" i="1"/>
  <c r="AA93" i="1"/>
  <c r="Y93" i="1"/>
  <c r="Z93" i="1"/>
  <c r="Z91" i="1"/>
  <c r="Y91" i="1"/>
  <c r="AA91" i="1"/>
  <c r="AA89" i="1"/>
  <c r="Y89" i="1"/>
  <c r="Z89" i="1"/>
  <c r="AA87" i="1"/>
  <c r="Z87" i="1"/>
  <c r="Y87" i="1"/>
  <c r="AA85" i="1"/>
  <c r="Y85" i="1"/>
  <c r="Z85" i="1"/>
  <c r="Z83" i="1"/>
  <c r="Y83" i="1"/>
  <c r="AA83" i="1"/>
  <c r="AA81" i="1"/>
  <c r="Y81" i="1"/>
  <c r="Z81" i="1"/>
  <c r="AA79" i="1"/>
  <c r="Z79" i="1"/>
  <c r="Y79" i="1"/>
  <c r="AA77" i="1"/>
  <c r="Y77" i="1"/>
  <c r="Z77" i="1"/>
  <c r="Z75" i="1"/>
  <c r="Y75" i="1"/>
  <c r="AA75" i="1"/>
  <c r="AA73" i="1"/>
  <c r="Y73" i="1"/>
  <c r="Z73" i="1"/>
  <c r="AA71" i="1"/>
  <c r="Z71" i="1"/>
  <c r="Y71" i="1"/>
  <c r="AA69" i="1"/>
  <c r="Y69" i="1"/>
  <c r="Z69" i="1"/>
  <c r="Z67" i="1"/>
  <c r="Y67" i="1"/>
  <c r="AA67" i="1"/>
  <c r="AA65" i="1"/>
  <c r="Y65" i="1"/>
  <c r="Z65" i="1"/>
  <c r="AA63" i="1"/>
  <c r="Z63" i="1"/>
  <c r="Y63" i="1"/>
  <c r="AA61" i="1"/>
  <c r="Y61" i="1"/>
  <c r="Z61" i="1"/>
  <c r="Z59" i="1"/>
  <c r="Y59" i="1"/>
  <c r="AA59" i="1"/>
  <c r="AA57" i="1"/>
  <c r="Y57" i="1"/>
  <c r="Z57" i="1"/>
  <c r="AA55" i="1"/>
  <c r="Z55" i="1"/>
  <c r="Y55" i="1"/>
  <c r="AA53" i="1"/>
  <c r="Y53" i="1"/>
  <c r="Z53" i="1"/>
  <c r="Z51" i="1"/>
  <c r="Y51" i="1"/>
  <c r="AA51" i="1"/>
  <c r="AA49" i="1"/>
  <c r="Y49" i="1"/>
  <c r="Z49" i="1"/>
  <c r="AA47" i="1"/>
  <c r="Z47" i="1"/>
  <c r="Y47" i="1"/>
  <c r="AA45" i="1"/>
  <c r="Y45" i="1"/>
  <c r="Z45" i="1"/>
  <c r="Z43" i="1"/>
  <c r="Y43" i="1"/>
  <c r="AA43" i="1"/>
  <c r="AA41" i="1"/>
  <c r="Y41" i="1"/>
  <c r="Z41" i="1"/>
  <c r="AA39" i="1"/>
  <c r="Z39" i="1"/>
  <c r="Y39" i="1"/>
  <c r="AA37" i="1"/>
  <c r="Y37" i="1"/>
  <c r="Z37" i="1"/>
  <c r="Z35" i="1"/>
  <c r="Y35" i="1"/>
  <c r="AA35" i="1"/>
  <c r="AA33" i="1"/>
  <c r="Y33" i="1"/>
  <c r="Z33" i="1"/>
  <c r="AA31" i="1"/>
  <c r="Z31" i="1"/>
  <c r="Y31" i="1"/>
  <c r="AA29" i="1"/>
  <c r="Y29" i="1"/>
  <c r="Z29" i="1"/>
  <c r="Z27" i="1"/>
  <c r="Y27" i="1"/>
  <c r="AA27" i="1"/>
  <c r="AA25" i="1"/>
  <c r="Y25" i="1"/>
  <c r="Z25" i="1"/>
  <c r="AA23" i="1"/>
  <c r="Z23" i="1"/>
  <c r="Y23" i="1"/>
  <c r="AA21" i="1"/>
  <c r="Y21" i="1"/>
  <c r="Z21" i="1"/>
  <c r="Z19" i="1"/>
  <c r="Y19" i="1"/>
  <c r="AA19" i="1"/>
  <c r="AA17" i="1"/>
  <c r="Y17" i="1"/>
  <c r="Z17" i="1"/>
  <c r="AA15" i="1"/>
  <c r="Z15" i="1"/>
  <c r="Y15" i="1"/>
  <c r="AA13" i="1"/>
  <c r="Y13" i="1"/>
  <c r="Z13" i="1"/>
  <c r="Z11" i="1"/>
  <c r="Y11" i="1"/>
  <c r="AA11" i="1"/>
  <c r="AA7" i="1"/>
  <c r="Z7" i="1"/>
  <c r="Y7" i="1"/>
  <c r="AA5" i="1"/>
  <c r="Y5" i="1"/>
  <c r="Z5" i="1"/>
  <c r="Z3" i="1"/>
  <c r="Y3" i="1"/>
  <c r="AA3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Y9" i="1" s="1"/>
  <c r="Z9" i="1" s="1"/>
  <c r="AA9" i="1" s="1"/>
  <c r="X7" i="1"/>
  <c r="X5" i="1"/>
  <c r="X3" i="1"/>
  <c r="Y10" i="1" l="1"/>
  <c r="Z10" i="1" s="1"/>
  <c r="AA10" i="1" s="1"/>
  <c r="AR3" i="1" l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B85" i="1" l="1"/>
  <c r="C85" i="1" s="1"/>
  <c r="AL85" i="1"/>
  <c r="AQ85" i="1" s="1"/>
  <c r="AO85" i="1"/>
  <c r="AP85" i="1" s="1"/>
  <c r="AM85" i="1" l="1"/>
  <c r="AN85" i="1"/>
  <c r="B4" i="1" l="1"/>
  <c r="C4" i="1" s="1"/>
  <c r="B5" i="1"/>
  <c r="C5" i="1" s="1"/>
  <c r="B7" i="1"/>
  <c r="C7" i="1" s="1"/>
  <c r="B8" i="1"/>
  <c r="C8" i="1" s="1"/>
  <c r="B10" i="1"/>
  <c r="C10" i="1" s="1"/>
  <c r="B11" i="1"/>
  <c r="C11" i="1" s="1"/>
  <c r="B12" i="1"/>
  <c r="C12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7" i="1"/>
  <c r="C77" i="1" s="1"/>
  <c r="B78" i="1"/>
  <c r="C78" i="1" s="1"/>
  <c r="B79" i="1"/>
  <c r="C79" i="1" s="1"/>
  <c r="B80" i="1"/>
  <c r="C80" i="1" s="1"/>
  <c r="B82" i="1"/>
  <c r="C82" i="1" s="1"/>
  <c r="B83" i="1"/>
  <c r="C83" i="1" s="1"/>
  <c r="B84" i="1"/>
  <c r="C84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D8" i="1"/>
  <c r="AS8" i="1" s="1"/>
  <c r="D12" i="1"/>
  <c r="AS12" i="1" s="1"/>
  <c r="D27" i="1"/>
  <c r="AS27" i="1" s="1"/>
  <c r="D44" i="1"/>
  <c r="AS44" i="1" s="1"/>
  <c r="D56" i="1"/>
  <c r="AS56" i="1" s="1"/>
  <c r="D67" i="1"/>
  <c r="AS67" i="1" s="1"/>
  <c r="D75" i="1"/>
  <c r="AS75" i="1" s="1"/>
  <c r="D80" i="1"/>
  <c r="AS80" i="1" s="1"/>
  <c r="D92" i="1"/>
  <c r="AS92" i="1" s="1"/>
  <c r="D93" i="1"/>
  <c r="AS93" i="1" s="1"/>
  <c r="D94" i="1"/>
  <c r="AS94" i="1" s="1"/>
  <c r="D95" i="1"/>
  <c r="AS95" i="1" s="1"/>
  <c r="D96" i="1"/>
  <c r="AS96" i="1" s="1"/>
  <c r="D97" i="1"/>
  <c r="AS97" i="1" s="1"/>
  <c r="D98" i="1"/>
  <c r="AS98" i="1" s="1"/>
  <c r="D99" i="1"/>
  <c r="AS99" i="1" s="1"/>
  <c r="D100" i="1"/>
  <c r="AS100" i="1" s="1"/>
  <c r="D101" i="1"/>
  <c r="AS101" i="1" s="1"/>
  <c r="D102" i="1"/>
  <c r="AS102" i="1" s="1"/>
  <c r="D103" i="1"/>
  <c r="AS103" i="1" s="1"/>
  <c r="D104" i="1"/>
  <c r="AS104" i="1" s="1"/>
  <c r="D105" i="1"/>
  <c r="AS105" i="1" s="1"/>
  <c r="D106" i="1"/>
  <c r="AS106" i="1" s="1"/>
  <c r="D107" i="1"/>
  <c r="AS107" i="1" s="1"/>
  <c r="D108" i="1"/>
  <c r="AS108" i="1" s="1"/>
  <c r="D109" i="1"/>
  <c r="AS109" i="1" s="1"/>
  <c r="D110" i="1"/>
  <c r="AS110" i="1" s="1"/>
  <c r="D111" i="1"/>
  <c r="AS111" i="1" s="1"/>
  <c r="D112" i="1"/>
  <c r="AS112" i="1" s="1"/>
  <c r="D113" i="1"/>
  <c r="AS113" i="1" s="1"/>
  <c r="D114" i="1"/>
  <c r="AS114" i="1" s="1"/>
  <c r="D115" i="1"/>
  <c r="AS115" i="1" s="1"/>
  <c r="D116" i="1"/>
  <c r="AS116" i="1" s="1"/>
  <c r="D117" i="1"/>
  <c r="AS117" i="1" s="1"/>
  <c r="D118" i="1"/>
  <c r="AS118" i="1" s="1"/>
  <c r="D119" i="1"/>
  <c r="AS119" i="1" s="1"/>
  <c r="D120" i="1"/>
  <c r="AS120" i="1" s="1"/>
  <c r="D121" i="1"/>
  <c r="AS121" i="1" s="1"/>
  <c r="D122" i="1"/>
  <c r="AS122" i="1" s="1"/>
  <c r="D123" i="1"/>
  <c r="AS123" i="1" s="1"/>
  <c r="AL3" i="1"/>
  <c r="AQ3" i="1" s="1"/>
  <c r="AL4" i="1"/>
  <c r="AQ4" i="1" s="1"/>
  <c r="AL5" i="1"/>
  <c r="AQ5" i="1" s="1"/>
  <c r="AL6" i="1"/>
  <c r="AQ6" i="1" s="1"/>
  <c r="AL7" i="1"/>
  <c r="AQ7" i="1" s="1"/>
  <c r="AL8" i="1"/>
  <c r="AQ8" i="1" s="1"/>
  <c r="AL9" i="1"/>
  <c r="AQ9" i="1" s="1"/>
  <c r="AL10" i="1"/>
  <c r="AQ10" i="1" s="1"/>
  <c r="AL11" i="1"/>
  <c r="AQ11" i="1" s="1"/>
  <c r="AL12" i="1"/>
  <c r="AQ12" i="1" s="1"/>
  <c r="AL13" i="1"/>
  <c r="AQ13" i="1" s="1"/>
  <c r="AL14" i="1"/>
  <c r="AQ14" i="1" s="1"/>
  <c r="AL15" i="1"/>
  <c r="AQ15" i="1" s="1"/>
  <c r="AL16" i="1"/>
  <c r="AQ16" i="1" s="1"/>
  <c r="AL17" i="1"/>
  <c r="AQ17" i="1" s="1"/>
  <c r="AL18" i="1"/>
  <c r="AQ18" i="1" s="1"/>
  <c r="AL19" i="1"/>
  <c r="AQ19" i="1" s="1"/>
  <c r="AL20" i="1"/>
  <c r="AQ20" i="1" s="1"/>
  <c r="AL21" i="1"/>
  <c r="AQ21" i="1" s="1"/>
  <c r="AL22" i="1"/>
  <c r="AQ22" i="1" s="1"/>
  <c r="AL23" i="1"/>
  <c r="AQ23" i="1" s="1"/>
  <c r="AL24" i="1"/>
  <c r="AQ24" i="1" s="1"/>
  <c r="AL25" i="1"/>
  <c r="AQ25" i="1" s="1"/>
  <c r="AL26" i="1"/>
  <c r="AQ26" i="1" s="1"/>
  <c r="AL27" i="1"/>
  <c r="AQ27" i="1" s="1"/>
  <c r="AL28" i="1"/>
  <c r="AQ28" i="1" s="1"/>
  <c r="AL29" i="1"/>
  <c r="AQ29" i="1" s="1"/>
  <c r="AL30" i="1"/>
  <c r="AQ30" i="1" s="1"/>
  <c r="AL31" i="1"/>
  <c r="AQ31" i="1" s="1"/>
  <c r="AL32" i="1"/>
  <c r="AQ32" i="1" s="1"/>
  <c r="AL33" i="1"/>
  <c r="AQ33" i="1" s="1"/>
  <c r="AL34" i="1"/>
  <c r="AQ34" i="1" s="1"/>
  <c r="AL35" i="1"/>
  <c r="AQ35" i="1" s="1"/>
  <c r="AL36" i="1"/>
  <c r="AQ36" i="1" s="1"/>
  <c r="AL37" i="1"/>
  <c r="AQ37" i="1" s="1"/>
  <c r="AL38" i="1"/>
  <c r="AQ38" i="1" s="1"/>
  <c r="AL39" i="1"/>
  <c r="AQ39" i="1" s="1"/>
  <c r="AL40" i="1"/>
  <c r="AQ40" i="1" s="1"/>
  <c r="AL41" i="1"/>
  <c r="AQ41" i="1" s="1"/>
  <c r="AL42" i="1"/>
  <c r="AQ42" i="1" s="1"/>
  <c r="AL43" i="1"/>
  <c r="AQ43" i="1" s="1"/>
  <c r="AL44" i="1"/>
  <c r="AQ44" i="1" s="1"/>
  <c r="AL45" i="1"/>
  <c r="AQ45" i="1" s="1"/>
  <c r="AL46" i="1"/>
  <c r="AQ46" i="1" s="1"/>
  <c r="AL47" i="1"/>
  <c r="AQ47" i="1" s="1"/>
  <c r="AL48" i="1"/>
  <c r="AQ48" i="1" s="1"/>
  <c r="AL49" i="1"/>
  <c r="AQ49" i="1" s="1"/>
  <c r="AL50" i="1"/>
  <c r="AQ50" i="1" s="1"/>
  <c r="AL51" i="1"/>
  <c r="AQ51" i="1" s="1"/>
  <c r="AL52" i="1"/>
  <c r="AQ52" i="1" s="1"/>
  <c r="AL53" i="1"/>
  <c r="AQ53" i="1" s="1"/>
  <c r="AL54" i="1"/>
  <c r="AQ54" i="1" s="1"/>
  <c r="AL55" i="1"/>
  <c r="AQ55" i="1" s="1"/>
  <c r="AL56" i="1"/>
  <c r="AQ56" i="1" s="1"/>
  <c r="AL57" i="1"/>
  <c r="AQ57" i="1" s="1"/>
  <c r="AL58" i="1"/>
  <c r="AQ58" i="1" s="1"/>
  <c r="AL59" i="1"/>
  <c r="AQ59" i="1" s="1"/>
  <c r="AL60" i="1"/>
  <c r="AQ60" i="1" s="1"/>
  <c r="AL61" i="1"/>
  <c r="AQ61" i="1" s="1"/>
  <c r="AL62" i="1"/>
  <c r="AQ62" i="1" s="1"/>
  <c r="AL63" i="1"/>
  <c r="AQ63" i="1" s="1"/>
  <c r="AL64" i="1"/>
  <c r="AQ64" i="1" s="1"/>
  <c r="AL65" i="1"/>
  <c r="AQ65" i="1" s="1"/>
  <c r="AL66" i="1"/>
  <c r="AQ66" i="1" s="1"/>
  <c r="AL67" i="1"/>
  <c r="AQ67" i="1" s="1"/>
  <c r="AL68" i="1"/>
  <c r="AQ68" i="1" s="1"/>
  <c r="AL69" i="1"/>
  <c r="AQ69" i="1" s="1"/>
  <c r="AL70" i="1"/>
  <c r="AQ70" i="1" s="1"/>
  <c r="AL71" i="1"/>
  <c r="AQ71" i="1" s="1"/>
  <c r="AL72" i="1"/>
  <c r="AQ72" i="1" s="1"/>
  <c r="AL73" i="1"/>
  <c r="AQ73" i="1" s="1"/>
  <c r="AL74" i="1"/>
  <c r="AQ74" i="1" s="1"/>
  <c r="AL75" i="1"/>
  <c r="AQ75" i="1" s="1"/>
  <c r="AL76" i="1"/>
  <c r="AQ76" i="1" s="1"/>
  <c r="AL77" i="1"/>
  <c r="AQ77" i="1" s="1"/>
  <c r="AL78" i="1"/>
  <c r="AQ78" i="1" s="1"/>
  <c r="AL79" i="1"/>
  <c r="AQ79" i="1" s="1"/>
  <c r="AL80" i="1"/>
  <c r="AQ80" i="1" s="1"/>
  <c r="AL81" i="1"/>
  <c r="AQ81" i="1" s="1"/>
  <c r="AL82" i="1"/>
  <c r="AQ82" i="1" s="1"/>
  <c r="AL83" i="1"/>
  <c r="AQ83" i="1" s="1"/>
  <c r="AL84" i="1"/>
  <c r="AQ84" i="1" s="1"/>
  <c r="AL86" i="1"/>
  <c r="AQ86" i="1" s="1"/>
  <c r="AL87" i="1"/>
  <c r="AQ87" i="1" s="1"/>
  <c r="AL88" i="1"/>
  <c r="AQ88" i="1" s="1"/>
  <c r="AL89" i="1"/>
  <c r="AQ89" i="1" s="1"/>
  <c r="AL90" i="1"/>
  <c r="AQ90" i="1" s="1"/>
  <c r="AL91" i="1"/>
  <c r="AQ91" i="1" s="1"/>
  <c r="AL92" i="1"/>
  <c r="AQ92" i="1" s="1"/>
  <c r="AL93" i="1"/>
  <c r="AQ93" i="1" s="1"/>
  <c r="AL94" i="1"/>
  <c r="AQ94" i="1" s="1"/>
  <c r="AL95" i="1"/>
  <c r="AQ95" i="1" s="1"/>
  <c r="AL96" i="1"/>
  <c r="AQ96" i="1" s="1"/>
  <c r="AL97" i="1"/>
  <c r="AQ97" i="1" s="1"/>
  <c r="AL98" i="1"/>
  <c r="AQ98" i="1" s="1"/>
  <c r="AL99" i="1"/>
  <c r="AQ99" i="1" s="1"/>
  <c r="AL100" i="1"/>
  <c r="AQ100" i="1" s="1"/>
  <c r="AL101" i="1"/>
  <c r="AQ101" i="1" s="1"/>
  <c r="AL102" i="1"/>
  <c r="AQ102" i="1" s="1"/>
  <c r="AL103" i="1"/>
  <c r="AQ103" i="1" s="1"/>
  <c r="AL104" i="1"/>
  <c r="AQ104" i="1" s="1"/>
  <c r="AL105" i="1"/>
  <c r="AQ105" i="1" s="1"/>
  <c r="AL106" i="1"/>
  <c r="AQ106" i="1" s="1"/>
  <c r="AL107" i="1"/>
  <c r="AQ107" i="1" s="1"/>
  <c r="AL108" i="1"/>
  <c r="AQ108" i="1" s="1"/>
  <c r="AL109" i="1"/>
  <c r="AQ109" i="1" s="1"/>
  <c r="AL110" i="1"/>
  <c r="AQ110" i="1" s="1"/>
  <c r="AL111" i="1"/>
  <c r="AQ111" i="1" s="1"/>
  <c r="AL112" i="1"/>
  <c r="AQ112" i="1" s="1"/>
  <c r="AL113" i="1"/>
  <c r="AQ113" i="1" s="1"/>
  <c r="AL114" i="1"/>
  <c r="AQ114" i="1" s="1"/>
  <c r="AL115" i="1"/>
  <c r="AQ115" i="1" s="1"/>
  <c r="AL116" i="1"/>
  <c r="AQ116" i="1" s="1"/>
  <c r="AL117" i="1"/>
  <c r="AQ117" i="1" s="1"/>
  <c r="AL118" i="1"/>
  <c r="AQ118" i="1" s="1"/>
  <c r="AL119" i="1"/>
  <c r="AQ119" i="1" s="1"/>
  <c r="AL120" i="1"/>
  <c r="AQ120" i="1" s="1"/>
  <c r="AL121" i="1"/>
  <c r="AQ121" i="1" s="1"/>
  <c r="AL122" i="1"/>
  <c r="AQ122" i="1" s="1"/>
  <c r="AL123" i="1"/>
  <c r="AQ123" i="1" s="1"/>
  <c r="AO4" i="1"/>
  <c r="AP4" i="1" s="1"/>
  <c r="AO5" i="1"/>
  <c r="AP5" i="1" s="1"/>
  <c r="AO6" i="1"/>
  <c r="AP6" i="1" s="1"/>
  <c r="AO7" i="1"/>
  <c r="AP7" i="1" s="1"/>
  <c r="AO8" i="1"/>
  <c r="AP8" i="1" s="1"/>
  <c r="AO10" i="1"/>
  <c r="AP10" i="1" s="1"/>
  <c r="AO11" i="1"/>
  <c r="AP11" i="1" s="1"/>
  <c r="AO12" i="1"/>
  <c r="AP12" i="1" s="1"/>
  <c r="AO14" i="1"/>
  <c r="AP14" i="1" s="1"/>
  <c r="AO15" i="1"/>
  <c r="AP15" i="1" s="1"/>
  <c r="AO16" i="1"/>
  <c r="AP16" i="1" s="1"/>
  <c r="AO17" i="1"/>
  <c r="AP17" i="1" s="1"/>
  <c r="AO18" i="1"/>
  <c r="AP18" i="1" s="1"/>
  <c r="AO19" i="1"/>
  <c r="AP19" i="1" s="1"/>
  <c r="AO20" i="1"/>
  <c r="AP20" i="1" s="1"/>
  <c r="AO21" i="1"/>
  <c r="AP21" i="1" s="1"/>
  <c r="AO22" i="1"/>
  <c r="AP22" i="1" s="1"/>
  <c r="AO23" i="1"/>
  <c r="AP23" i="1" s="1"/>
  <c r="AO24" i="1"/>
  <c r="AP24" i="1" s="1"/>
  <c r="AO25" i="1"/>
  <c r="AP25" i="1" s="1"/>
  <c r="AO26" i="1"/>
  <c r="AP26" i="1" s="1"/>
  <c r="AO27" i="1"/>
  <c r="AP27" i="1" s="1"/>
  <c r="AO28" i="1"/>
  <c r="AP28" i="1" s="1"/>
  <c r="AO29" i="1"/>
  <c r="AP29" i="1" s="1"/>
  <c r="AO30" i="1"/>
  <c r="AP30" i="1" s="1"/>
  <c r="AO31" i="1"/>
  <c r="AP31" i="1" s="1"/>
  <c r="AO32" i="1"/>
  <c r="AP32" i="1" s="1"/>
  <c r="AO33" i="1"/>
  <c r="AP33" i="1" s="1"/>
  <c r="AO34" i="1"/>
  <c r="AP34" i="1" s="1"/>
  <c r="AO35" i="1"/>
  <c r="AP35" i="1" s="1"/>
  <c r="AO36" i="1"/>
  <c r="AP36" i="1" s="1"/>
  <c r="AO37" i="1"/>
  <c r="AP37" i="1" s="1"/>
  <c r="AO38" i="1"/>
  <c r="AP38" i="1" s="1"/>
  <c r="AO39" i="1"/>
  <c r="AP39" i="1" s="1"/>
  <c r="AO40" i="1"/>
  <c r="AP40" i="1" s="1"/>
  <c r="AO41" i="1"/>
  <c r="AP41" i="1" s="1"/>
  <c r="AO42" i="1"/>
  <c r="AP42" i="1" s="1"/>
  <c r="AO43" i="1"/>
  <c r="AP43" i="1" s="1"/>
  <c r="AO44" i="1"/>
  <c r="AP44" i="1" s="1"/>
  <c r="AO46" i="1"/>
  <c r="AP46" i="1" s="1"/>
  <c r="AO47" i="1"/>
  <c r="AP47" i="1" s="1"/>
  <c r="AO48" i="1"/>
  <c r="AP48" i="1" s="1"/>
  <c r="AO49" i="1"/>
  <c r="AP49" i="1" s="1"/>
  <c r="AO50" i="1"/>
  <c r="AP50" i="1" s="1"/>
  <c r="AO51" i="1"/>
  <c r="AP51" i="1" s="1"/>
  <c r="AO52" i="1"/>
  <c r="AP52" i="1" s="1"/>
  <c r="AO53" i="1"/>
  <c r="AP53" i="1" s="1"/>
  <c r="AO54" i="1"/>
  <c r="AP54" i="1" s="1"/>
  <c r="AO55" i="1"/>
  <c r="AP55" i="1" s="1"/>
  <c r="AO56" i="1"/>
  <c r="AP56" i="1" s="1"/>
  <c r="AO58" i="1"/>
  <c r="AP58" i="1" s="1"/>
  <c r="AO59" i="1"/>
  <c r="AP59" i="1" s="1"/>
  <c r="AO60" i="1"/>
  <c r="AP60" i="1" s="1"/>
  <c r="AO61" i="1"/>
  <c r="AP61" i="1" s="1"/>
  <c r="AO62" i="1"/>
  <c r="AP62" i="1" s="1"/>
  <c r="AO63" i="1"/>
  <c r="AP63" i="1" s="1"/>
  <c r="AO64" i="1"/>
  <c r="AP64" i="1" s="1"/>
  <c r="AO65" i="1"/>
  <c r="AP65" i="1" s="1"/>
  <c r="AO66" i="1"/>
  <c r="AP66" i="1" s="1"/>
  <c r="AO67" i="1"/>
  <c r="AP67" i="1" s="1"/>
  <c r="AO69" i="1"/>
  <c r="AP69" i="1" s="1"/>
  <c r="AO70" i="1"/>
  <c r="AP70" i="1" s="1"/>
  <c r="AO71" i="1"/>
  <c r="AP71" i="1" s="1"/>
  <c r="AO72" i="1"/>
  <c r="AP72" i="1" s="1"/>
  <c r="AO73" i="1"/>
  <c r="AP73" i="1" s="1"/>
  <c r="AO74" i="1"/>
  <c r="AP74" i="1" s="1"/>
  <c r="AO75" i="1"/>
  <c r="AP75" i="1" s="1"/>
  <c r="AO76" i="1"/>
  <c r="AP76" i="1" s="1"/>
  <c r="AO77" i="1"/>
  <c r="AP77" i="1" s="1"/>
  <c r="AO78" i="1"/>
  <c r="AP78" i="1" s="1"/>
  <c r="AO79" i="1"/>
  <c r="AP79" i="1" s="1"/>
  <c r="AO80" i="1"/>
  <c r="AP80" i="1" s="1"/>
  <c r="AO82" i="1"/>
  <c r="AP82" i="1" s="1"/>
  <c r="AO83" i="1"/>
  <c r="AP83" i="1" s="1"/>
  <c r="AO84" i="1"/>
  <c r="AP84" i="1" s="1"/>
  <c r="AO86" i="1"/>
  <c r="AP86" i="1" s="1"/>
  <c r="AO87" i="1"/>
  <c r="AP87" i="1" s="1"/>
  <c r="AO88" i="1"/>
  <c r="AP88" i="1" s="1"/>
  <c r="AO89" i="1"/>
  <c r="AP89" i="1" s="1"/>
  <c r="AO90" i="1"/>
  <c r="AP90" i="1" s="1"/>
  <c r="AO91" i="1"/>
  <c r="AP91" i="1" s="1"/>
  <c r="AO92" i="1"/>
  <c r="AP92" i="1" s="1"/>
  <c r="AO93" i="1"/>
  <c r="AP93" i="1" s="1"/>
  <c r="AO94" i="1"/>
  <c r="AP94" i="1" s="1"/>
  <c r="AO95" i="1"/>
  <c r="AP95" i="1" s="1"/>
  <c r="AO96" i="1"/>
  <c r="AP96" i="1" s="1"/>
  <c r="AO97" i="1"/>
  <c r="AP97" i="1" s="1"/>
  <c r="AO98" i="1"/>
  <c r="AP98" i="1" s="1"/>
  <c r="AO99" i="1"/>
  <c r="AP99" i="1" s="1"/>
  <c r="AO100" i="1"/>
  <c r="AP100" i="1" s="1"/>
  <c r="AO101" i="1"/>
  <c r="AP101" i="1" s="1"/>
  <c r="AO102" i="1"/>
  <c r="AP102" i="1" s="1"/>
  <c r="AO103" i="1"/>
  <c r="AP103" i="1" s="1"/>
  <c r="AO104" i="1"/>
  <c r="AP104" i="1" s="1"/>
  <c r="AO105" i="1"/>
  <c r="AP105" i="1" s="1"/>
  <c r="AO106" i="1"/>
  <c r="AP106" i="1" s="1"/>
  <c r="AO107" i="1"/>
  <c r="AP107" i="1" s="1"/>
  <c r="AO108" i="1"/>
  <c r="AP108" i="1" s="1"/>
  <c r="AO109" i="1"/>
  <c r="AP109" i="1" s="1"/>
  <c r="AO110" i="1"/>
  <c r="AP110" i="1" s="1"/>
  <c r="AO111" i="1"/>
  <c r="AP111" i="1" s="1"/>
  <c r="AO112" i="1"/>
  <c r="AP112" i="1" s="1"/>
  <c r="AO113" i="1"/>
  <c r="AP113" i="1" s="1"/>
  <c r="AO114" i="1"/>
  <c r="AP114" i="1" s="1"/>
  <c r="AO115" i="1"/>
  <c r="AP115" i="1" s="1"/>
  <c r="AO116" i="1"/>
  <c r="AP116" i="1" s="1"/>
  <c r="AO117" i="1"/>
  <c r="AP117" i="1" s="1"/>
  <c r="AO118" i="1"/>
  <c r="AP118" i="1" s="1"/>
  <c r="AO119" i="1"/>
  <c r="AP119" i="1" s="1"/>
  <c r="AO120" i="1"/>
  <c r="AP120" i="1" s="1"/>
  <c r="AO121" i="1"/>
  <c r="AP121" i="1" s="1"/>
  <c r="AO122" i="1"/>
  <c r="AP122" i="1" s="1"/>
  <c r="AO123" i="1"/>
  <c r="AP123" i="1" s="1"/>
  <c r="AU123" i="1" l="1"/>
  <c r="AU119" i="1"/>
  <c r="AU115" i="1"/>
  <c r="AU111" i="1"/>
  <c r="AU107" i="1"/>
  <c r="AU103" i="1"/>
  <c r="AU99" i="1"/>
  <c r="AU95" i="1"/>
  <c r="AU80" i="1"/>
  <c r="AU44" i="1"/>
  <c r="AU122" i="1"/>
  <c r="AU118" i="1"/>
  <c r="AU114" i="1"/>
  <c r="AU110" i="1"/>
  <c r="AU106" i="1"/>
  <c r="AU102" i="1"/>
  <c r="AU98" i="1"/>
  <c r="AU94" i="1"/>
  <c r="AU75" i="1"/>
  <c r="AU27" i="1"/>
  <c r="AU121" i="1"/>
  <c r="AU117" i="1"/>
  <c r="AU113" i="1"/>
  <c r="AU109" i="1"/>
  <c r="AU105" i="1"/>
  <c r="AU101" i="1"/>
  <c r="AU97" i="1"/>
  <c r="AU93" i="1"/>
  <c r="AU67" i="1"/>
  <c r="AU12" i="1"/>
  <c r="AU120" i="1"/>
  <c r="AU116" i="1"/>
  <c r="AU112" i="1"/>
  <c r="AU108" i="1"/>
  <c r="AU104" i="1"/>
  <c r="AU100" i="1"/>
  <c r="AU96" i="1"/>
  <c r="AU92" i="1"/>
  <c r="AU56" i="1"/>
  <c r="AU8" i="1"/>
  <c r="AD122" i="1"/>
  <c r="AG122" i="1"/>
  <c r="AD120" i="1"/>
  <c r="AG120" i="1"/>
  <c r="AD118" i="1"/>
  <c r="AG118" i="1"/>
  <c r="AD116" i="1"/>
  <c r="AG116" i="1"/>
  <c r="AD114" i="1"/>
  <c r="AG114" i="1"/>
  <c r="AD112" i="1"/>
  <c r="AG112" i="1"/>
  <c r="AD110" i="1"/>
  <c r="AG110" i="1"/>
  <c r="AD108" i="1"/>
  <c r="AG108" i="1"/>
  <c r="AD106" i="1"/>
  <c r="AG106" i="1"/>
  <c r="AD104" i="1"/>
  <c r="AG104" i="1"/>
  <c r="AD102" i="1"/>
  <c r="AG102" i="1"/>
  <c r="AD100" i="1"/>
  <c r="AG100" i="1"/>
  <c r="AD98" i="1"/>
  <c r="AG98" i="1"/>
  <c r="AD96" i="1"/>
  <c r="AG96" i="1"/>
  <c r="AD94" i="1"/>
  <c r="AG94" i="1"/>
  <c r="AD92" i="1"/>
  <c r="AG92" i="1"/>
  <c r="AD75" i="1"/>
  <c r="AG75" i="1"/>
  <c r="AD56" i="1"/>
  <c r="AG56" i="1"/>
  <c r="AD27" i="1"/>
  <c r="AG27" i="1"/>
  <c r="AD8" i="1"/>
  <c r="AG8" i="1"/>
  <c r="AD123" i="1"/>
  <c r="AG123" i="1"/>
  <c r="AD121" i="1"/>
  <c r="AG121" i="1"/>
  <c r="AD119" i="1"/>
  <c r="AG119" i="1"/>
  <c r="AD117" i="1"/>
  <c r="AG117" i="1"/>
  <c r="AD115" i="1"/>
  <c r="AG115" i="1"/>
  <c r="AD113" i="1"/>
  <c r="AG113" i="1"/>
  <c r="AD111" i="1"/>
  <c r="AG111" i="1"/>
  <c r="AD109" i="1"/>
  <c r="AG109" i="1"/>
  <c r="AD107" i="1"/>
  <c r="AG107" i="1"/>
  <c r="AD105" i="1"/>
  <c r="AG105" i="1"/>
  <c r="AD103" i="1"/>
  <c r="AG103" i="1"/>
  <c r="AD101" i="1"/>
  <c r="AG101" i="1"/>
  <c r="AD99" i="1"/>
  <c r="AG99" i="1"/>
  <c r="AD97" i="1"/>
  <c r="AG97" i="1"/>
  <c r="AD95" i="1"/>
  <c r="AG95" i="1"/>
  <c r="AD93" i="1"/>
  <c r="AG93" i="1"/>
  <c r="AD80" i="1"/>
  <c r="AG80" i="1"/>
  <c r="AD67" i="1"/>
  <c r="AG67" i="1"/>
  <c r="AD44" i="1"/>
  <c r="AG44" i="1"/>
  <c r="AD12" i="1"/>
  <c r="AG12" i="1"/>
  <c r="AC122" i="1"/>
  <c r="AC120" i="1"/>
  <c r="AC118" i="1"/>
  <c r="AC116" i="1"/>
  <c r="AC114" i="1"/>
  <c r="AC112" i="1"/>
  <c r="AC110" i="1"/>
  <c r="AC108" i="1"/>
  <c r="AC106" i="1"/>
  <c r="AC104" i="1"/>
  <c r="AC102" i="1"/>
  <c r="AC100" i="1"/>
  <c r="AC98" i="1"/>
  <c r="AC96" i="1"/>
  <c r="AC94" i="1"/>
  <c r="AC92" i="1"/>
  <c r="AC75" i="1"/>
  <c r="AC56" i="1"/>
  <c r="AC27" i="1"/>
  <c r="AC8" i="1"/>
  <c r="AC123" i="1"/>
  <c r="AC121" i="1"/>
  <c r="AC119" i="1"/>
  <c r="AC117" i="1"/>
  <c r="AC115" i="1"/>
  <c r="AC113" i="1"/>
  <c r="AC111" i="1"/>
  <c r="AC109" i="1"/>
  <c r="AC107" i="1"/>
  <c r="AC105" i="1"/>
  <c r="AC103" i="1"/>
  <c r="AC101" i="1"/>
  <c r="AC99" i="1"/>
  <c r="AC97" i="1"/>
  <c r="AC95" i="1"/>
  <c r="AC93" i="1"/>
  <c r="AC80" i="1"/>
  <c r="AC67" i="1"/>
  <c r="AC44" i="1"/>
  <c r="AC12" i="1"/>
  <c r="AI44" i="1"/>
  <c r="AI12" i="1"/>
  <c r="AI122" i="1"/>
  <c r="AI118" i="1"/>
  <c r="AI116" i="1"/>
  <c r="AI114" i="1"/>
  <c r="AI110" i="1"/>
  <c r="AI108" i="1"/>
  <c r="AI106" i="1"/>
  <c r="AI102" i="1"/>
  <c r="AI100" i="1"/>
  <c r="AI98" i="1"/>
  <c r="AI94" i="1"/>
  <c r="AI92" i="1"/>
  <c r="AI56" i="1"/>
  <c r="AM114" i="1"/>
  <c r="AN110" i="1"/>
  <c r="AM98" i="1"/>
  <c r="AN94" i="1"/>
  <c r="AO81" i="1"/>
  <c r="AP81" i="1" s="1"/>
  <c r="AN75" i="1"/>
  <c r="AN67" i="1"/>
  <c r="AO45" i="1"/>
  <c r="AP45" i="1" s="1"/>
  <c r="AN27" i="1"/>
  <c r="AO13" i="1"/>
  <c r="AP13" i="1" s="1"/>
  <c r="AO9" i="1"/>
  <c r="AP9" i="1" s="1"/>
  <c r="AN5" i="1"/>
  <c r="AN123" i="1"/>
  <c r="AN121" i="1"/>
  <c r="AN119" i="1"/>
  <c r="AN117" i="1"/>
  <c r="AN115" i="1"/>
  <c r="AN113" i="1"/>
  <c r="AN111" i="1"/>
  <c r="AN109" i="1"/>
  <c r="AN107" i="1"/>
  <c r="AN105" i="1"/>
  <c r="AN103" i="1"/>
  <c r="AN101" i="1"/>
  <c r="AN99" i="1"/>
  <c r="AN97" i="1"/>
  <c r="AN95" i="1"/>
  <c r="AN93" i="1"/>
  <c r="AN80" i="1"/>
  <c r="AO68" i="1"/>
  <c r="AP68" i="1" s="1"/>
  <c r="AM44" i="1"/>
  <c r="AM12" i="1"/>
  <c r="AM8" i="1"/>
  <c r="AN56" i="1"/>
  <c r="AM56" i="1"/>
  <c r="AN12" i="1"/>
  <c r="AN114" i="1"/>
  <c r="AM94" i="1"/>
  <c r="AN44" i="1"/>
  <c r="AN8" i="1"/>
  <c r="AM122" i="1"/>
  <c r="AN122" i="1"/>
  <c r="AN118" i="1"/>
  <c r="AM118" i="1"/>
  <c r="AM106" i="1"/>
  <c r="AN106" i="1"/>
  <c r="AN102" i="1"/>
  <c r="AM102" i="1"/>
  <c r="AN98" i="1"/>
  <c r="AM110" i="1"/>
  <c r="AN89" i="1"/>
  <c r="AN87" i="1"/>
  <c r="AN82" i="1"/>
  <c r="AN90" i="1"/>
  <c r="AN81" i="1"/>
  <c r="AN91" i="1"/>
  <c r="AM90" i="1"/>
  <c r="AM86" i="1"/>
  <c r="AN84" i="1"/>
  <c r="AM81" i="1"/>
  <c r="AM120" i="1"/>
  <c r="AN120" i="1"/>
  <c r="AM116" i="1"/>
  <c r="AN116" i="1"/>
  <c r="AM112" i="1"/>
  <c r="AN112" i="1"/>
  <c r="AM108" i="1"/>
  <c r="AN108" i="1"/>
  <c r="AM104" i="1"/>
  <c r="AN104" i="1"/>
  <c r="AM100" i="1"/>
  <c r="AN100" i="1"/>
  <c r="AM96" i="1"/>
  <c r="AN96" i="1"/>
  <c r="AM92" i="1"/>
  <c r="AN92" i="1"/>
  <c r="AM88" i="1"/>
  <c r="AN88" i="1"/>
  <c r="AM83" i="1"/>
  <c r="AN83" i="1"/>
  <c r="AO3" i="1"/>
  <c r="AP3" i="1" s="1"/>
  <c r="AM4" i="1"/>
  <c r="AN3" i="1"/>
  <c r="AN79" i="1"/>
  <c r="AM78" i="1"/>
  <c r="AN77" i="1"/>
  <c r="AN78" i="1"/>
  <c r="AN73" i="1"/>
  <c r="AM71" i="1"/>
  <c r="AM72" i="1"/>
  <c r="AN69" i="1"/>
  <c r="AM68" i="1"/>
  <c r="AN68" i="1"/>
  <c r="AN66" i="1"/>
  <c r="AM64" i="1"/>
  <c r="AN62" i="1"/>
  <c r="AM60" i="1"/>
  <c r="AM58" i="1"/>
  <c r="AN65" i="1"/>
  <c r="AM63" i="1"/>
  <c r="AM61" i="1"/>
  <c r="AM59" i="1"/>
  <c r="AN64" i="1"/>
  <c r="AM66" i="1"/>
  <c r="AN57" i="1"/>
  <c r="AO57" i="1"/>
  <c r="AP57" i="1" s="1"/>
  <c r="AN61" i="1"/>
  <c r="AN55" i="1"/>
  <c r="AN53" i="1"/>
  <c r="AN52" i="1"/>
  <c r="AN51" i="1"/>
  <c r="AM50" i="1"/>
  <c r="AN49" i="1"/>
  <c r="AN48" i="1"/>
  <c r="AN47" i="1"/>
  <c r="AM46" i="1"/>
  <c r="AN45" i="1"/>
  <c r="AN43" i="1"/>
  <c r="AM42" i="1"/>
  <c r="AN41" i="1"/>
  <c r="AN39" i="1"/>
  <c r="AM38" i="1"/>
  <c r="AN37" i="1"/>
  <c r="AN35" i="1"/>
  <c r="AN36" i="1"/>
  <c r="AM34" i="1"/>
  <c r="AN33" i="1"/>
  <c r="AN31" i="1"/>
  <c r="AM30" i="1"/>
  <c r="AN29" i="1"/>
  <c r="AM26" i="1"/>
  <c r="AN25" i="1"/>
  <c r="AN23" i="1"/>
  <c r="AM21" i="1"/>
  <c r="AN19" i="1"/>
  <c r="AN17" i="1"/>
  <c r="AN15" i="1"/>
  <c r="AN21" i="1"/>
  <c r="AN16" i="1"/>
  <c r="AN13" i="1"/>
  <c r="AN11" i="1"/>
  <c r="AM10" i="1"/>
  <c r="AN9" i="1"/>
  <c r="AN7" i="1"/>
  <c r="AM6" i="1"/>
  <c r="AN4" i="1"/>
  <c r="AM123" i="1"/>
  <c r="AM121" i="1"/>
  <c r="AM119" i="1"/>
  <c r="AM117" i="1"/>
  <c r="AM115" i="1"/>
  <c r="AM113" i="1"/>
  <c r="AM111" i="1"/>
  <c r="AM109" i="1"/>
  <c r="AM107" i="1"/>
  <c r="AM105" i="1"/>
  <c r="AM103" i="1"/>
  <c r="AM101" i="1"/>
  <c r="AM99" i="1"/>
  <c r="AM97" i="1"/>
  <c r="AM95" i="1"/>
  <c r="AM93" i="1"/>
  <c r="AM89" i="1"/>
  <c r="AM87" i="1"/>
  <c r="AM84" i="1"/>
  <c r="AM82" i="1"/>
  <c r="AM80" i="1"/>
  <c r="AM77" i="1"/>
  <c r="AM75" i="1"/>
  <c r="AM67" i="1"/>
  <c r="AM65" i="1"/>
  <c r="AM57" i="1"/>
  <c r="AM55" i="1"/>
  <c r="AM53" i="1"/>
  <c r="AM51" i="1"/>
  <c r="AM43" i="1"/>
  <c r="AM39" i="1"/>
  <c r="AM37" i="1"/>
  <c r="AM35" i="1"/>
  <c r="AM33" i="1"/>
  <c r="AM29" i="1"/>
  <c r="AM27" i="1"/>
  <c r="AM25" i="1"/>
  <c r="AM23" i="1"/>
  <c r="AM19" i="1"/>
  <c r="AM15" i="1"/>
  <c r="AM13" i="1"/>
  <c r="AM11" i="1"/>
  <c r="AM9" i="1"/>
  <c r="AM7" i="1"/>
  <c r="AM5" i="1"/>
  <c r="AM3" i="1"/>
  <c r="AI8" i="1"/>
  <c r="AI120" i="1"/>
  <c r="AI112" i="1"/>
  <c r="AI104" i="1"/>
  <c r="AI96" i="1"/>
  <c r="AI123" i="1"/>
  <c r="AI121" i="1"/>
  <c r="AI119" i="1"/>
  <c r="AI117" i="1"/>
  <c r="AI115" i="1"/>
  <c r="AI113" i="1"/>
  <c r="AI111" i="1"/>
  <c r="AI109" i="1"/>
  <c r="AI107" i="1"/>
  <c r="AI105" i="1"/>
  <c r="AI103" i="1"/>
  <c r="AI101" i="1"/>
  <c r="AI99" i="1"/>
  <c r="AI97" i="1"/>
  <c r="AI95" i="1"/>
  <c r="AI93" i="1"/>
  <c r="AI80" i="1"/>
  <c r="AI75" i="1"/>
  <c r="AI67" i="1"/>
  <c r="AI27" i="1"/>
  <c r="AT94" i="1" l="1"/>
  <c r="AV94" i="1" s="1"/>
  <c r="AT98" i="1"/>
  <c r="AV98" i="1" s="1"/>
  <c r="AT110" i="1"/>
  <c r="AV110" i="1" s="1"/>
  <c r="AT114" i="1"/>
  <c r="AV114" i="1" s="1"/>
  <c r="AT12" i="1"/>
  <c r="AV12" i="1" s="1"/>
  <c r="AT44" i="1"/>
  <c r="AV44" i="1" s="1"/>
  <c r="AT27" i="1"/>
  <c r="AV27" i="1" s="1"/>
  <c r="AT75" i="1"/>
  <c r="AV75" i="1" s="1"/>
  <c r="AT8" i="1"/>
  <c r="AV8" i="1" s="1"/>
  <c r="AT56" i="1"/>
  <c r="AV56" i="1" s="1"/>
  <c r="AT92" i="1"/>
  <c r="AV92" i="1" s="1"/>
  <c r="AT96" i="1"/>
  <c r="AV96" i="1" s="1"/>
  <c r="AT100" i="1"/>
  <c r="AV100" i="1" s="1"/>
  <c r="AT102" i="1"/>
  <c r="AV102" i="1" s="1"/>
  <c r="AT104" i="1"/>
  <c r="AV104" i="1" s="1"/>
  <c r="AT106" i="1"/>
  <c r="AV106" i="1" s="1"/>
  <c r="AT108" i="1"/>
  <c r="AV108" i="1" s="1"/>
  <c r="AT112" i="1"/>
  <c r="AV112" i="1" s="1"/>
  <c r="AT116" i="1"/>
  <c r="AV116" i="1" s="1"/>
  <c r="AT118" i="1"/>
  <c r="AV118" i="1" s="1"/>
  <c r="AT120" i="1"/>
  <c r="AV120" i="1" s="1"/>
  <c r="AT122" i="1"/>
  <c r="AV122" i="1" s="1"/>
  <c r="AT67" i="1"/>
  <c r="AV67" i="1" s="1"/>
  <c r="AT80" i="1"/>
  <c r="AV80" i="1" s="1"/>
  <c r="AT93" i="1"/>
  <c r="AV93" i="1" s="1"/>
  <c r="AT95" i="1"/>
  <c r="AV95" i="1" s="1"/>
  <c r="AT97" i="1"/>
  <c r="AV97" i="1" s="1"/>
  <c r="AT99" i="1"/>
  <c r="AV99" i="1" s="1"/>
  <c r="AT101" i="1"/>
  <c r="AV101" i="1" s="1"/>
  <c r="AT103" i="1"/>
  <c r="AV103" i="1" s="1"/>
  <c r="AT105" i="1"/>
  <c r="AV105" i="1" s="1"/>
  <c r="AT107" i="1"/>
  <c r="AV107" i="1" s="1"/>
  <c r="AT109" i="1"/>
  <c r="AV109" i="1" s="1"/>
  <c r="AT111" i="1"/>
  <c r="AV111" i="1" s="1"/>
  <c r="AT113" i="1"/>
  <c r="AV113" i="1" s="1"/>
  <c r="AT115" i="1"/>
  <c r="AV115" i="1" s="1"/>
  <c r="AT117" i="1"/>
  <c r="AV117" i="1" s="1"/>
  <c r="AT119" i="1"/>
  <c r="AV119" i="1" s="1"/>
  <c r="AT121" i="1"/>
  <c r="AV121" i="1" s="1"/>
  <c r="AT123" i="1"/>
  <c r="AV123" i="1" s="1"/>
  <c r="AN86" i="1"/>
  <c r="AN50" i="1"/>
  <c r="AM91" i="1"/>
  <c r="AM48" i="1"/>
  <c r="AM79" i="1"/>
  <c r="AM76" i="1"/>
  <c r="AN76" i="1"/>
  <c r="AM73" i="1"/>
  <c r="AM69" i="1"/>
  <c r="AN71" i="1"/>
  <c r="AN72" i="1"/>
  <c r="AM70" i="1"/>
  <c r="AN70" i="1"/>
  <c r="AM74" i="1"/>
  <c r="AN74" i="1"/>
  <c r="AN60" i="1"/>
  <c r="AN59" i="1"/>
  <c r="AN63" i="1"/>
  <c r="AM62" i="1"/>
  <c r="AN58" i="1"/>
  <c r="AM54" i="1"/>
  <c r="AN54" i="1"/>
  <c r="AM52" i="1"/>
  <c r="AM49" i="1"/>
  <c r="AM47" i="1"/>
  <c r="AN46" i="1"/>
  <c r="AM45" i="1"/>
  <c r="AN42" i="1"/>
  <c r="AM41" i="1"/>
  <c r="AM40" i="1"/>
  <c r="AN40" i="1"/>
  <c r="AN38" i="1"/>
  <c r="AN34" i="1"/>
  <c r="AM36" i="1"/>
  <c r="AM32" i="1"/>
  <c r="AN32" i="1"/>
  <c r="AM31" i="1"/>
  <c r="AN30" i="1"/>
  <c r="AM28" i="1"/>
  <c r="AN28" i="1"/>
  <c r="AN26" i="1"/>
  <c r="AM17" i="1"/>
  <c r="AM20" i="1"/>
  <c r="AN20" i="1"/>
  <c r="AM24" i="1"/>
  <c r="AN24" i="1"/>
  <c r="AN14" i="1"/>
  <c r="AM14" i="1"/>
  <c r="AM18" i="1"/>
  <c r="AN18" i="1"/>
  <c r="AM22" i="1"/>
  <c r="AN22" i="1"/>
  <c r="AM16" i="1"/>
  <c r="AN10" i="1"/>
  <c r="AN6" i="1"/>
  <c r="G12" i="3" l="1"/>
  <c r="G11" i="3"/>
  <c r="G10" i="3"/>
  <c r="G9" i="3"/>
  <c r="G8" i="3"/>
  <c r="G7" i="3"/>
  <c r="G6" i="3"/>
  <c r="F6" i="3"/>
  <c r="D1" i="13" s="1"/>
  <c r="E1" i="13" s="1"/>
  <c r="G5" i="3"/>
  <c r="B5" i="3"/>
  <c r="G4" i="3"/>
  <c r="G3" i="3"/>
  <c r="G2" i="3"/>
  <c r="G1" i="12"/>
  <c r="F1" i="12" s="1"/>
  <c r="G1" i="11"/>
  <c r="G1" i="9"/>
  <c r="D1" i="9" s="1"/>
  <c r="G1" i="8"/>
  <c r="F1" i="10"/>
  <c r="G1" i="6"/>
  <c r="G1" i="7"/>
  <c r="F1" i="7" s="1"/>
  <c r="G1" i="5"/>
  <c r="F1" i="5" s="1"/>
  <c r="G1" i="4"/>
  <c r="D1" i="4" s="1"/>
  <c r="H1" i="1"/>
  <c r="D1" i="6" l="1"/>
  <c r="D1" i="8"/>
  <c r="B49" i="13"/>
  <c r="B45" i="13"/>
  <c r="B41" i="13"/>
  <c r="B48" i="13"/>
  <c r="B40" i="13"/>
  <c r="B34" i="13"/>
  <c r="B30" i="13"/>
  <c r="B26" i="13"/>
  <c r="B22" i="13"/>
  <c r="B50" i="13"/>
  <c r="B35" i="13"/>
  <c r="B27" i="13"/>
  <c r="B19" i="13"/>
  <c r="B16" i="13"/>
  <c r="B12" i="13"/>
  <c r="B46" i="13"/>
  <c r="B37" i="13"/>
  <c r="B29" i="13"/>
  <c r="B21" i="13"/>
  <c r="B15" i="13"/>
  <c r="B11" i="13"/>
  <c r="B47" i="13"/>
  <c r="B43" i="13"/>
  <c r="B39" i="13"/>
  <c r="B44" i="13"/>
  <c r="B36" i="13"/>
  <c r="B32" i="13"/>
  <c r="B28" i="13"/>
  <c r="B24" i="13"/>
  <c r="B20" i="13"/>
  <c r="B42" i="13"/>
  <c r="B31" i="13"/>
  <c r="B23" i="13"/>
  <c r="B18" i="13"/>
  <c r="B14" i="13"/>
  <c r="B10" i="13"/>
  <c r="B38" i="13"/>
  <c r="B33" i="13"/>
  <c r="B25" i="13"/>
  <c r="B17" i="13"/>
  <c r="B13" i="13"/>
  <c r="B9" i="13"/>
  <c r="E1" i="9"/>
  <c r="B22" i="9" s="1"/>
  <c r="E1" i="8"/>
  <c r="B13" i="8" s="1"/>
  <c r="I13" i="8" s="1"/>
  <c r="E1" i="4"/>
  <c r="B51" i="4" s="1"/>
  <c r="E1" i="6"/>
  <c r="B8" i="6" s="1"/>
  <c r="H8" i="6" s="1"/>
  <c r="D1" i="5"/>
  <c r="E1" i="5" s="1"/>
  <c r="B49" i="5" s="1"/>
  <c r="D1" i="7"/>
  <c r="E1" i="7" s="1"/>
  <c r="D1" i="11"/>
  <c r="E1" i="11" s="1"/>
  <c r="D1" i="12"/>
  <c r="E1" i="12" s="1"/>
  <c r="C1" i="10"/>
  <c r="D1" i="10" s="1"/>
  <c r="J9" i="13" l="1"/>
  <c r="I9" i="13"/>
  <c r="J17" i="13"/>
  <c r="I17" i="13"/>
  <c r="J33" i="13"/>
  <c r="I33" i="13"/>
  <c r="J10" i="13"/>
  <c r="I10" i="13"/>
  <c r="J18" i="13"/>
  <c r="I18" i="13"/>
  <c r="J31" i="13"/>
  <c r="I31" i="13"/>
  <c r="L31" i="13" s="1"/>
  <c r="M31" i="13" s="1"/>
  <c r="N31" i="13" s="1"/>
  <c r="J20" i="13"/>
  <c r="I20" i="13"/>
  <c r="L20" i="13" s="1"/>
  <c r="M20" i="13" s="1"/>
  <c r="N20" i="13" s="1"/>
  <c r="J28" i="13"/>
  <c r="I28" i="13"/>
  <c r="L28" i="13" s="1"/>
  <c r="M28" i="13" s="1"/>
  <c r="N28" i="13" s="1"/>
  <c r="J36" i="13"/>
  <c r="I36" i="13"/>
  <c r="L36" i="13" s="1"/>
  <c r="M36" i="13" s="1"/>
  <c r="N36" i="13" s="1"/>
  <c r="J39" i="13"/>
  <c r="I39" i="13"/>
  <c r="J47" i="13"/>
  <c r="I47" i="13"/>
  <c r="J15" i="13"/>
  <c r="I15" i="13"/>
  <c r="J29" i="13"/>
  <c r="I29" i="13"/>
  <c r="J46" i="13"/>
  <c r="I46" i="13"/>
  <c r="J16" i="13"/>
  <c r="I16" i="13"/>
  <c r="J27" i="13"/>
  <c r="I27" i="13"/>
  <c r="L27" i="13" s="1"/>
  <c r="M27" i="13" s="1"/>
  <c r="N27" i="13" s="1"/>
  <c r="J50" i="13"/>
  <c r="I50" i="13"/>
  <c r="J26" i="13"/>
  <c r="I26" i="13"/>
  <c r="J34" i="13"/>
  <c r="I34" i="13"/>
  <c r="L34" i="13" s="1"/>
  <c r="M34" i="13" s="1"/>
  <c r="N34" i="13" s="1"/>
  <c r="J48" i="13"/>
  <c r="I48" i="13"/>
  <c r="J45" i="13"/>
  <c r="I45" i="13"/>
  <c r="J13" i="13"/>
  <c r="I13" i="13"/>
  <c r="J25" i="13"/>
  <c r="I25" i="13"/>
  <c r="L25" i="13" s="1"/>
  <c r="M25" i="13" s="1"/>
  <c r="N25" i="13" s="1"/>
  <c r="J38" i="13"/>
  <c r="I38" i="13"/>
  <c r="L38" i="13" s="1"/>
  <c r="M38" i="13" s="1"/>
  <c r="N38" i="13" s="1"/>
  <c r="J14" i="13"/>
  <c r="I14" i="13"/>
  <c r="J23" i="13"/>
  <c r="I23" i="13"/>
  <c r="J42" i="13"/>
  <c r="I42" i="13"/>
  <c r="J24" i="13"/>
  <c r="I24" i="13"/>
  <c r="J32" i="13"/>
  <c r="I32" i="13"/>
  <c r="J44" i="13"/>
  <c r="I44" i="13"/>
  <c r="J43" i="13"/>
  <c r="I43" i="13"/>
  <c r="L43" i="13" s="1"/>
  <c r="J11" i="13"/>
  <c r="I11" i="13"/>
  <c r="L11" i="13" s="1"/>
  <c r="M11" i="13" s="1"/>
  <c r="N11" i="13" s="1"/>
  <c r="J21" i="13"/>
  <c r="I21" i="13"/>
  <c r="L21" i="13" s="1"/>
  <c r="M21" i="13" s="1"/>
  <c r="N21" i="13" s="1"/>
  <c r="J37" i="13"/>
  <c r="I37" i="13"/>
  <c r="L37" i="13" s="1"/>
  <c r="M37" i="13" s="1"/>
  <c r="N37" i="13" s="1"/>
  <c r="J12" i="13"/>
  <c r="I12" i="13"/>
  <c r="J19" i="13"/>
  <c r="I19" i="13"/>
  <c r="J35" i="13"/>
  <c r="I35" i="13"/>
  <c r="J22" i="13"/>
  <c r="I22" i="13"/>
  <c r="L22" i="13" s="1"/>
  <c r="M22" i="13" s="1"/>
  <c r="N22" i="13" s="1"/>
  <c r="J30" i="13"/>
  <c r="I30" i="13"/>
  <c r="J40" i="13"/>
  <c r="I40" i="13"/>
  <c r="J41" i="13"/>
  <c r="I41" i="13"/>
  <c r="L41" i="13" s="1"/>
  <c r="M41" i="13" s="1"/>
  <c r="N41" i="13" s="1"/>
  <c r="J49" i="13"/>
  <c r="I49" i="13"/>
  <c r="L49" i="13" s="1"/>
  <c r="M49" i="13" s="1"/>
  <c r="N49" i="13" s="1"/>
  <c r="E9" i="13"/>
  <c r="H9" i="13"/>
  <c r="D9" i="13"/>
  <c r="G9" i="13"/>
  <c r="F9" i="13"/>
  <c r="C9" i="13"/>
  <c r="E17" i="13"/>
  <c r="H17" i="13"/>
  <c r="D17" i="13"/>
  <c r="C17" i="13"/>
  <c r="F17" i="13"/>
  <c r="G17" i="13"/>
  <c r="E33" i="13"/>
  <c r="H33" i="13"/>
  <c r="F33" i="13"/>
  <c r="G33" i="13"/>
  <c r="D33" i="13"/>
  <c r="C33" i="13"/>
  <c r="F10" i="13"/>
  <c r="L10" i="13"/>
  <c r="M10" i="13" s="1"/>
  <c r="N10" i="13" s="1"/>
  <c r="E10" i="13"/>
  <c r="D10" i="13"/>
  <c r="C10" i="13"/>
  <c r="G10" i="13"/>
  <c r="H10" i="13"/>
  <c r="F18" i="13"/>
  <c r="D18" i="13"/>
  <c r="E18" i="13"/>
  <c r="H18" i="13"/>
  <c r="C18" i="13"/>
  <c r="G18" i="13"/>
  <c r="G31" i="13"/>
  <c r="C31" i="13"/>
  <c r="H31" i="13"/>
  <c r="E31" i="13"/>
  <c r="D31" i="13"/>
  <c r="F31" i="13"/>
  <c r="F20" i="13"/>
  <c r="G20" i="13"/>
  <c r="H20" i="13"/>
  <c r="E20" i="13"/>
  <c r="D20" i="13"/>
  <c r="C20" i="13"/>
  <c r="F28" i="13"/>
  <c r="G28" i="13"/>
  <c r="D28" i="13"/>
  <c r="C28" i="13"/>
  <c r="E28" i="13"/>
  <c r="H28" i="13"/>
  <c r="F36" i="13"/>
  <c r="G36" i="13"/>
  <c r="H36" i="13"/>
  <c r="E36" i="13"/>
  <c r="C36" i="13"/>
  <c r="D36" i="13"/>
  <c r="F39" i="13"/>
  <c r="G39" i="13"/>
  <c r="D39" i="13"/>
  <c r="E39" i="13"/>
  <c r="H39" i="13"/>
  <c r="C39" i="13"/>
  <c r="F47" i="13"/>
  <c r="G47" i="13"/>
  <c r="H47" i="13"/>
  <c r="C47" i="13"/>
  <c r="D47" i="13"/>
  <c r="E47" i="13"/>
  <c r="E15" i="13"/>
  <c r="H15" i="13"/>
  <c r="D15" i="13"/>
  <c r="G15" i="13"/>
  <c r="F15" i="13"/>
  <c r="C15" i="13"/>
  <c r="E29" i="13"/>
  <c r="H29" i="13"/>
  <c r="F29" i="13"/>
  <c r="C29" i="13"/>
  <c r="G29" i="13"/>
  <c r="D29" i="13"/>
  <c r="E46" i="13"/>
  <c r="H46" i="13"/>
  <c r="F46" i="13"/>
  <c r="G46" i="13"/>
  <c r="D46" i="13"/>
  <c r="C46" i="13"/>
  <c r="F16" i="13"/>
  <c r="E16" i="13"/>
  <c r="H16" i="13"/>
  <c r="G16" i="13"/>
  <c r="D16" i="13"/>
  <c r="C16" i="13"/>
  <c r="G27" i="13"/>
  <c r="C27" i="13"/>
  <c r="H27" i="13"/>
  <c r="E27" i="13"/>
  <c r="D27" i="13"/>
  <c r="F27" i="13"/>
  <c r="G50" i="13"/>
  <c r="C50" i="13"/>
  <c r="D50" i="13"/>
  <c r="H50" i="13"/>
  <c r="E50" i="13"/>
  <c r="F50" i="13"/>
  <c r="F26" i="13"/>
  <c r="G26" i="13"/>
  <c r="D26" i="13"/>
  <c r="E26" i="13"/>
  <c r="H26" i="13"/>
  <c r="C26" i="13"/>
  <c r="F34" i="13"/>
  <c r="H34" i="13"/>
  <c r="G34" i="13"/>
  <c r="D34" i="13"/>
  <c r="C34" i="13"/>
  <c r="E34" i="13"/>
  <c r="G48" i="13"/>
  <c r="C48" i="13"/>
  <c r="D48" i="13"/>
  <c r="E48" i="13"/>
  <c r="F48" i="13"/>
  <c r="H48" i="13"/>
  <c r="F45" i="13"/>
  <c r="C45" i="13"/>
  <c r="H45" i="13"/>
  <c r="D45" i="13"/>
  <c r="E45" i="13"/>
  <c r="G45" i="13"/>
  <c r="G13" i="13"/>
  <c r="C13" i="13"/>
  <c r="F13" i="13"/>
  <c r="E13" i="13"/>
  <c r="D13" i="13"/>
  <c r="H13" i="13"/>
  <c r="G25" i="13"/>
  <c r="C25" i="13"/>
  <c r="D25" i="13"/>
  <c r="H25" i="13"/>
  <c r="E25" i="13"/>
  <c r="F25" i="13"/>
  <c r="G38" i="13"/>
  <c r="C38" i="13"/>
  <c r="D38" i="13"/>
  <c r="E38" i="13"/>
  <c r="F38" i="13"/>
  <c r="H38" i="13"/>
  <c r="H14" i="13"/>
  <c r="D14" i="13"/>
  <c r="G14" i="13"/>
  <c r="C14" i="13"/>
  <c r="E14" i="13"/>
  <c r="F14" i="13"/>
  <c r="E23" i="13"/>
  <c r="F23" i="13"/>
  <c r="D23" i="13"/>
  <c r="G23" i="13"/>
  <c r="H23" i="13"/>
  <c r="C23" i="13"/>
  <c r="E42" i="13"/>
  <c r="H42" i="13"/>
  <c r="F42" i="13"/>
  <c r="C42" i="13"/>
  <c r="G42" i="13"/>
  <c r="D42" i="13"/>
  <c r="H24" i="13"/>
  <c r="D24" i="13"/>
  <c r="E24" i="13"/>
  <c r="C24" i="13"/>
  <c r="F24" i="13"/>
  <c r="G24" i="13"/>
  <c r="H32" i="13"/>
  <c r="D32" i="13"/>
  <c r="E32" i="13"/>
  <c r="C32" i="13"/>
  <c r="G32" i="13"/>
  <c r="F32" i="13"/>
  <c r="E44" i="13"/>
  <c r="F44" i="13"/>
  <c r="D44" i="13"/>
  <c r="G44" i="13"/>
  <c r="H44" i="13"/>
  <c r="C44" i="13"/>
  <c r="H43" i="13"/>
  <c r="D43" i="13"/>
  <c r="C43" i="13"/>
  <c r="G43" i="13"/>
  <c r="F43" i="13"/>
  <c r="E43" i="13"/>
  <c r="G11" i="13"/>
  <c r="C11" i="13"/>
  <c r="F11" i="13"/>
  <c r="H11" i="13"/>
  <c r="D11" i="13"/>
  <c r="E11" i="13"/>
  <c r="G21" i="13"/>
  <c r="C21" i="13"/>
  <c r="D21" i="13"/>
  <c r="E21" i="13"/>
  <c r="F21" i="13"/>
  <c r="H21" i="13"/>
  <c r="G37" i="13"/>
  <c r="C37" i="13"/>
  <c r="D37" i="13"/>
  <c r="H37" i="13"/>
  <c r="E37" i="13"/>
  <c r="F37" i="13"/>
  <c r="H12" i="13"/>
  <c r="D12" i="13"/>
  <c r="G12" i="13"/>
  <c r="C12" i="13"/>
  <c r="F12" i="13"/>
  <c r="E12" i="13"/>
  <c r="E19" i="13"/>
  <c r="F19" i="13"/>
  <c r="D19" i="13"/>
  <c r="G19" i="13"/>
  <c r="H19" i="13"/>
  <c r="C19" i="13"/>
  <c r="E35" i="13"/>
  <c r="F35" i="13"/>
  <c r="D35" i="13"/>
  <c r="C35" i="13"/>
  <c r="G35" i="13"/>
  <c r="H35" i="13"/>
  <c r="H22" i="13"/>
  <c r="D22" i="13"/>
  <c r="C22" i="13"/>
  <c r="E22" i="13"/>
  <c r="F22" i="13"/>
  <c r="G22" i="13"/>
  <c r="H30" i="13"/>
  <c r="D30" i="13"/>
  <c r="C30" i="13"/>
  <c r="E30" i="13"/>
  <c r="G30" i="13"/>
  <c r="F30" i="13"/>
  <c r="E40" i="13"/>
  <c r="F40" i="13"/>
  <c r="H40" i="13"/>
  <c r="G40" i="13"/>
  <c r="C40" i="13"/>
  <c r="D40" i="13"/>
  <c r="H41" i="13"/>
  <c r="D41" i="13"/>
  <c r="E41" i="13"/>
  <c r="C41" i="13"/>
  <c r="F41" i="13"/>
  <c r="G41" i="13"/>
  <c r="H49" i="13"/>
  <c r="D49" i="13"/>
  <c r="E49" i="13"/>
  <c r="C49" i="13"/>
  <c r="F49" i="13"/>
  <c r="G49" i="13"/>
  <c r="B25" i="9"/>
  <c r="H25" i="9" s="1"/>
  <c r="B24" i="9"/>
  <c r="G24" i="9" s="1"/>
  <c r="B11" i="9"/>
  <c r="I11" i="9" s="1"/>
  <c r="B12" i="9"/>
  <c r="J12" i="9" s="1"/>
  <c r="B13" i="9"/>
  <c r="I13" i="9" s="1"/>
  <c r="B9" i="9"/>
  <c r="G9" i="9" s="1"/>
  <c r="B19" i="9"/>
  <c r="G19" i="9" s="1"/>
  <c r="B8" i="9"/>
  <c r="J8" i="9" s="1"/>
  <c r="B16" i="9"/>
  <c r="J16" i="9" s="1"/>
  <c r="B20" i="9"/>
  <c r="J20" i="9" s="1"/>
  <c r="B21" i="9"/>
  <c r="G21" i="9" s="1"/>
  <c r="B17" i="9"/>
  <c r="G17" i="9" s="1"/>
  <c r="B7" i="9"/>
  <c r="I7" i="9" s="1"/>
  <c r="B15" i="9"/>
  <c r="G15" i="9" s="1"/>
  <c r="B23" i="9"/>
  <c r="J23" i="9" s="1"/>
  <c r="B6" i="9"/>
  <c r="H6" i="9" s="1"/>
  <c r="B10" i="9"/>
  <c r="J10" i="9" s="1"/>
  <c r="B14" i="9"/>
  <c r="H14" i="9" s="1"/>
  <c r="B18" i="9"/>
  <c r="J18" i="9" s="1"/>
  <c r="J13" i="8"/>
  <c r="K13" i="8" s="1"/>
  <c r="B11" i="8"/>
  <c r="I11" i="8" s="1"/>
  <c r="B12" i="8"/>
  <c r="J12" i="8" s="1"/>
  <c r="B17" i="8"/>
  <c r="I17" i="8" s="1"/>
  <c r="B20" i="8"/>
  <c r="J20" i="8" s="1"/>
  <c r="C13" i="8"/>
  <c r="B25" i="8"/>
  <c r="G25" i="8" s="1"/>
  <c r="B19" i="8"/>
  <c r="I19" i="8" s="1"/>
  <c r="B8" i="8"/>
  <c r="H8" i="8" s="1"/>
  <c r="B16" i="8"/>
  <c r="J16" i="8" s="1"/>
  <c r="B24" i="8"/>
  <c r="H24" i="8" s="1"/>
  <c r="D13" i="8"/>
  <c r="G13" i="8"/>
  <c r="B9" i="8"/>
  <c r="I9" i="8" s="1"/>
  <c r="B21" i="8"/>
  <c r="G21" i="8" s="1"/>
  <c r="B7" i="8"/>
  <c r="I7" i="8" s="1"/>
  <c r="B15" i="8"/>
  <c r="G15" i="8" s="1"/>
  <c r="B23" i="8"/>
  <c r="I23" i="8" s="1"/>
  <c r="B6" i="8"/>
  <c r="H6" i="8" s="1"/>
  <c r="B10" i="8"/>
  <c r="J10" i="8" s="1"/>
  <c r="B14" i="8"/>
  <c r="H14" i="8" s="1"/>
  <c r="B18" i="8"/>
  <c r="J18" i="8" s="1"/>
  <c r="B22" i="8"/>
  <c r="H22" i="8" s="1"/>
  <c r="B5" i="8"/>
  <c r="I5" i="8" s="1"/>
  <c r="F13" i="8"/>
  <c r="H13" i="8"/>
  <c r="E13" i="8"/>
  <c r="B42" i="4"/>
  <c r="H42" i="4" s="1"/>
  <c r="B16" i="6"/>
  <c r="F16" i="6" s="1"/>
  <c r="B50" i="4"/>
  <c r="I50" i="4" s="1"/>
  <c r="B20" i="6"/>
  <c r="F20" i="6" s="1"/>
  <c r="B38" i="4"/>
  <c r="F38" i="4" s="1"/>
  <c r="B46" i="4"/>
  <c r="D46" i="4" s="1"/>
  <c r="C8" i="6"/>
  <c r="B10" i="6"/>
  <c r="I10" i="6" s="1"/>
  <c r="B13" i="6"/>
  <c r="F13" i="6" s="1"/>
  <c r="B36" i="4"/>
  <c r="I36" i="4" s="1"/>
  <c r="B40" i="4"/>
  <c r="J40" i="4" s="1"/>
  <c r="B44" i="4"/>
  <c r="I44" i="4" s="1"/>
  <c r="B48" i="4"/>
  <c r="D48" i="4" s="1"/>
  <c r="B52" i="4"/>
  <c r="F52" i="4" s="1"/>
  <c r="B37" i="4"/>
  <c r="J37" i="4" s="1"/>
  <c r="B39" i="4"/>
  <c r="H39" i="4" s="1"/>
  <c r="B41" i="4"/>
  <c r="J41" i="4" s="1"/>
  <c r="B43" i="4"/>
  <c r="H43" i="4" s="1"/>
  <c r="B45" i="4"/>
  <c r="H45" i="4" s="1"/>
  <c r="B47" i="4"/>
  <c r="H47" i="4" s="1"/>
  <c r="B49" i="4"/>
  <c r="H49" i="4" s="1"/>
  <c r="J8" i="6"/>
  <c r="G8" i="6"/>
  <c r="B21" i="6"/>
  <c r="E21" i="6" s="1"/>
  <c r="B9" i="6"/>
  <c r="F9" i="6" s="1"/>
  <c r="B19" i="6"/>
  <c r="E19" i="6" s="1"/>
  <c r="B46" i="5"/>
  <c r="E46" i="5" s="1"/>
  <c r="B17" i="6"/>
  <c r="I17" i="6" s="1"/>
  <c r="F8" i="6"/>
  <c r="E8" i="6"/>
  <c r="I8" i="6"/>
  <c r="B14" i="6"/>
  <c r="I14" i="6" s="1"/>
  <c r="D8" i="6"/>
  <c r="B11" i="6"/>
  <c r="J11" i="6" s="1"/>
  <c r="B15" i="6"/>
  <c r="J15" i="6" s="1"/>
  <c r="B18" i="6"/>
  <c r="H18" i="6" s="1"/>
  <c r="B22" i="6"/>
  <c r="J22" i="6" s="1"/>
  <c r="B50" i="5"/>
  <c r="J50" i="5" s="1"/>
  <c r="B47" i="5"/>
  <c r="J47" i="5" s="1"/>
  <c r="B12" i="6"/>
  <c r="E12" i="6" s="1"/>
  <c r="B44" i="5"/>
  <c r="G44" i="5" s="1"/>
  <c r="B48" i="5"/>
  <c r="G48" i="5" s="1"/>
  <c r="B45" i="5"/>
  <c r="F45" i="5" s="1"/>
  <c r="B7" i="12"/>
  <c r="B5" i="12"/>
  <c r="B8" i="12"/>
  <c r="B6" i="12"/>
  <c r="J22" i="9"/>
  <c r="H22" i="9"/>
  <c r="F22" i="9"/>
  <c r="D22" i="9"/>
  <c r="G22" i="9"/>
  <c r="C22" i="9"/>
  <c r="E22" i="9"/>
  <c r="I22" i="9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29" i="7"/>
  <c r="B25" i="7"/>
  <c r="B31" i="7"/>
  <c r="B27" i="7"/>
  <c r="B23" i="7"/>
  <c r="B19" i="7"/>
  <c r="B15" i="7"/>
  <c r="B11" i="7"/>
  <c r="B21" i="7"/>
  <c r="B13" i="7"/>
  <c r="B17" i="7"/>
  <c r="B9" i="7"/>
  <c r="J49" i="5"/>
  <c r="H49" i="5"/>
  <c r="F49" i="5"/>
  <c r="D49" i="5"/>
  <c r="I49" i="5"/>
  <c r="G49" i="5"/>
  <c r="E49" i="5"/>
  <c r="C49" i="5"/>
  <c r="A11" i="10"/>
  <c r="H11" i="10" s="1"/>
  <c r="A10" i="10"/>
  <c r="H10" i="10" s="1"/>
  <c r="A9" i="10"/>
  <c r="H9" i="10" s="1"/>
  <c r="A8" i="10"/>
  <c r="H8" i="10" s="1"/>
  <c r="A7" i="10"/>
  <c r="H7" i="10" s="1"/>
  <c r="A6" i="10"/>
  <c r="H6" i="10" s="1"/>
  <c r="B6" i="11"/>
  <c r="I6" i="11" s="1"/>
  <c r="J51" i="4"/>
  <c r="H51" i="4"/>
  <c r="F51" i="4"/>
  <c r="D51" i="4"/>
  <c r="I51" i="4"/>
  <c r="G51" i="4"/>
  <c r="E51" i="4"/>
  <c r="C51" i="4"/>
  <c r="L45" i="13" l="1"/>
  <c r="M45" i="13" s="1"/>
  <c r="N45" i="13" s="1"/>
  <c r="L50" i="13"/>
  <c r="M50" i="13" s="1"/>
  <c r="N50" i="13" s="1"/>
  <c r="L16" i="13"/>
  <c r="M16" i="13" s="1"/>
  <c r="N16" i="13" s="1"/>
  <c r="L48" i="13"/>
  <c r="M48" i="13" s="1"/>
  <c r="N48" i="13" s="1"/>
  <c r="L18" i="13"/>
  <c r="M18" i="13" s="1"/>
  <c r="N18" i="13" s="1"/>
  <c r="L33" i="13"/>
  <c r="M33" i="13" s="1"/>
  <c r="N33" i="13" s="1"/>
  <c r="L17" i="13"/>
  <c r="M17" i="13" s="1"/>
  <c r="N17" i="13" s="1"/>
  <c r="L40" i="13"/>
  <c r="M40" i="13" s="1"/>
  <c r="N40" i="13" s="1"/>
  <c r="L30" i="13"/>
  <c r="M30" i="13" s="1"/>
  <c r="N30" i="13" s="1"/>
  <c r="L35" i="13"/>
  <c r="M35" i="13" s="1"/>
  <c r="N35" i="13" s="1"/>
  <c r="L19" i="13"/>
  <c r="M19" i="13" s="1"/>
  <c r="N19" i="13" s="1"/>
  <c r="L12" i="13"/>
  <c r="M12" i="13" s="1"/>
  <c r="N12" i="13" s="1"/>
  <c r="L44" i="13"/>
  <c r="M44" i="13" s="1"/>
  <c r="N44" i="13" s="1"/>
  <c r="L32" i="13"/>
  <c r="M32" i="13" s="1"/>
  <c r="N32" i="13" s="1"/>
  <c r="L24" i="13"/>
  <c r="M24" i="13" s="1"/>
  <c r="N24" i="13" s="1"/>
  <c r="L42" i="13"/>
  <c r="M42" i="13" s="1"/>
  <c r="N42" i="13" s="1"/>
  <c r="L23" i="13"/>
  <c r="M23" i="13" s="1"/>
  <c r="N23" i="13" s="1"/>
  <c r="L14" i="13"/>
  <c r="M14" i="13" s="1"/>
  <c r="N14" i="13" s="1"/>
  <c r="L13" i="13"/>
  <c r="M13" i="13" s="1"/>
  <c r="N13" i="13" s="1"/>
  <c r="L26" i="13"/>
  <c r="M26" i="13" s="1"/>
  <c r="N26" i="13" s="1"/>
  <c r="L46" i="13"/>
  <c r="M46" i="13" s="1"/>
  <c r="N46" i="13" s="1"/>
  <c r="L29" i="13"/>
  <c r="M29" i="13" s="1"/>
  <c r="N29" i="13" s="1"/>
  <c r="L15" i="13"/>
  <c r="M15" i="13" s="1"/>
  <c r="N15" i="13" s="1"/>
  <c r="L47" i="13"/>
  <c r="M47" i="13" s="1"/>
  <c r="N47" i="13" s="1"/>
  <c r="L39" i="13"/>
  <c r="M39" i="13" s="1"/>
  <c r="N39" i="13" s="1"/>
  <c r="L9" i="13"/>
  <c r="M9" i="13" s="1"/>
  <c r="N9" i="13" s="1"/>
  <c r="M43" i="13"/>
  <c r="N43" i="13" s="1"/>
  <c r="I19" i="9"/>
  <c r="I21" i="9"/>
  <c r="I24" i="9"/>
  <c r="J25" i="9"/>
  <c r="G25" i="9"/>
  <c r="E25" i="9"/>
  <c r="F25" i="9"/>
  <c r="I25" i="9"/>
  <c r="C25" i="9"/>
  <c r="D25" i="9"/>
  <c r="H24" i="9"/>
  <c r="J24" i="9"/>
  <c r="E24" i="9"/>
  <c r="F24" i="9"/>
  <c r="D24" i="9"/>
  <c r="C24" i="9"/>
  <c r="D16" i="9"/>
  <c r="C13" i="9"/>
  <c r="H11" i="9"/>
  <c r="C11" i="9"/>
  <c r="F11" i="9"/>
  <c r="G11" i="9"/>
  <c r="D11" i="9"/>
  <c r="J11" i="9"/>
  <c r="K11" i="9" s="1"/>
  <c r="E11" i="9"/>
  <c r="C12" i="9"/>
  <c r="D12" i="9"/>
  <c r="E12" i="9"/>
  <c r="H12" i="9"/>
  <c r="G12" i="9"/>
  <c r="I12" i="9"/>
  <c r="K12" i="9" s="1"/>
  <c r="L12" i="9" s="1"/>
  <c r="M12" i="9" s="1"/>
  <c r="F12" i="9"/>
  <c r="D23" i="9"/>
  <c r="G16" i="9"/>
  <c r="F13" i="9"/>
  <c r="C20" i="9"/>
  <c r="E16" i="9"/>
  <c r="H16" i="9"/>
  <c r="D13" i="9"/>
  <c r="G13" i="9"/>
  <c r="J19" i="9"/>
  <c r="G8" i="9"/>
  <c r="E9" i="9"/>
  <c r="D20" i="9"/>
  <c r="D8" i="9"/>
  <c r="F9" i="9"/>
  <c r="H10" i="9"/>
  <c r="D19" i="9"/>
  <c r="E19" i="9"/>
  <c r="E20" i="9"/>
  <c r="H20" i="9"/>
  <c r="E8" i="9"/>
  <c r="H8" i="9"/>
  <c r="G7" i="9"/>
  <c r="H9" i="9"/>
  <c r="I9" i="9"/>
  <c r="H18" i="9"/>
  <c r="C16" i="9"/>
  <c r="I16" i="9"/>
  <c r="K16" i="9" s="1"/>
  <c r="L16" i="9" s="1"/>
  <c r="M16" i="9" s="1"/>
  <c r="F16" i="9"/>
  <c r="I15" i="9"/>
  <c r="J13" i="9"/>
  <c r="K13" i="9" s="1"/>
  <c r="H13" i="9"/>
  <c r="E13" i="9"/>
  <c r="H19" i="9"/>
  <c r="F19" i="9"/>
  <c r="C19" i="9"/>
  <c r="G20" i="9"/>
  <c r="I20" i="9"/>
  <c r="K20" i="9" s="1"/>
  <c r="L20" i="9" s="1"/>
  <c r="M20" i="9" s="1"/>
  <c r="F20" i="9"/>
  <c r="C8" i="9"/>
  <c r="I8" i="9"/>
  <c r="K8" i="9" s="1"/>
  <c r="L8" i="9" s="1"/>
  <c r="M8" i="9" s="1"/>
  <c r="F8" i="9"/>
  <c r="I23" i="9"/>
  <c r="K23" i="9" s="1"/>
  <c r="L23" i="9" s="1"/>
  <c r="M23" i="9" s="1"/>
  <c r="F7" i="9"/>
  <c r="J9" i="9"/>
  <c r="D9" i="9"/>
  <c r="C9" i="9"/>
  <c r="C10" i="9"/>
  <c r="C18" i="9"/>
  <c r="C23" i="9"/>
  <c r="H23" i="9"/>
  <c r="D7" i="9"/>
  <c r="C7" i="9"/>
  <c r="E10" i="9"/>
  <c r="D10" i="9"/>
  <c r="E18" i="9"/>
  <c r="D18" i="9"/>
  <c r="I17" i="9"/>
  <c r="J14" i="9"/>
  <c r="J6" i="9"/>
  <c r="J15" i="9"/>
  <c r="G14" i="9"/>
  <c r="H17" i="9"/>
  <c r="G6" i="9"/>
  <c r="H21" i="9"/>
  <c r="H15" i="9"/>
  <c r="E15" i="9"/>
  <c r="E14" i="9"/>
  <c r="F14" i="9"/>
  <c r="F17" i="9"/>
  <c r="E17" i="9"/>
  <c r="E6" i="9"/>
  <c r="F6" i="9"/>
  <c r="J21" i="9"/>
  <c r="E21" i="9"/>
  <c r="G23" i="9"/>
  <c r="E23" i="9"/>
  <c r="F23" i="9"/>
  <c r="H7" i="9"/>
  <c r="J7" i="9"/>
  <c r="K7" i="9" s="1"/>
  <c r="E7" i="9"/>
  <c r="I10" i="9"/>
  <c r="K10" i="9" s="1"/>
  <c r="L10" i="9" s="1"/>
  <c r="M10" i="9" s="1"/>
  <c r="G10" i="9"/>
  <c r="F10" i="9"/>
  <c r="I18" i="9"/>
  <c r="K18" i="9" s="1"/>
  <c r="L18" i="9" s="1"/>
  <c r="M18" i="9" s="1"/>
  <c r="G18" i="9"/>
  <c r="F18" i="9"/>
  <c r="D15" i="9"/>
  <c r="F15" i="9"/>
  <c r="C15" i="9"/>
  <c r="I14" i="9"/>
  <c r="C14" i="9"/>
  <c r="D14" i="9"/>
  <c r="J17" i="9"/>
  <c r="D17" i="9"/>
  <c r="C17" i="9"/>
  <c r="I6" i="9"/>
  <c r="C6" i="9"/>
  <c r="D6" i="9"/>
  <c r="F21" i="9"/>
  <c r="D21" i="9"/>
  <c r="C21" i="9"/>
  <c r="G12" i="8"/>
  <c r="D12" i="8"/>
  <c r="D20" i="8"/>
  <c r="D11" i="8"/>
  <c r="C11" i="8"/>
  <c r="D17" i="8"/>
  <c r="F11" i="8"/>
  <c r="G11" i="8"/>
  <c r="J22" i="8"/>
  <c r="G17" i="8"/>
  <c r="H11" i="8"/>
  <c r="J11" i="8"/>
  <c r="K11" i="8" s="1"/>
  <c r="E11" i="8"/>
  <c r="E12" i="8"/>
  <c r="H12" i="8"/>
  <c r="C12" i="8"/>
  <c r="I12" i="8"/>
  <c r="K12" i="8" s="1"/>
  <c r="L12" i="8" s="1"/>
  <c r="M12" i="8" s="1"/>
  <c r="F12" i="8"/>
  <c r="F17" i="8"/>
  <c r="C17" i="8"/>
  <c r="C20" i="8"/>
  <c r="H25" i="8"/>
  <c r="J17" i="8"/>
  <c r="K17" i="8" s="1"/>
  <c r="H17" i="8"/>
  <c r="E17" i="8"/>
  <c r="E20" i="8"/>
  <c r="H20" i="8"/>
  <c r="J24" i="8"/>
  <c r="G20" i="8"/>
  <c r="I20" i="8"/>
  <c r="K20" i="8" s="1"/>
  <c r="L20" i="8" s="1"/>
  <c r="M20" i="8" s="1"/>
  <c r="F20" i="8"/>
  <c r="J6" i="8"/>
  <c r="I21" i="8"/>
  <c r="J8" i="8"/>
  <c r="J14" i="8"/>
  <c r="I15" i="8"/>
  <c r="I25" i="8"/>
  <c r="I24" i="8"/>
  <c r="I8" i="8"/>
  <c r="D16" i="8"/>
  <c r="C19" i="8"/>
  <c r="E18" i="8"/>
  <c r="D10" i="8"/>
  <c r="D23" i="8"/>
  <c r="C7" i="8"/>
  <c r="C16" i="8"/>
  <c r="D19" i="8"/>
  <c r="F9" i="8"/>
  <c r="C5" i="8"/>
  <c r="J5" i="8"/>
  <c r="K5" i="8" s="1"/>
  <c r="D18" i="8"/>
  <c r="I10" i="8"/>
  <c r="K10" i="8" s="1"/>
  <c r="L10" i="8" s="1"/>
  <c r="C23" i="8"/>
  <c r="H7" i="8"/>
  <c r="E16" i="8"/>
  <c r="H16" i="8"/>
  <c r="F19" i="8"/>
  <c r="G19" i="8"/>
  <c r="C9" i="8"/>
  <c r="G22" i="8"/>
  <c r="G14" i="8"/>
  <c r="G6" i="8"/>
  <c r="J15" i="8"/>
  <c r="J25" i="8"/>
  <c r="E25" i="8"/>
  <c r="H21" i="8"/>
  <c r="G24" i="8"/>
  <c r="F24" i="8"/>
  <c r="G8" i="8"/>
  <c r="F8" i="8"/>
  <c r="D5" i="8"/>
  <c r="G5" i="8"/>
  <c r="C18" i="8"/>
  <c r="H18" i="8"/>
  <c r="C10" i="8"/>
  <c r="H10" i="8"/>
  <c r="F23" i="8"/>
  <c r="G23" i="8"/>
  <c r="F7" i="8"/>
  <c r="G7" i="8"/>
  <c r="G16" i="8"/>
  <c r="I16" i="8"/>
  <c r="K16" i="8" s="1"/>
  <c r="L16" i="8" s="1"/>
  <c r="M16" i="8" s="1"/>
  <c r="F16" i="8"/>
  <c r="H19" i="8"/>
  <c r="J19" i="8"/>
  <c r="K19" i="8" s="1"/>
  <c r="E19" i="8"/>
  <c r="D9" i="8"/>
  <c r="G9" i="8"/>
  <c r="I22" i="8"/>
  <c r="F22" i="8"/>
  <c r="I14" i="8"/>
  <c r="F14" i="8"/>
  <c r="I6" i="8"/>
  <c r="F6" i="8"/>
  <c r="H15" i="8"/>
  <c r="E15" i="8"/>
  <c r="F25" i="8"/>
  <c r="D25" i="8"/>
  <c r="C25" i="8"/>
  <c r="J21" i="8"/>
  <c r="E21" i="8"/>
  <c r="C24" i="8"/>
  <c r="E24" i="8"/>
  <c r="D24" i="8"/>
  <c r="C8" i="8"/>
  <c r="E8" i="8"/>
  <c r="D8" i="8"/>
  <c r="E22" i="8"/>
  <c r="C22" i="8"/>
  <c r="D22" i="8"/>
  <c r="E14" i="8"/>
  <c r="C14" i="8"/>
  <c r="D14" i="8"/>
  <c r="E6" i="8"/>
  <c r="C6" i="8"/>
  <c r="D6" i="8"/>
  <c r="D15" i="8"/>
  <c r="F15" i="8"/>
  <c r="C15" i="8"/>
  <c r="F21" i="8"/>
  <c r="D21" i="8"/>
  <c r="C21" i="8"/>
  <c r="F5" i="8"/>
  <c r="H5" i="8"/>
  <c r="E5" i="8"/>
  <c r="I18" i="8"/>
  <c r="K18" i="8" s="1"/>
  <c r="L18" i="8" s="1"/>
  <c r="M18" i="8" s="1"/>
  <c r="G18" i="8"/>
  <c r="F18" i="8"/>
  <c r="E10" i="8"/>
  <c r="G10" i="8"/>
  <c r="F10" i="8"/>
  <c r="H23" i="8"/>
  <c r="J23" i="8"/>
  <c r="K23" i="8" s="1"/>
  <c r="E23" i="8"/>
  <c r="D7" i="8"/>
  <c r="J7" i="8"/>
  <c r="K7" i="8" s="1"/>
  <c r="E7" i="8"/>
  <c r="J9" i="8"/>
  <c r="K9" i="8" s="1"/>
  <c r="H9" i="8"/>
  <c r="E9" i="8"/>
  <c r="J6" i="10"/>
  <c r="J8" i="10"/>
  <c r="J10" i="10"/>
  <c r="J7" i="10"/>
  <c r="J9" i="10"/>
  <c r="J11" i="10"/>
  <c r="N7" i="10"/>
  <c r="I7" i="10"/>
  <c r="N9" i="10"/>
  <c r="I9" i="10"/>
  <c r="N11" i="10"/>
  <c r="I11" i="10"/>
  <c r="N6" i="10"/>
  <c r="I6" i="10"/>
  <c r="N8" i="10"/>
  <c r="I8" i="10"/>
  <c r="N10" i="10"/>
  <c r="I10" i="10"/>
  <c r="M7" i="10"/>
  <c r="M9" i="10"/>
  <c r="M11" i="10"/>
  <c r="M6" i="10"/>
  <c r="M8" i="10"/>
  <c r="M10" i="10"/>
  <c r="K51" i="4"/>
  <c r="L51" i="4" s="1"/>
  <c r="M51" i="4" s="1"/>
  <c r="E14" i="6"/>
  <c r="E42" i="4"/>
  <c r="G9" i="6"/>
  <c r="F49" i="4"/>
  <c r="G41" i="4"/>
  <c r="G47" i="5"/>
  <c r="F11" i="6"/>
  <c r="F45" i="4"/>
  <c r="G37" i="4"/>
  <c r="E40" i="4"/>
  <c r="G48" i="4"/>
  <c r="E43" i="4"/>
  <c r="F42" i="4"/>
  <c r="I44" i="5"/>
  <c r="I42" i="4"/>
  <c r="J42" i="4"/>
  <c r="J19" i="6"/>
  <c r="E49" i="4"/>
  <c r="E45" i="4"/>
  <c r="H41" i="4"/>
  <c r="H37" i="4"/>
  <c r="H47" i="5"/>
  <c r="D18" i="6"/>
  <c r="E10" i="6"/>
  <c r="E17" i="6"/>
  <c r="E16" i="6"/>
  <c r="G46" i="4"/>
  <c r="I49" i="4"/>
  <c r="J49" i="4"/>
  <c r="I45" i="4"/>
  <c r="J45" i="4"/>
  <c r="C41" i="4"/>
  <c r="D41" i="4"/>
  <c r="C37" i="4"/>
  <c r="D37" i="4"/>
  <c r="C47" i="5"/>
  <c r="D47" i="5"/>
  <c r="F48" i="5"/>
  <c r="I18" i="6"/>
  <c r="I11" i="6"/>
  <c r="K11" i="6" s="1"/>
  <c r="L11" i="6" s="1"/>
  <c r="M11" i="6" s="1"/>
  <c r="J10" i="6"/>
  <c r="K10" i="6" s="1"/>
  <c r="J14" i="6"/>
  <c r="K14" i="6" s="1"/>
  <c r="J17" i="6"/>
  <c r="K17" i="6" s="1"/>
  <c r="F40" i="4"/>
  <c r="I19" i="6"/>
  <c r="J16" i="6"/>
  <c r="H48" i="4"/>
  <c r="H46" i="4"/>
  <c r="C42" i="4"/>
  <c r="G42" i="4"/>
  <c r="D42" i="4"/>
  <c r="C49" i="4"/>
  <c r="G49" i="4"/>
  <c r="D49" i="4"/>
  <c r="C45" i="4"/>
  <c r="G45" i="4"/>
  <c r="D45" i="4"/>
  <c r="E41" i="4"/>
  <c r="I41" i="4"/>
  <c r="K41" i="4" s="1"/>
  <c r="L41" i="4" s="1"/>
  <c r="M41" i="4" s="1"/>
  <c r="F41" i="4"/>
  <c r="E37" i="4"/>
  <c r="I37" i="4"/>
  <c r="K37" i="4" s="1"/>
  <c r="L37" i="4" s="1"/>
  <c r="M37" i="4" s="1"/>
  <c r="F37" i="4"/>
  <c r="E47" i="5"/>
  <c r="I47" i="5"/>
  <c r="K47" i="5" s="1"/>
  <c r="L47" i="5" s="1"/>
  <c r="M47" i="5" s="1"/>
  <c r="F47" i="5"/>
  <c r="C18" i="6"/>
  <c r="G11" i="6"/>
  <c r="H10" i="6"/>
  <c r="H14" i="6"/>
  <c r="H17" i="6"/>
  <c r="I40" i="4"/>
  <c r="K40" i="4" s="1"/>
  <c r="L40" i="4" s="1"/>
  <c r="M40" i="4" s="1"/>
  <c r="H19" i="6"/>
  <c r="G16" i="6"/>
  <c r="C48" i="4"/>
  <c r="C46" i="4"/>
  <c r="J44" i="5"/>
  <c r="I50" i="5"/>
  <c r="K50" i="5" s="1"/>
  <c r="F44" i="5"/>
  <c r="E44" i="5"/>
  <c r="F46" i="5"/>
  <c r="E47" i="4"/>
  <c r="E39" i="4"/>
  <c r="D44" i="5"/>
  <c r="H44" i="5"/>
  <c r="C44" i="5"/>
  <c r="G15" i="6"/>
  <c r="J44" i="4"/>
  <c r="K44" i="4" s="1"/>
  <c r="L44" i="4" s="1"/>
  <c r="M44" i="4" s="1"/>
  <c r="E52" i="4"/>
  <c r="C20" i="6"/>
  <c r="J18" i="6"/>
  <c r="F18" i="6"/>
  <c r="G18" i="6"/>
  <c r="E18" i="6"/>
  <c r="H11" i="6"/>
  <c r="D11" i="6"/>
  <c r="C11" i="6"/>
  <c r="E11" i="6"/>
  <c r="G14" i="6"/>
  <c r="C14" i="6"/>
  <c r="D14" i="6"/>
  <c r="F14" i="6"/>
  <c r="G17" i="6"/>
  <c r="C17" i="6"/>
  <c r="D17" i="6"/>
  <c r="F17" i="6"/>
  <c r="G19" i="6"/>
  <c r="C19" i="6"/>
  <c r="F19" i="6"/>
  <c r="D19" i="6"/>
  <c r="J48" i="4"/>
  <c r="F48" i="4"/>
  <c r="I48" i="4"/>
  <c r="E48" i="4"/>
  <c r="H40" i="4"/>
  <c r="D40" i="4"/>
  <c r="G40" i="4"/>
  <c r="C40" i="4"/>
  <c r="G10" i="6"/>
  <c r="C10" i="6"/>
  <c r="D10" i="6"/>
  <c r="F10" i="6"/>
  <c r="J46" i="4"/>
  <c r="F46" i="4"/>
  <c r="I46" i="4"/>
  <c r="E46" i="4"/>
  <c r="H16" i="6"/>
  <c r="I16" i="6"/>
  <c r="C16" i="6"/>
  <c r="D16" i="6"/>
  <c r="F47" i="4"/>
  <c r="F43" i="4"/>
  <c r="F39" i="4"/>
  <c r="E48" i="5"/>
  <c r="G22" i="6"/>
  <c r="J50" i="4"/>
  <c r="K50" i="4" s="1"/>
  <c r="L50" i="4" s="1"/>
  <c r="M50" i="4" s="1"/>
  <c r="J36" i="4"/>
  <c r="K36" i="4" s="1"/>
  <c r="L36" i="4" s="1"/>
  <c r="M36" i="4" s="1"/>
  <c r="E38" i="4"/>
  <c r="G13" i="6"/>
  <c r="F21" i="6"/>
  <c r="I47" i="4"/>
  <c r="J47" i="4"/>
  <c r="I43" i="4"/>
  <c r="J43" i="4"/>
  <c r="I39" i="4"/>
  <c r="J39" i="4"/>
  <c r="J48" i="5"/>
  <c r="I48" i="5"/>
  <c r="E22" i="6"/>
  <c r="E45" i="5"/>
  <c r="H45" i="5"/>
  <c r="D45" i="5"/>
  <c r="G45" i="5"/>
  <c r="C45" i="5"/>
  <c r="G50" i="5"/>
  <c r="C50" i="5"/>
  <c r="H50" i="5"/>
  <c r="D50" i="5"/>
  <c r="H22" i="6"/>
  <c r="D22" i="6"/>
  <c r="C22" i="6"/>
  <c r="G46" i="5"/>
  <c r="C46" i="5"/>
  <c r="H46" i="5"/>
  <c r="D46" i="5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36" i="4"/>
  <c r="D36" i="4"/>
  <c r="G36" i="4"/>
  <c r="C36" i="4"/>
  <c r="H13" i="6"/>
  <c r="D13" i="6"/>
  <c r="E13" i="6"/>
  <c r="C13" i="6"/>
  <c r="H38" i="4"/>
  <c r="D38" i="4"/>
  <c r="G38" i="4"/>
  <c r="C38" i="4"/>
  <c r="H20" i="6"/>
  <c r="D20" i="6"/>
  <c r="E20" i="6"/>
  <c r="G20" i="6"/>
  <c r="H50" i="4"/>
  <c r="D50" i="4"/>
  <c r="G50" i="4"/>
  <c r="C50" i="4"/>
  <c r="H15" i="6"/>
  <c r="D15" i="6"/>
  <c r="C15" i="6"/>
  <c r="E15" i="6"/>
  <c r="C47" i="4"/>
  <c r="G47" i="4"/>
  <c r="D47" i="4"/>
  <c r="C43" i="4"/>
  <c r="G43" i="4"/>
  <c r="D43" i="4"/>
  <c r="C39" i="4"/>
  <c r="G39" i="4"/>
  <c r="D39" i="4"/>
  <c r="D48" i="5"/>
  <c r="H48" i="5"/>
  <c r="C48" i="5"/>
  <c r="I22" i="6"/>
  <c r="K22" i="6" s="1"/>
  <c r="L22" i="6" s="1"/>
  <c r="M22" i="6" s="1"/>
  <c r="F22" i="6"/>
  <c r="I15" i="6"/>
  <c r="K15" i="6" s="1"/>
  <c r="L15" i="6" s="1"/>
  <c r="M15" i="6" s="1"/>
  <c r="F15" i="6"/>
  <c r="E50" i="4"/>
  <c r="F50" i="4"/>
  <c r="E44" i="4"/>
  <c r="F44" i="4"/>
  <c r="E36" i="4"/>
  <c r="F36" i="4"/>
  <c r="F50" i="5"/>
  <c r="E50" i="5"/>
  <c r="I52" i="4"/>
  <c r="J52" i="4"/>
  <c r="I38" i="4"/>
  <c r="J38" i="4"/>
  <c r="I45" i="5"/>
  <c r="J45" i="5"/>
  <c r="J46" i="5"/>
  <c r="I46" i="5"/>
  <c r="I20" i="6"/>
  <c r="J20" i="6"/>
  <c r="I13" i="6"/>
  <c r="J13" i="6"/>
  <c r="I9" i="6"/>
  <c r="J9" i="6"/>
  <c r="H21" i="6"/>
  <c r="I21" i="6"/>
  <c r="K49" i="5"/>
  <c r="L49" i="5" s="1"/>
  <c r="M49" i="5" s="1"/>
  <c r="K8" i="6"/>
  <c r="L8" i="6" s="1"/>
  <c r="M8" i="6" s="1"/>
  <c r="F12" i="6"/>
  <c r="I12" i="6"/>
  <c r="D12" i="6"/>
  <c r="H12" i="6"/>
  <c r="C12" i="6"/>
  <c r="G12" i="6"/>
  <c r="J12" i="6"/>
  <c r="K22" i="9"/>
  <c r="L22" i="9" s="1"/>
  <c r="M22" i="9" s="1"/>
  <c r="F7" i="10"/>
  <c r="D7" i="10"/>
  <c r="B7" i="10"/>
  <c r="E7" i="10"/>
  <c r="G7" i="10"/>
  <c r="C7" i="10"/>
  <c r="F11" i="10"/>
  <c r="D11" i="10"/>
  <c r="B11" i="10"/>
  <c r="E11" i="10"/>
  <c r="G11" i="10"/>
  <c r="C11" i="10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K8" i="12" s="1"/>
  <c r="G8" i="12"/>
  <c r="E8" i="12"/>
  <c r="C8" i="12"/>
  <c r="J8" i="12"/>
  <c r="F8" i="12"/>
  <c r="D8" i="12"/>
  <c r="H8" i="12"/>
  <c r="L13" i="8"/>
  <c r="M13" i="8" s="1"/>
  <c r="G6" i="11"/>
  <c r="E6" i="11"/>
  <c r="C6" i="11"/>
  <c r="J6" i="11"/>
  <c r="F6" i="11"/>
  <c r="D6" i="11"/>
  <c r="H6" i="11"/>
  <c r="F6" i="10"/>
  <c r="D6" i="10"/>
  <c r="B6" i="10"/>
  <c r="E6" i="10"/>
  <c r="C6" i="10"/>
  <c r="G6" i="10"/>
  <c r="F8" i="10"/>
  <c r="D8" i="10"/>
  <c r="B8" i="10"/>
  <c r="E8" i="10"/>
  <c r="C8" i="10"/>
  <c r="G8" i="10"/>
  <c r="F10" i="10"/>
  <c r="D10" i="10"/>
  <c r="B10" i="10"/>
  <c r="E10" i="10"/>
  <c r="C10" i="10"/>
  <c r="G10" i="10"/>
  <c r="I17" i="7"/>
  <c r="G17" i="7"/>
  <c r="E17" i="7"/>
  <c r="C17" i="7"/>
  <c r="H17" i="7"/>
  <c r="D17" i="7"/>
  <c r="F17" i="7"/>
  <c r="J17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E8" i="7"/>
  <c r="C8" i="7"/>
  <c r="G8" i="7"/>
  <c r="J12" i="7"/>
  <c r="H12" i="7"/>
  <c r="F12" i="7"/>
  <c r="D12" i="7"/>
  <c r="I12" i="7"/>
  <c r="E12" i="7"/>
  <c r="G12" i="7"/>
  <c r="C12" i="7"/>
  <c r="J16" i="7"/>
  <c r="H16" i="7"/>
  <c r="F16" i="7"/>
  <c r="D16" i="7"/>
  <c r="I16" i="7"/>
  <c r="E16" i="7"/>
  <c r="C16" i="7"/>
  <c r="G16" i="7"/>
  <c r="J20" i="7"/>
  <c r="H20" i="7"/>
  <c r="F20" i="7"/>
  <c r="D20" i="7"/>
  <c r="I20" i="7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E28" i="7"/>
  <c r="J32" i="7"/>
  <c r="H32" i="7"/>
  <c r="F32" i="7"/>
  <c r="D32" i="7"/>
  <c r="G32" i="7"/>
  <c r="C32" i="7"/>
  <c r="I32" i="7"/>
  <c r="E32" i="7"/>
  <c r="J7" i="12"/>
  <c r="H7" i="12"/>
  <c r="F7" i="12"/>
  <c r="D7" i="12"/>
  <c r="G7" i="12"/>
  <c r="C7" i="12"/>
  <c r="I7" i="12"/>
  <c r="K7" i="12" s="1"/>
  <c r="E7" i="12"/>
  <c r="F9" i="10"/>
  <c r="D9" i="10"/>
  <c r="B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E10" i="7"/>
  <c r="J18" i="7"/>
  <c r="H18" i="7"/>
  <c r="F18" i="7"/>
  <c r="D18" i="7"/>
  <c r="G18" i="7"/>
  <c r="C18" i="7"/>
  <c r="I18" i="7"/>
  <c r="E18" i="7"/>
  <c r="J26" i="7"/>
  <c r="H26" i="7"/>
  <c r="F26" i="7"/>
  <c r="D26" i="7"/>
  <c r="I26" i="7"/>
  <c r="E26" i="7"/>
  <c r="G26" i="7"/>
  <c r="C26" i="7"/>
  <c r="I6" i="12"/>
  <c r="K6" i="12" s="1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K22" i="8" l="1"/>
  <c r="L22" i="8" s="1"/>
  <c r="M22" i="8" s="1"/>
  <c r="K19" i="9"/>
  <c r="L19" i="9" s="1"/>
  <c r="M19" i="9" s="1"/>
  <c r="K21" i="9"/>
  <c r="L21" i="9" s="1"/>
  <c r="M21" i="9" s="1"/>
  <c r="K6" i="9"/>
  <c r="L6" i="9" s="1"/>
  <c r="M6" i="9" s="1"/>
  <c r="K24" i="9"/>
  <c r="L24" i="9" s="1"/>
  <c r="M24" i="9" s="1"/>
  <c r="K25" i="9"/>
  <c r="L25" i="9" s="1"/>
  <c r="M25" i="9" s="1"/>
  <c r="K15" i="9"/>
  <c r="L15" i="9" s="1"/>
  <c r="M15" i="9" s="1"/>
  <c r="K14" i="8"/>
  <c r="L14" i="8" s="1"/>
  <c r="M14" i="8" s="1"/>
  <c r="K9" i="9"/>
  <c r="L9" i="9" s="1"/>
  <c r="M9" i="9" s="1"/>
  <c r="K17" i="9"/>
  <c r="L17" i="9" s="1"/>
  <c r="M17" i="9" s="1"/>
  <c r="K14" i="9"/>
  <c r="L14" i="9" s="1"/>
  <c r="K24" i="8"/>
  <c r="L24" i="8" s="1"/>
  <c r="M24" i="8" s="1"/>
  <c r="K21" i="8"/>
  <c r="L21" i="8" s="1"/>
  <c r="M21" i="8" s="1"/>
  <c r="K6" i="8"/>
  <c r="L6" i="8" s="1"/>
  <c r="M6" i="8" s="1"/>
  <c r="K8" i="8"/>
  <c r="L8" i="8" s="1"/>
  <c r="M8" i="8" s="1"/>
  <c r="K15" i="8"/>
  <c r="L15" i="8" s="1"/>
  <c r="M15" i="8" s="1"/>
  <c r="K25" i="8"/>
  <c r="L25" i="8" s="1"/>
  <c r="M25" i="8" s="1"/>
  <c r="K46" i="4"/>
  <c r="L46" i="4" s="1"/>
  <c r="M46" i="4" s="1"/>
  <c r="K18" i="7"/>
  <c r="L18" i="7" s="1"/>
  <c r="M18" i="7" s="1"/>
  <c r="K16" i="7"/>
  <c r="L16" i="7" s="1"/>
  <c r="M16" i="7" s="1"/>
  <c r="K28" i="7"/>
  <c r="L28" i="7" s="1"/>
  <c r="M28" i="7" s="1"/>
  <c r="K8" i="7"/>
  <c r="L8" i="7" s="1"/>
  <c r="M8" i="7" s="1"/>
  <c r="K12" i="7"/>
  <c r="L12" i="7" s="1"/>
  <c r="M12" i="7" s="1"/>
  <c r="K32" i="7"/>
  <c r="L32" i="7" s="1"/>
  <c r="M32" i="7" s="1"/>
  <c r="K10" i="7"/>
  <c r="L10" i="7" s="1"/>
  <c r="M10" i="7" s="1"/>
  <c r="K20" i="7"/>
  <c r="L20" i="7" s="1"/>
  <c r="M20" i="7" s="1"/>
  <c r="K48" i="4"/>
  <c r="L48" i="4" s="1"/>
  <c r="M48" i="4" s="1"/>
  <c r="K19" i="6"/>
  <c r="L19" i="6" s="1"/>
  <c r="M19" i="6" s="1"/>
  <c r="K44" i="5"/>
  <c r="L44" i="5" s="1"/>
  <c r="M44" i="5" s="1"/>
  <c r="K16" i="6"/>
  <c r="L16" i="6" s="1"/>
  <c r="M16" i="6" s="1"/>
  <c r="K21" i="6"/>
  <c r="L21" i="6" s="1"/>
  <c r="M21" i="6" s="1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9" i="6"/>
  <c r="L9" i="6" s="1"/>
  <c r="M9" i="6" s="1"/>
  <c r="K13" i="6"/>
  <c r="L13" i="6" s="1"/>
  <c r="M13" i="6" s="1"/>
  <c r="K46" i="5"/>
  <c r="L46" i="5" s="1"/>
  <c r="M46" i="5" s="1"/>
  <c r="K48" i="5"/>
  <c r="L48" i="5" s="1"/>
  <c r="M48" i="5" s="1"/>
  <c r="K24" i="7"/>
  <c r="L24" i="7" s="1"/>
  <c r="M24" i="7" s="1"/>
  <c r="K39" i="4"/>
  <c r="L39" i="4" s="1"/>
  <c r="M39" i="4" s="1"/>
  <c r="K43" i="4"/>
  <c r="L43" i="4" s="1"/>
  <c r="M43" i="4" s="1"/>
  <c r="K47" i="4"/>
  <c r="L47" i="4" s="1"/>
  <c r="M47" i="4" s="1"/>
  <c r="K20" i="6"/>
  <c r="L20" i="6" s="1"/>
  <c r="M20" i="6" s="1"/>
  <c r="K45" i="5"/>
  <c r="L45" i="5" s="1"/>
  <c r="M45" i="5" s="1"/>
  <c r="K38" i="4"/>
  <c r="L38" i="4" s="1"/>
  <c r="M38" i="4" s="1"/>
  <c r="K52" i="4"/>
  <c r="L52" i="4" s="1"/>
  <c r="M52" i="4" s="1"/>
  <c r="K30" i="7"/>
  <c r="L30" i="7" s="1"/>
  <c r="M30" i="7" s="1"/>
  <c r="K12" i="6"/>
  <c r="L12" i="6" s="1"/>
  <c r="M12" i="6" s="1"/>
  <c r="M10" i="8"/>
  <c r="K9" i="7"/>
  <c r="L9" i="7" s="1"/>
  <c r="M9" i="7" s="1"/>
  <c r="L5" i="12"/>
  <c r="M5" i="12" s="1"/>
  <c r="L6" i="12"/>
  <c r="M6" i="12" s="1"/>
  <c r="K25" i="7"/>
  <c r="K27" i="7"/>
  <c r="K11" i="7"/>
  <c r="L9" i="8"/>
  <c r="M9" i="8" s="1"/>
  <c r="L19" i="8"/>
  <c r="M19" i="8" s="1"/>
  <c r="L7" i="12"/>
  <c r="M7" i="12" s="1"/>
  <c r="L11" i="9"/>
  <c r="M11" i="9" s="1"/>
  <c r="K29" i="7"/>
  <c r="K31" i="7"/>
  <c r="K23" i="7"/>
  <c r="K15" i="7"/>
  <c r="K21" i="7"/>
  <c r="K17" i="7"/>
  <c r="L50" i="5"/>
  <c r="M50" i="5" s="1"/>
  <c r="K6" i="11"/>
  <c r="L7" i="9"/>
  <c r="M7" i="9" s="1"/>
  <c r="L17" i="8"/>
  <c r="M17" i="8" s="1"/>
  <c r="L7" i="8"/>
  <c r="M7" i="8" s="1"/>
  <c r="L23" i="8"/>
  <c r="M23" i="8" s="1"/>
  <c r="L5" i="8"/>
  <c r="M5" i="8" s="1"/>
  <c r="L10" i="6"/>
  <c r="M10" i="6" s="1"/>
  <c r="K22" i="7"/>
  <c r="K14" i="7"/>
  <c r="L13" i="9"/>
  <c r="M13" i="9" s="1"/>
  <c r="L11" i="8"/>
  <c r="M11" i="8" s="1"/>
  <c r="L17" i="6"/>
  <c r="M17" i="6" s="1"/>
  <c r="L14" i="6"/>
  <c r="M14" i="6" s="1"/>
  <c r="L8" i="12"/>
  <c r="M8" i="12" s="1"/>
  <c r="K19" i="7"/>
  <c r="K13" i="7"/>
  <c r="M14" i="9" l="1"/>
  <c r="L19" i="7"/>
  <c r="M19" i="7" s="1"/>
  <c r="K11" i="10"/>
  <c r="L11" i="10" s="1"/>
  <c r="L22" i="7"/>
  <c r="M22" i="7" s="1"/>
  <c r="K8" i="10"/>
  <c r="L8" i="10" s="1"/>
  <c r="L15" i="7"/>
  <c r="M15" i="7" s="1"/>
  <c r="L31" i="7"/>
  <c r="M31" i="7" s="1"/>
  <c r="L11" i="7"/>
  <c r="M11" i="7" s="1"/>
  <c r="L25" i="7"/>
  <c r="M25" i="7" s="1"/>
  <c r="L13" i="7"/>
  <c r="M13" i="7" s="1"/>
  <c r="K7" i="10"/>
  <c r="L7" i="10" s="1"/>
  <c r="L14" i="7"/>
  <c r="M14" i="7" s="1"/>
  <c r="L6" i="11"/>
  <c r="M6" i="11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B5" i="11" l="1"/>
  <c r="J5" i="11" l="1"/>
  <c r="C5" i="11"/>
  <c r="G5" i="11"/>
  <c r="H5" i="11"/>
  <c r="D5" i="11"/>
  <c r="F5" i="11"/>
  <c r="E5" i="11"/>
  <c r="I5" i="11" l="1"/>
  <c r="K5" i="11" s="1"/>
  <c r="L5" i="11" s="1"/>
  <c r="M5" i="11" s="1"/>
  <c r="B7" i="7" l="1"/>
  <c r="D7" i="7" l="1"/>
  <c r="E7" i="7"/>
  <c r="F7" i="7"/>
  <c r="C7" i="7"/>
  <c r="G7" i="7"/>
  <c r="H7" i="7"/>
  <c r="J7" i="7" l="1"/>
  <c r="I7" i="7"/>
  <c r="K7" i="7" l="1"/>
  <c r="L7" i="7" s="1"/>
  <c r="M7" i="7" s="1"/>
  <c r="B4" i="11" l="1"/>
  <c r="B5" i="6"/>
  <c r="B6" i="6"/>
  <c r="D6" i="6" l="1"/>
  <c r="F6" i="6"/>
  <c r="E6" i="6"/>
  <c r="C5" i="6"/>
  <c r="G5" i="6"/>
  <c r="C4" i="11"/>
  <c r="D4" i="11"/>
  <c r="H4" i="11"/>
  <c r="H5" i="6"/>
  <c r="C6" i="6"/>
  <c r="H6" i="6"/>
  <c r="G6" i="6"/>
  <c r="D5" i="6"/>
  <c r="E5" i="6"/>
  <c r="G4" i="11"/>
  <c r="F4" i="11"/>
  <c r="E4" i="11"/>
  <c r="F5" i="6"/>
  <c r="B7" i="6"/>
  <c r="I7" i="6" l="1"/>
  <c r="J7" i="6"/>
  <c r="F7" i="6"/>
  <c r="E7" i="6"/>
  <c r="C7" i="6"/>
  <c r="D7" i="6"/>
  <c r="G7" i="6"/>
  <c r="H7" i="6"/>
  <c r="J6" i="6"/>
  <c r="J4" i="11"/>
  <c r="J5" i="6"/>
  <c r="I5" i="6"/>
  <c r="B6" i="7"/>
  <c r="K7" i="6" l="1"/>
  <c r="L7" i="6" s="1"/>
  <c r="M7" i="6" s="1"/>
  <c r="J6" i="7"/>
  <c r="I6" i="7"/>
  <c r="I6" i="6"/>
  <c r="K6" i="6" s="1"/>
  <c r="L6" i="6" s="1"/>
  <c r="M6" i="6" s="1"/>
  <c r="I4" i="11"/>
  <c r="K4" i="11" s="1"/>
  <c r="L4" i="11" s="1"/>
  <c r="M4" i="11" s="1"/>
  <c r="K5" i="6"/>
  <c r="L5" i="6" s="1"/>
  <c r="M5" i="6" s="1"/>
  <c r="G6" i="7"/>
  <c r="F6" i="7"/>
  <c r="H6" i="7"/>
  <c r="D6" i="7"/>
  <c r="E6" i="7"/>
  <c r="C6" i="7"/>
  <c r="K6" i="7" l="1"/>
  <c r="L6" i="7" s="1"/>
  <c r="M6" i="7" s="1"/>
  <c r="B3" i="12" l="1"/>
  <c r="B4" i="12"/>
  <c r="C4" i="12" l="1"/>
  <c r="H4" i="12"/>
  <c r="F4" i="12"/>
  <c r="D4" i="12"/>
  <c r="C3" i="12"/>
  <c r="F3" i="12"/>
  <c r="H3" i="12"/>
  <c r="G4" i="12"/>
  <c r="E4" i="12"/>
  <c r="E3" i="12"/>
  <c r="G3" i="12"/>
  <c r="D3" i="12"/>
  <c r="J4" i="12" l="1"/>
  <c r="J3" i="12"/>
  <c r="I3" i="12" l="1"/>
  <c r="K3" i="12" s="1"/>
  <c r="L3" i="12" s="1"/>
  <c r="M3" i="12" s="1"/>
  <c r="I4" i="12"/>
  <c r="K4" i="12" s="1"/>
  <c r="L4" i="12" l="1"/>
  <c r="M4" i="12" s="1"/>
  <c r="B39" i="5" l="1"/>
  <c r="I39" i="5" l="1"/>
  <c r="J39" i="5"/>
  <c r="B40" i="5"/>
  <c r="E39" i="5"/>
  <c r="F39" i="5"/>
  <c r="H39" i="5"/>
  <c r="C39" i="5"/>
  <c r="G39" i="5"/>
  <c r="D39" i="5"/>
  <c r="J40" i="5" l="1"/>
  <c r="I40" i="5"/>
  <c r="K39" i="5"/>
  <c r="L39" i="5" s="1"/>
  <c r="M39" i="5" s="1"/>
  <c r="B41" i="5"/>
  <c r="F40" i="5"/>
  <c r="D40" i="5"/>
  <c r="G40" i="5"/>
  <c r="B30" i="4"/>
  <c r="E40" i="5"/>
  <c r="C40" i="5"/>
  <c r="H40" i="5"/>
  <c r="J41" i="5" l="1"/>
  <c r="K40" i="5"/>
  <c r="L40" i="5" s="1"/>
  <c r="M40" i="5" s="1"/>
  <c r="J30" i="4"/>
  <c r="F30" i="4"/>
  <c r="E30" i="4"/>
  <c r="D30" i="4"/>
  <c r="B42" i="5"/>
  <c r="F41" i="5"/>
  <c r="D41" i="5"/>
  <c r="H41" i="5"/>
  <c r="B31" i="4"/>
  <c r="H30" i="4"/>
  <c r="C30" i="4"/>
  <c r="I30" i="4"/>
  <c r="G30" i="4"/>
  <c r="E41" i="5"/>
  <c r="C41" i="5"/>
  <c r="G41" i="5"/>
  <c r="K30" i="4" l="1"/>
  <c r="L30" i="4" s="1"/>
  <c r="M30" i="4" s="1"/>
  <c r="J42" i="5"/>
  <c r="I42" i="5"/>
  <c r="B32" i="4"/>
  <c r="C31" i="4"/>
  <c r="I31" i="4"/>
  <c r="J31" i="4"/>
  <c r="D31" i="4"/>
  <c r="D42" i="5"/>
  <c r="C42" i="5"/>
  <c r="F42" i="5"/>
  <c r="H42" i="5"/>
  <c r="F31" i="4"/>
  <c r="H31" i="4"/>
  <c r="G31" i="4"/>
  <c r="E31" i="4"/>
  <c r="B43" i="5"/>
  <c r="E42" i="5"/>
  <c r="G42" i="5"/>
  <c r="K42" i="5" l="1"/>
  <c r="L42" i="5" s="1"/>
  <c r="M42" i="5" s="1"/>
  <c r="J43" i="5"/>
  <c r="I43" i="5"/>
  <c r="K31" i="4"/>
  <c r="L31" i="4" s="1"/>
  <c r="M31" i="4" s="1"/>
  <c r="H43" i="5"/>
  <c r="G43" i="5"/>
  <c r="D43" i="5"/>
  <c r="C43" i="5"/>
  <c r="F43" i="5"/>
  <c r="E43" i="5"/>
  <c r="D32" i="4"/>
  <c r="G32" i="4"/>
  <c r="F32" i="4"/>
  <c r="I32" i="4"/>
  <c r="B33" i="4"/>
  <c r="E32" i="4"/>
  <c r="C32" i="4"/>
  <c r="J32" i="4"/>
  <c r="H32" i="4"/>
  <c r="B34" i="4"/>
  <c r="K32" i="4" l="1"/>
  <c r="K43" i="5"/>
  <c r="L43" i="5" s="1"/>
  <c r="M43" i="5" s="1"/>
  <c r="B35" i="4"/>
  <c r="G34" i="4"/>
  <c r="I34" i="4"/>
  <c r="C34" i="4"/>
  <c r="F34" i="4"/>
  <c r="J33" i="4"/>
  <c r="C33" i="4"/>
  <c r="D33" i="4"/>
  <c r="I33" i="4"/>
  <c r="D34" i="4"/>
  <c r="J34" i="4"/>
  <c r="E34" i="4"/>
  <c r="H34" i="4"/>
  <c r="E33" i="4"/>
  <c r="H33" i="4"/>
  <c r="F33" i="4"/>
  <c r="G33" i="4"/>
  <c r="K33" i="4" l="1"/>
  <c r="L33" i="4" s="1"/>
  <c r="M33" i="4" s="1"/>
  <c r="K34" i="4"/>
  <c r="L34" i="4" s="1"/>
  <c r="M34" i="4" s="1"/>
  <c r="L32" i="4"/>
  <c r="M32" i="4" s="1"/>
  <c r="F35" i="4"/>
  <c r="I35" i="4"/>
  <c r="E35" i="4"/>
  <c r="C35" i="4"/>
  <c r="H35" i="4"/>
  <c r="J35" i="4"/>
  <c r="G35" i="4"/>
  <c r="D35" i="4"/>
  <c r="B4" i="6" l="1"/>
  <c r="G4" i="6" s="1"/>
  <c r="K35" i="4"/>
  <c r="L35" i="4" s="1"/>
  <c r="M35" i="4" s="1"/>
  <c r="F4" i="6" l="1"/>
  <c r="D4" i="6"/>
  <c r="C4" i="6"/>
  <c r="H4" i="6"/>
  <c r="E4" i="6"/>
  <c r="J4" i="6"/>
  <c r="I4" i="6" l="1"/>
  <c r="K4" i="6" s="1"/>
  <c r="L4" i="6" s="1"/>
  <c r="M4" i="6" s="1"/>
  <c r="I41" i="5"/>
  <c r="K41" i="5" s="1"/>
  <c r="L41" i="5" s="1"/>
  <c r="M41" i="5" s="1"/>
  <c r="D11" i="1" l="1"/>
  <c r="AS11" i="1" s="1"/>
  <c r="AG11" i="1" l="1"/>
  <c r="AU11" i="1"/>
  <c r="AC11" i="1"/>
  <c r="AD11" i="1"/>
  <c r="AI11" i="1"/>
  <c r="AT11" i="1" l="1"/>
  <c r="AV11" i="1" s="1"/>
  <c r="D13" i="1" l="1"/>
  <c r="AS13" i="1" s="1"/>
  <c r="D14" i="1"/>
  <c r="AS14" i="1" s="1"/>
  <c r="AU13" i="1" l="1"/>
  <c r="AG14" i="1"/>
  <c r="AU14" i="1"/>
  <c r="AD13" i="1"/>
  <c r="AG13" i="1"/>
  <c r="AC14" i="1"/>
  <c r="AD14" i="1"/>
  <c r="AC13" i="1"/>
  <c r="AI13" i="1"/>
  <c r="AI14" i="1"/>
  <c r="D15" i="1"/>
  <c r="AS15" i="1" s="1"/>
  <c r="AG15" i="1" l="1"/>
  <c r="AU15" i="1"/>
  <c r="AC15" i="1"/>
  <c r="AD15" i="1"/>
  <c r="AT13" i="1"/>
  <c r="AV13" i="1" s="1"/>
  <c r="AT14" i="1"/>
  <c r="AV14" i="1" s="1"/>
  <c r="AI15" i="1"/>
  <c r="D16" i="1"/>
  <c r="AS16" i="1" s="1"/>
  <c r="AG16" i="1" l="1"/>
  <c r="AU16" i="1"/>
  <c r="AC16" i="1"/>
  <c r="AD16" i="1"/>
  <c r="AT15" i="1"/>
  <c r="AV15" i="1" s="1"/>
  <c r="AI16" i="1"/>
  <c r="D17" i="1"/>
  <c r="AS17" i="1" s="1"/>
  <c r="AG17" i="1" l="1"/>
  <c r="AU17" i="1"/>
  <c r="AC17" i="1"/>
  <c r="AD17" i="1"/>
  <c r="AT16" i="1"/>
  <c r="AV16" i="1" s="1"/>
  <c r="AI17" i="1"/>
  <c r="D18" i="1"/>
  <c r="AS18" i="1" s="1"/>
  <c r="AG18" i="1" l="1"/>
  <c r="AU18" i="1"/>
  <c r="AC18" i="1"/>
  <c r="AD18" i="1"/>
  <c r="AT17" i="1"/>
  <c r="AV17" i="1" s="1"/>
  <c r="AI18" i="1"/>
  <c r="D19" i="1"/>
  <c r="AS19" i="1" s="1"/>
  <c r="AG19" i="1" l="1"/>
  <c r="AU19" i="1"/>
  <c r="AC19" i="1"/>
  <c r="AD19" i="1"/>
  <c r="AT18" i="1"/>
  <c r="AV18" i="1" s="1"/>
  <c r="AI19" i="1"/>
  <c r="D20" i="1"/>
  <c r="AS20" i="1" s="1"/>
  <c r="AG20" i="1" l="1"/>
  <c r="AU20" i="1"/>
  <c r="AC20" i="1"/>
  <c r="AD20" i="1"/>
  <c r="AT19" i="1"/>
  <c r="AV19" i="1" s="1"/>
  <c r="D21" i="1"/>
  <c r="AS21" i="1" s="1"/>
  <c r="AI20" i="1"/>
  <c r="AG21" i="1" l="1"/>
  <c r="AU21" i="1"/>
  <c r="AC21" i="1"/>
  <c r="AD21" i="1"/>
  <c r="AT20" i="1"/>
  <c r="AV20" i="1" s="1"/>
  <c r="AI21" i="1"/>
  <c r="D22" i="1"/>
  <c r="AS22" i="1" s="1"/>
  <c r="AG22" i="1" l="1"/>
  <c r="AU22" i="1"/>
  <c r="AC22" i="1"/>
  <c r="AD22" i="1"/>
  <c r="AT21" i="1"/>
  <c r="AV21" i="1" s="1"/>
  <c r="AI22" i="1"/>
  <c r="D23" i="1"/>
  <c r="AS23" i="1" s="1"/>
  <c r="AG23" i="1" l="1"/>
  <c r="AU23" i="1"/>
  <c r="AC23" i="1"/>
  <c r="AD23" i="1"/>
  <c r="AT22" i="1"/>
  <c r="AV22" i="1" s="1"/>
  <c r="AI23" i="1"/>
  <c r="D24" i="1"/>
  <c r="AS24" i="1" s="1"/>
  <c r="AG24" i="1" l="1"/>
  <c r="AU24" i="1"/>
  <c r="AC24" i="1"/>
  <c r="AD24" i="1"/>
  <c r="AT23" i="1"/>
  <c r="AV23" i="1" s="1"/>
  <c r="AI24" i="1"/>
  <c r="D25" i="1"/>
  <c r="AS25" i="1" s="1"/>
  <c r="AG25" i="1" l="1"/>
  <c r="AU25" i="1"/>
  <c r="AC25" i="1"/>
  <c r="AD25" i="1"/>
  <c r="AT24" i="1"/>
  <c r="AV24" i="1" s="1"/>
  <c r="AI25" i="1"/>
  <c r="D26" i="1"/>
  <c r="AS26" i="1" s="1"/>
  <c r="AG26" i="1" l="1"/>
  <c r="AU26" i="1"/>
  <c r="AC26" i="1"/>
  <c r="AD26" i="1"/>
  <c r="AT25" i="1"/>
  <c r="AV25" i="1" s="1"/>
  <c r="AI26" i="1"/>
  <c r="AT26" i="1" l="1"/>
  <c r="AV26" i="1" s="1"/>
  <c r="D28" i="1"/>
  <c r="AS28" i="1" s="1"/>
  <c r="AG28" i="1" l="1"/>
  <c r="AU28" i="1"/>
  <c r="AC28" i="1"/>
  <c r="AD28" i="1"/>
  <c r="AI28" i="1"/>
  <c r="AT28" i="1" l="1"/>
  <c r="AV28" i="1" s="1"/>
  <c r="D29" i="1"/>
  <c r="AS29" i="1" s="1"/>
  <c r="D30" i="1"/>
  <c r="AS30" i="1" s="1"/>
  <c r="AU29" i="1" l="1"/>
  <c r="AG30" i="1"/>
  <c r="AU30" i="1"/>
  <c r="AD29" i="1"/>
  <c r="AG29" i="1"/>
  <c r="AC30" i="1"/>
  <c r="AD30" i="1"/>
  <c r="AC29" i="1"/>
  <c r="AI29" i="1"/>
  <c r="AI30" i="1"/>
  <c r="D31" i="1"/>
  <c r="AS31" i="1" s="1"/>
  <c r="AG31" i="1" l="1"/>
  <c r="AU31" i="1"/>
  <c r="AC31" i="1"/>
  <c r="AD31" i="1"/>
  <c r="AT29" i="1"/>
  <c r="AV29" i="1" s="1"/>
  <c r="AT30" i="1"/>
  <c r="AV30" i="1" s="1"/>
  <c r="AI31" i="1"/>
  <c r="D32" i="1"/>
  <c r="AS32" i="1" s="1"/>
  <c r="AG32" i="1" l="1"/>
  <c r="AU32" i="1"/>
  <c r="AC32" i="1"/>
  <c r="AD32" i="1"/>
  <c r="AT31" i="1"/>
  <c r="AV31" i="1" s="1"/>
  <c r="AI32" i="1"/>
  <c r="D33" i="1"/>
  <c r="AS33" i="1" s="1"/>
  <c r="AG33" i="1" l="1"/>
  <c r="AU33" i="1"/>
  <c r="AC33" i="1"/>
  <c r="AD33" i="1"/>
  <c r="AT32" i="1"/>
  <c r="AV32" i="1" s="1"/>
  <c r="D34" i="1"/>
  <c r="AS34" i="1" s="1"/>
  <c r="AI33" i="1"/>
  <c r="AG34" i="1" l="1"/>
  <c r="AU34" i="1"/>
  <c r="AC34" i="1"/>
  <c r="AD34" i="1"/>
  <c r="AT33" i="1"/>
  <c r="AV33" i="1" s="1"/>
  <c r="AI34" i="1"/>
  <c r="D35" i="1"/>
  <c r="AS35" i="1" s="1"/>
  <c r="AG35" i="1" l="1"/>
  <c r="AU35" i="1"/>
  <c r="AC35" i="1"/>
  <c r="AD35" i="1"/>
  <c r="AT34" i="1"/>
  <c r="AV34" i="1" s="1"/>
  <c r="AI35" i="1"/>
  <c r="D36" i="1"/>
  <c r="AS36" i="1" s="1"/>
  <c r="AG36" i="1" l="1"/>
  <c r="AU36" i="1"/>
  <c r="AC36" i="1"/>
  <c r="AD36" i="1"/>
  <c r="AT35" i="1"/>
  <c r="AV35" i="1" s="1"/>
  <c r="AI36" i="1"/>
  <c r="D37" i="1"/>
  <c r="AS37" i="1" s="1"/>
  <c r="AG37" i="1" l="1"/>
  <c r="AU37" i="1"/>
  <c r="AC37" i="1"/>
  <c r="AD37" i="1"/>
  <c r="AT36" i="1"/>
  <c r="AV36" i="1" s="1"/>
  <c r="AI37" i="1"/>
  <c r="D38" i="1"/>
  <c r="AS38" i="1" s="1"/>
  <c r="AG38" i="1" l="1"/>
  <c r="AU38" i="1"/>
  <c r="AC38" i="1"/>
  <c r="AD38" i="1"/>
  <c r="AT37" i="1"/>
  <c r="AV37" i="1" s="1"/>
  <c r="AI38" i="1"/>
  <c r="D39" i="1"/>
  <c r="AS39" i="1" s="1"/>
  <c r="AG39" i="1" l="1"/>
  <c r="AU39" i="1"/>
  <c r="AC39" i="1"/>
  <c r="AD39" i="1"/>
  <c r="AT38" i="1"/>
  <c r="AV38" i="1" s="1"/>
  <c r="D40" i="1"/>
  <c r="AS40" i="1" s="1"/>
  <c r="AI39" i="1"/>
  <c r="AG40" i="1" l="1"/>
  <c r="AU40" i="1"/>
  <c r="AC40" i="1"/>
  <c r="AD40" i="1"/>
  <c r="AT39" i="1"/>
  <c r="AV39" i="1" s="1"/>
  <c r="AI40" i="1"/>
  <c r="D41" i="1"/>
  <c r="AS41" i="1" s="1"/>
  <c r="AG41" i="1" l="1"/>
  <c r="AU41" i="1"/>
  <c r="AC41" i="1"/>
  <c r="AD41" i="1"/>
  <c r="AT40" i="1"/>
  <c r="AV40" i="1" s="1"/>
  <c r="AI41" i="1"/>
  <c r="D42" i="1"/>
  <c r="AS42" i="1" s="1"/>
  <c r="AG42" i="1" l="1"/>
  <c r="AU42" i="1"/>
  <c r="AC42" i="1"/>
  <c r="AD42" i="1"/>
  <c r="AT41" i="1"/>
  <c r="AV41" i="1" s="1"/>
  <c r="AI42" i="1"/>
  <c r="D43" i="1"/>
  <c r="AS43" i="1" s="1"/>
  <c r="AG43" i="1" l="1"/>
  <c r="AU43" i="1"/>
  <c r="AC43" i="1"/>
  <c r="AD43" i="1"/>
  <c r="AT42" i="1"/>
  <c r="AV42" i="1" s="1"/>
  <c r="AI43" i="1"/>
  <c r="AT43" i="1" l="1"/>
  <c r="AV43" i="1" s="1"/>
  <c r="D45" i="1" l="1"/>
  <c r="AS45" i="1" s="1"/>
  <c r="D46" i="1"/>
  <c r="AS46" i="1" s="1"/>
  <c r="AU45" i="1" l="1"/>
  <c r="AG46" i="1"/>
  <c r="AU46" i="1"/>
  <c r="AD45" i="1"/>
  <c r="AG45" i="1"/>
  <c r="AC46" i="1"/>
  <c r="AD46" i="1"/>
  <c r="AC45" i="1"/>
  <c r="AI45" i="1"/>
  <c r="AI46" i="1"/>
  <c r="AT45" i="1" l="1"/>
  <c r="AV45" i="1" s="1"/>
  <c r="AT46" i="1"/>
  <c r="AV46" i="1" s="1"/>
  <c r="D47" i="1"/>
  <c r="AS47" i="1" s="1"/>
  <c r="D48" i="1"/>
  <c r="AS48" i="1" s="1"/>
  <c r="AU47" i="1" l="1"/>
  <c r="AG48" i="1"/>
  <c r="AU48" i="1"/>
  <c r="AD47" i="1"/>
  <c r="AG47" i="1"/>
  <c r="AC48" i="1"/>
  <c r="AD48" i="1"/>
  <c r="AC47" i="1"/>
  <c r="AI47" i="1"/>
  <c r="AI48" i="1"/>
  <c r="D49" i="1"/>
  <c r="AS49" i="1" s="1"/>
  <c r="AG49" i="1" l="1"/>
  <c r="AU49" i="1"/>
  <c r="AC49" i="1"/>
  <c r="AD49" i="1"/>
  <c r="AT47" i="1"/>
  <c r="AV47" i="1" s="1"/>
  <c r="AT48" i="1"/>
  <c r="AV48" i="1" s="1"/>
  <c r="AI49" i="1"/>
  <c r="D50" i="1"/>
  <c r="AS50" i="1" s="1"/>
  <c r="AG50" i="1" l="1"/>
  <c r="AU50" i="1"/>
  <c r="AC50" i="1"/>
  <c r="AD50" i="1"/>
  <c r="AT49" i="1"/>
  <c r="AV49" i="1" s="1"/>
  <c r="AI50" i="1"/>
  <c r="D51" i="1"/>
  <c r="AS51" i="1" s="1"/>
  <c r="AG51" i="1" l="1"/>
  <c r="AU51" i="1"/>
  <c r="AC51" i="1"/>
  <c r="AD51" i="1"/>
  <c r="AT50" i="1"/>
  <c r="AV50" i="1" s="1"/>
  <c r="AI51" i="1"/>
  <c r="D52" i="1"/>
  <c r="AS52" i="1" s="1"/>
  <c r="AG52" i="1" l="1"/>
  <c r="AU52" i="1"/>
  <c r="AC52" i="1"/>
  <c r="AD52" i="1"/>
  <c r="AT51" i="1"/>
  <c r="AV51" i="1" s="1"/>
  <c r="AI52" i="1"/>
  <c r="D53" i="1"/>
  <c r="AS53" i="1" s="1"/>
  <c r="AG53" i="1" l="1"/>
  <c r="AU53" i="1"/>
  <c r="AC53" i="1"/>
  <c r="AD53" i="1"/>
  <c r="AT52" i="1"/>
  <c r="AV52" i="1" s="1"/>
  <c r="AI53" i="1"/>
  <c r="D54" i="1"/>
  <c r="AS54" i="1" s="1"/>
  <c r="AG54" i="1" l="1"/>
  <c r="AU54" i="1"/>
  <c r="AC54" i="1"/>
  <c r="AD54" i="1"/>
  <c r="AT53" i="1"/>
  <c r="AV53" i="1" s="1"/>
  <c r="AI54" i="1"/>
  <c r="D55" i="1"/>
  <c r="AS55" i="1" s="1"/>
  <c r="AG55" i="1" l="1"/>
  <c r="AU55" i="1"/>
  <c r="AC55" i="1"/>
  <c r="AD55" i="1"/>
  <c r="AT54" i="1"/>
  <c r="AV54" i="1" s="1"/>
  <c r="AI55" i="1"/>
  <c r="AT55" i="1" l="1"/>
  <c r="AV55" i="1" s="1"/>
  <c r="D57" i="1" l="1"/>
  <c r="AS57" i="1" s="1"/>
  <c r="D58" i="1"/>
  <c r="AS58" i="1" s="1"/>
  <c r="AU57" i="1" l="1"/>
  <c r="AG58" i="1"/>
  <c r="AU58" i="1"/>
  <c r="AD57" i="1"/>
  <c r="AG57" i="1"/>
  <c r="AC58" i="1"/>
  <c r="AD58" i="1"/>
  <c r="AC57" i="1"/>
  <c r="AI57" i="1"/>
  <c r="D59" i="1"/>
  <c r="AS59" i="1" s="1"/>
  <c r="AI58" i="1"/>
  <c r="AG59" i="1" l="1"/>
  <c r="AU59" i="1"/>
  <c r="AC59" i="1"/>
  <c r="AD59" i="1"/>
  <c r="AT57" i="1"/>
  <c r="AV57" i="1" s="1"/>
  <c r="AT58" i="1"/>
  <c r="AV58" i="1" s="1"/>
  <c r="D60" i="1"/>
  <c r="AS60" i="1" s="1"/>
  <c r="AI59" i="1"/>
  <c r="AG60" i="1" l="1"/>
  <c r="AU60" i="1"/>
  <c r="AC60" i="1"/>
  <c r="AD60" i="1"/>
  <c r="AT59" i="1"/>
  <c r="AV59" i="1" s="1"/>
  <c r="AI60" i="1"/>
  <c r="D61" i="1"/>
  <c r="AS61" i="1" s="1"/>
  <c r="AG61" i="1" l="1"/>
  <c r="AU61" i="1"/>
  <c r="AC61" i="1"/>
  <c r="AD61" i="1"/>
  <c r="AT60" i="1"/>
  <c r="AV60" i="1" s="1"/>
  <c r="D62" i="1"/>
  <c r="AS62" i="1" s="1"/>
  <c r="AI61" i="1"/>
  <c r="AG62" i="1" l="1"/>
  <c r="AU62" i="1"/>
  <c r="AC62" i="1"/>
  <c r="AD62" i="1"/>
  <c r="AT61" i="1"/>
  <c r="AV61" i="1" s="1"/>
  <c r="AI62" i="1"/>
  <c r="D63" i="1"/>
  <c r="AS63" i="1" s="1"/>
  <c r="AG63" i="1" l="1"/>
  <c r="AU63" i="1"/>
  <c r="AC63" i="1"/>
  <c r="AD63" i="1"/>
  <c r="AT62" i="1"/>
  <c r="AV62" i="1" s="1"/>
  <c r="D64" i="1"/>
  <c r="AS64" i="1" s="1"/>
  <c r="AI63" i="1"/>
  <c r="AG64" i="1" l="1"/>
  <c r="AU64" i="1"/>
  <c r="AC64" i="1"/>
  <c r="AD64" i="1"/>
  <c r="AT63" i="1"/>
  <c r="AV63" i="1" s="1"/>
  <c r="AI64" i="1"/>
  <c r="D65" i="1"/>
  <c r="AS65" i="1" s="1"/>
  <c r="AG65" i="1" l="1"/>
  <c r="AU65" i="1"/>
  <c r="AC65" i="1"/>
  <c r="AD65" i="1"/>
  <c r="AT64" i="1"/>
  <c r="AV64" i="1" s="1"/>
  <c r="D66" i="1"/>
  <c r="AS66" i="1" s="1"/>
  <c r="AI65" i="1"/>
  <c r="AG66" i="1" l="1"/>
  <c r="AU66" i="1"/>
  <c r="AC66" i="1"/>
  <c r="AD66" i="1"/>
  <c r="AT65" i="1"/>
  <c r="AV65" i="1" s="1"/>
  <c r="AI66" i="1"/>
  <c r="AT66" i="1" l="1"/>
  <c r="AV66" i="1" s="1"/>
  <c r="D68" i="1"/>
  <c r="AS68" i="1" s="1"/>
  <c r="AG68" i="1" l="1"/>
  <c r="AU68" i="1"/>
  <c r="AC68" i="1"/>
  <c r="AD68" i="1"/>
  <c r="AI68" i="1"/>
  <c r="AT68" i="1" l="1"/>
  <c r="AV68" i="1" s="1"/>
  <c r="D69" i="1"/>
  <c r="AS69" i="1" s="1"/>
  <c r="AU69" i="1" l="1"/>
  <c r="AD69" i="1"/>
  <c r="AG69" i="1"/>
  <c r="AC69" i="1"/>
  <c r="AI69" i="1"/>
  <c r="D70" i="1"/>
  <c r="AS70" i="1" s="1"/>
  <c r="D71" i="1"/>
  <c r="AS71" i="1" s="1"/>
  <c r="AU70" i="1" l="1"/>
  <c r="AG71" i="1"/>
  <c r="AU71" i="1"/>
  <c r="AD70" i="1"/>
  <c r="AG70" i="1"/>
  <c r="AC71" i="1"/>
  <c r="AD71" i="1"/>
  <c r="AC70" i="1"/>
  <c r="AT69" i="1"/>
  <c r="AV69" i="1" s="1"/>
  <c r="AI70" i="1"/>
  <c r="AI71" i="1"/>
  <c r="D72" i="1"/>
  <c r="AS72" i="1" s="1"/>
  <c r="AG72" i="1" l="1"/>
  <c r="AU72" i="1"/>
  <c r="AC72" i="1"/>
  <c r="AD72" i="1"/>
  <c r="AT70" i="1"/>
  <c r="AV70" i="1" s="1"/>
  <c r="AT71" i="1"/>
  <c r="AV71" i="1" s="1"/>
  <c r="AI72" i="1"/>
  <c r="D73" i="1"/>
  <c r="AS73" i="1" s="1"/>
  <c r="AG73" i="1" l="1"/>
  <c r="AU73" i="1"/>
  <c r="AC73" i="1"/>
  <c r="AD73" i="1"/>
  <c r="AT72" i="1"/>
  <c r="AV72" i="1" s="1"/>
  <c r="AI73" i="1"/>
  <c r="D74" i="1"/>
  <c r="AS74" i="1" s="1"/>
  <c r="AG74" i="1" l="1"/>
  <c r="AU74" i="1"/>
  <c r="AC74" i="1"/>
  <c r="AD74" i="1"/>
  <c r="AT73" i="1"/>
  <c r="AV73" i="1" s="1"/>
  <c r="AI74" i="1"/>
  <c r="AT74" i="1" l="1"/>
  <c r="AV74" i="1" s="1"/>
  <c r="D76" i="1"/>
  <c r="AS76" i="1" s="1"/>
  <c r="AG76" i="1" l="1"/>
  <c r="AU76" i="1"/>
  <c r="AC76" i="1"/>
  <c r="AD76" i="1"/>
  <c r="AI76" i="1"/>
  <c r="D77" i="1"/>
  <c r="AS77" i="1" s="1"/>
  <c r="AG77" i="1" l="1"/>
  <c r="AU77" i="1"/>
  <c r="AC77" i="1"/>
  <c r="AD77" i="1"/>
  <c r="AT76" i="1"/>
  <c r="AV76" i="1" s="1"/>
  <c r="D78" i="1"/>
  <c r="AS78" i="1" s="1"/>
  <c r="AI77" i="1"/>
  <c r="AG78" i="1" l="1"/>
  <c r="AU78" i="1"/>
  <c r="AC78" i="1"/>
  <c r="AD78" i="1"/>
  <c r="AT77" i="1"/>
  <c r="AV77" i="1" s="1"/>
  <c r="AI78" i="1"/>
  <c r="D79" i="1"/>
  <c r="AS79" i="1" s="1"/>
  <c r="AG79" i="1" l="1"/>
  <c r="AU79" i="1"/>
  <c r="AC79" i="1"/>
  <c r="AD79" i="1"/>
  <c r="AT78" i="1"/>
  <c r="AV78" i="1" s="1"/>
  <c r="AI79" i="1"/>
  <c r="AT79" i="1" l="1"/>
  <c r="AV79" i="1" s="1"/>
  <c r="D81" i="1" l="1"/>
  <c r="AS81" i="1" s="1"/>
  <c r="D82" i="1"/>
  <c r="AS82" i="1" s="1"/>
  <c r="AU81" i="1" l="1"/>
  <c r="AG82" i="1"/>
  <c r="AU82" i="1"/>
  <c r="AD81" i="1"/>
  <c r="AG81" i="1"/>
  <c r="AC82" i="1"/>
  <c r="AD82" i="1"/>
  <c r="AC81" i="1"/>
  <c r="AI81" i="1"/>
  <c r="AI82" i="1"/>
  <c r="D83" i="1"/>
  <c r="AS83" i="1" s="1"/>
  <c r="AG83" i="1" l="1"/>
  <c r="AU83" i="1"/>
  <c r="AC83" i="1"/>
  <c r="AD83" i="1"/>
  <c r="AT81" i="1"/>
  <c r="AV81" i="1" s="1"/>
  <c r="AT82" i="1"/>
  <c r="AV82" i="1" s="1"/>
  <c r="AI83" i="1"/>
  <c r="D84" i="1"/>
  <c r="AS84" i="1" s="1"/>
  <c r="D85" i="1"/>
  <c r="AS85" i="1" s="1"/>
  <c r="AG84" i="1" l="1"/>
  <c r="AU84" i="1"/>
  <c r="AG85" i="1"/>
  <c r="AU85" i="1"/>
  <c r="AC85" i="1"/>
  <c r="AD85" i="1"/>
  <c r="AC84" i="1"/>
  <c r="AD84" i="1"/>
  <c r="AT83" i="1"/>
  <c r="AV83" i="1" s="1"/>
  <c r="AI84" i="1"/>
  <c r="D86" i="1"/>
  <c r="AS86" i="1" s="1"/>
  <c r="AG86" i="1" l="1"/>
  <c r="AU86" i="1"/>
  <c r="AC86" i="1"/>
  <c r="AD86" i="1"/>
  <c r="AT84" i="1"/>
  <c r="AV84" i="1" s="1"/>
  <c r="AI85" i="1"/>
  <c r="AT85" i="1" s="1"/>
  <c r="AV85" i="1" s="1"/>
  <c r="AI86" i="1"/>
  <c r="AT86" i="1" l="1"/>
  <c r="AV86" i="1" s="1"/>
  <c r="D87" i="1"/>
  <c r="AS87" i="1" s="1"/>
  <c r="D88" i="1"/>
  <c r="AS88" i="1" s="1"/>
  <c r="AU87" i="1" l="1"/>
  <c r="AG88" i="1"/>
  <c r="AU88" i="1"/>
  <c r="AD87" i="1"/>
  <c r="AG87" i="1"/>
  <c r="AC88" i="1"/>
  <c r="AD88" i="1"/>
  <c r="AC87" i="1"/>
  <c r="AI87" i="1"/>
  <c r="AI88" i="1"/>
  <c r="D89" i="1"/>
  <c r="AS89" i="1" s="1"/>
  <c r="AG89" i="1" l="1"/>
  <c r="AU89" i="1"/>
  <c r="AC89" i="1"/>
  <c r="AD89" i="1"/>
  <c r="AT87" i="1"/>
  <c r="AV87" i="1" s="1"/>
  <c r="AT88" i="1"/>
  <c r="AV88" i="1" s="1"/>
  <c r="AI89" i="1"/>
  <c r="D90" i="1"/>
  <c r="AS90" i="1" s="1"/>
  <c r="AG90" i="1" l="1"/>
  <c r="AU90" i="1"/>
  <c r="AC90" i="1"/>
  <c r="AD90" i="1"/>
  <c r="AT89" i="1"/>
  <c r="AV89" i="1" s="1"/>
  <c r="AI90" i="1"/>
  <c r="D91" i="1"/>
  <c r="AS91" i="1" s="1"/>
  <c r="AG91" i="1" l="1"/>
  <c r="AU91" i="1"/>
  <c r="AD91" i="1"/>
  <c r="AC91" i="1"/>
  <c r="AT90" i="1"/>
  <c r="AV90" i="1" s="1"/>
  <c r="AI91" i="1"/>
  <c r="AT91" i="1" l="1"/>
  <c r="AV91" i="1" s="1"/>
  <c r="B3" i="7" l="1"/>
  <c r="E3" i="7" l="1"/>
  <c r="F3" i="7"/>
  <c r="H3" i="7"/>
  <c r="C3" i="7"/>
  <c r="G3" i="7"/>
  <c r="D3" i="7"/>
  <c r="J3" i="7" l="1"/>
  <c r="I3" i="7" l="1"/>
  <c r="K3" i="7" s="1"/>
  <c r="L3" i="7" l="1"/>
  <c r="M3" i="7" s="1"/>
  <c r="B4" i="7"/>
  <c r="C4" i="7" l="1"/>
  <c r="G4" i="7"/>
  <c r="E4" i="7"/>
  <c r="D4" i="7"/>
  <c r="F4" i="7"/>
  <c r="H4" i="7"/>
  <c r="J4" i="7" l="1"/>
  <c r="I4" i="7"/>
  <c r="K4" i="7" l="1"/>
  <c r="L4" i="7" s="1"/>
  <c r="M4" i="7" s="1"/>
  <c r="B4" i="9"/>
  <c r="J4" i="9" l="1"/>
  <c r="G4" i="9"/>
  <c r="D4" i="9"/>
  <c r="H4" i="9"/>
  <c r="C4" i="9"/>
  <c r="I4" i="9"/>
  <c r="E4" i="9"/>
  <c r="F4" i="9"/>
  <c r="K4" i="9" l="1"/>
  <c r="L4" i="9" l="1"/>
  <c r="M4" i="9" s="1"/>
  <c r="B5" i="7"/>
  <c r="C5" i="7" l="1"/>
  <c r="G5" i="7"/>
  <c r="D5" i="7"/>
  <c r="H5" i="7"/>
  <c r="E5" i="7"/>
  <c r="F5" i="7"/>
  <c r="J5" i="7" l="1"/>
  <c r="I5" i="7"/>
  <c r="K5" i="7" l="1"/>
  <c r="L5" i="7" s="1"/>
  <c r="M5" i="7" s="1"/>
  <c r="B5" i="9" l="1"/>
  <c r="I5" i="9" l="1"/>
  <c r="G5" i="9"/>
  <c r="D5" i="9"/>
  <c r="C5" i="9"/>
  <c r="H5" i="9"/>
  <c r="F5" i="9"/>
  <c r="J5" i="9"/>
  <c r="E5" i="9"/>
  <c r="B29" i="4" l="1"/>
  <c r="I29" i="4" s="1"/>
  <c r="K5" i="9"/>
  <c r="C29" i="4" l="1"/>
  <c r="F29" i="4"/>
  <c r="G29" i="4"/>
  <c r="D29" i="4"/>
  <c r="J29" i="4"/>
  <c r="K29" i="4" s="1"/>
  <c r="L29" i="4" s="1"/>
  <c r="M29" i="4" s="1"/>
  <c r="H29" i="4"/>
  <c r="E29" i="4"/>
  <c r="L5" i="9"/>
  <c r="M5" i="9" s="1"/>
  <c r="B81" i="1" l="1"/>
  <c r="C81" i="1" s="1"/>
  <c r="B76" i="1"/>
  <c r="C76" i="1" s="1"/>
  <c r="B68" i="1"/>
  <c r="C68" i="1" s="1"/>
  <c r="B57" i="1"/>
  <c r="C57" i="1" s="1"/>
  <c r="B45" i="1"/>
  <c r="C45" i="1" s="1"/>
  <c r="B28" i="1"/>
  <c r="C28" i="1" s="1"/>
  <c r="B13" i="1"/>
  <c r="C13" i="1" s="1"/>
  <c r="B6" i="1"/>
  <c r="C6" i="1" s="1"/>
  <c r="B4" i="3" l="1"/>
  <c r="A2" i="2" s="1"/>
  <c r="R2" i="2" l="1"/>
  <c r="I2" i="2"/>
  <c r="H2" i="2"/>
  <c r="F2" i="2"/>
  <c r="B3" i="5"/>
  <c r="H3" i="5" s="1"/>
  <c r="F3" i="5"/>
  <c r="D3" i="5"/>
  <c r="J2" i="2"/>
  <c r="G3" i="5" l="1"/>
  <c r="A91" i="2"/>
  <c r="A79" i="2"/>
  <c r="A83" i="2"/>
  <c r="A81" i="2"/>
  <c r="A80" i="2"/>
  <c r="A82" i="2"/>
  <c r="A76" i="2"/>
  <c r="A77" i="2"/>
  <c r="A78" i="2"/>
  <c r="A75" i="2"/>
  <c r="A93" i="2"/>
  <c r="A92" i="2"/>
  <c r="A84" i="2"/>
  <c r="A85" i="2"/>
  <c r="A86" i="2"/>
  <c r="A87" i="2"/>
  <c r="A89" i="2"/>
  <c r="A88" i="2"/>
  <c r="R89" i="2" l="1"/>
  <c r="G89" i="2"/>
  <c r="G87" i="2"/>
  <c r="R87" i="2"/>
  <c r="G86" i="2"/>
  <c r="R86" i="2"/>
  <c r="G85" i="2"/>
  <c r="R85" i="2"/>
  <c r="G84" i="2"/>
  <c r="R84" i="2"/>
  <c r="R92" i="2"/>
  <c r="G92" i="2"/>
  <c r="G93" i="2"/>
  <c r="R93" i="2"/>
  <c r="G75" i="2"/>
  <c r="R75" i="2"/>
  <c r="R78" i="2"/>
  <c r="G78" i="2"/>
  <c r="R77" i="2"/>
  <c r="G77" i="2"/>
  <c r="R76" i="2"/>
  <c r="G76" i="2"/>
  <c r="R82" i="2"/>
  <c r="G82" i="2"/>
  <c r="R80" i="2"/>
  <c r="G80" i="2"/>
  <c r="R81" i="2"/>
  <c r="G81" i="2"/>
  <c r="R83" i="2"/>
  <c r="G83" i="2"/>
  <c r="R79" i="2"/>
  <c r="G79" i="2"/>
  <c r="R91" i="2"/>
  <c r="G91" i="2"/>
  <c r="G88" i="2"/>
  <c r="R88" i="2"/>
  <c r="F89" i="2"/>
  <c r="B89" i="2"/>
  <c r="C89" i="2"/>
  <c r="H87" i="2"/>
  <c r="I87" i="2"/>
  <c r="F87" i="2"/>
  <c r="B87" i="2"/>
  <c r="F86" i="2"/>
  <c r="I86" i="2"/>
  <c r="C86" i="2"/>
  <c r="F85" i="2"/>
  <c r="C85" i="2"/>
  <c r="B85" i="2"/>
  <c r="B84" i="2"/>
  <c r="F84" i="2"/>
  <c r="I84" i="2"/>
  <c r="C92" i="2"/>
  <c r="I92" i="2"/>
  <c r="H92" i="2"/>
  <c r="I93" i="2"/>
  <c r="B93" i="2"/>
  <c r="H93" i="2"/>
  <c r="I75" i="2"/>
  <c r="C75" i="2"/>
  <c r="B75" i="2"/>
  <c r="C78" i="2"/>
  <c r="B78" i="2"/>
  <c r="F78" i="2"/>
  <c r="H77" i="2"/>
  <c r="F77" i="2"/>
  <c r="I77" i="2"/>
  <c r="H76" i="2"/>
  <c r="F76" i="2"/>
  <c r="B76" i="2"/>
  <c r="C76" i="2"/>
  <c r="F82" i="2"/>
  <c r="B82" i="2"/>
  <c r="I82" i="2"/>
  <c r="H82" i="2"/>
  <c r="H80" i="2"/>
  <c r="C80" i="2"/>
  <c r="F80" i="2"/>
  <c r="B81" i="2"/>
  <c r="C81" i="2"/>
  <c r="H81" i="2"/>
  <c r="B83" i="2"/>
  <c r="C83" i="2"/>
  <c r="F83" i="2"/>
  <c r="H83" i="2"/>
  <c r="B79" i="2"/>
  <c r="C79" i="2"/>
  <c r="I79" i="2"/>
  <c r="I91" i="2"/>
  <c r="B91" i="2"/>
  <c r="C91" i="2"/>
  <c r="F91" i="2"/>
  <c r="B88" i="2"/>
  <c r="H89" i="2"/>
  <c r="I89" i="2"/>
  <c r="C87" i="2"/>
  <c r="B86" i="2"/>
  <c r="H86" i="2"/>
  <c r="H85" i="2"/>
  <c r="I85" i="2"/>
  <c r="H84" i="2"/>
  <c r="C84" i="2"/>
  <c r="F92" i="2"/>
  <c r="B92" i="2"/>
  <c r="F93" i="2"/>
  <c r="C93" i="2"/>
  <c r="F75" i="2"/>
  <c r="H75" i="2"/>
  <c r="I78" i="2"/>
  <c r="H78" i="2"/>
  <c r="C77" i="2"/>
  <c r="B77" i="2"/>
  <c r="I76" i="2"/>
  <c r="C82" i="2"/>
  <c r="B80" i="2"/>
  <c r="I80" i="2"/>
  <c r="F81" i="2"/>
  <c r="I81" i="2"/>
  <c r="I83" i="2"/>
  <c r="F79" i="2"/>
  <c r="H79" i="2"/>
  <c r="H91" i="2"/>
  <c r="H88" i="2"/>
  <c r="C88" i="2"/>
  <c r="I88" i="2"/>
  <c r="F88" i="2"/>
  <c r="D80" i="2" l="1"/>
  <c r="E80" i="2"/>
  <c r="K80" i="2"/>
  <c r="L80" i="2"/>
  <c r="D77" i="2"/>
  <c r="E77" i="2"/>
  <c r="L77" i="2"/>
  <c r="K77" i="2"/>
  <c r="D92" i="2"/>
  <c r="E92" i="2"/>
  <c r="K92" i="2"/>
  <c r="L92" i="2"/>
  <c r="E86" i="2"/>
  <c r="D86" i="2"/>
  <c r="K86" i="2"/>
  <c r="L86" i="2"/>
  <c r="E91" i="2"/>
  <c r="D91" i="2"/>
  <c r="K91" i="2"/>
  <c r="L91" i="2"/>
  <c r="E79" i="2"/>
  <c r="D79" i="2"/>
  <c r="L79" i="2"/>
  <c r="K79" i="2"/>
  <c r="E83" i="2"/>
  <c r="D83" i="2"/>
  <c r="L83" i="2"/>
  <c r="K83" i="2"/>
  <c r="E81" i="2"/>
  <c r="D81" i="2"/>
  <c r="K81" i="2"/>
  <c r="L81" i="2"/>
  <c r="E82" i="2"/>
  <c r="D82" i="2"/>
  <c r="L82" i="2"/>
  <c r="K82" i="2"/>
  <c r="D76" i="2"/>
  <c r="E76" i="2"/>
  <c r="L76" i="2"/>
  <c r="K76" i="2"/>
  <c r="E78" i="2"/>
  <c r="D78" i="2"/>
  <c r="K78" i="2"/>
  <c r="L78" i="2"/>
  <c r="E75" i="2"/>
  <c r="D75" i="2"/>
  <c r="K75" i="2"/>
  <c r="L75" i="2"/>
  <c r="D93" i="2"/>
  <c r="E93" i="2"/>
  <c r="K93" i="2"/>
  <c r="L93" i="2"/>
  <c r="E84" i="2"/>
  <c r="D84" i="2"/>
  <c r="K84" i="2"/>
  <c r="L84" i="2"/>
  <c r="D85" i="2"/>
  <c r="E85" i="2"/>
  <c r="L85" i="2"/>
  <c r="K85" i="2"/>
  <c r="D87" i="2"/>
  <c r="E87" i="2"/>
  <c r="K87" i="2"/>
  <c r="L87" i="2"/>
  <c r="D89" i="2"/>
  <c r="K89" i="2"/>
  <c r="E89" i="2"/>
  <c r="L89" i="2"/>
  <c r="D88" i="2"/>
  <c r="E88" i="2"/>
  <c r="L88" i="2"/>
  <c r="K88" i="2"/>
  <c r="N86" i="2"/>
  <c r="N91" i="2"/>
  <c r="N79" i="2"/>
  <c r="N83" i="2"/>
  <c r="N81" i="2"/>
  <c r="N82" i="2"/>
  <c r="N78" i="2"/>
  <c r="N75" i="2"/>
  <c r="N84" i="2"/>
  <c r="N88" i="2"/>
  <c r="N80" i="2"/>
  <c r="N77" i="2"/>
  <c r="N92" i="2"/>
  <c r="N76" i="2"/>
  <c r="N93" i="2"/>
  <c r="N85" i="2"/>
  <c r="N87" i="2"/>
  <c r="N89" i="2"/>
  <c r="M77" i="2" l="1"/>
  <c r="M76" i="2"/>
  <c r="M82" i="2"/>
  <c r="O82" i="2" s="1"/>
  <c r="P82" i="2" s="1"/>
  <c r="Q82" i="2" s="1"/>
  <c r="M83" i="2"/>
  <c r="M79" i="2"/>
  <c r="O79" i="2" s="1"/>
  <c r="P79" i="2" s="1"/>
  <c r="Q79" i="2" s="1"/>
  <c r="M89" i="2"/>
  <c r="O89" i="2" s="1"/>
  <c r="P89" i="2" s="1"/>
  <c r="Q89" i="2" s="1"/>
  <c r="M84" i="2"/>
  <c r="O84" i="2" s="1"/>
  <c r="P84" i="2" s="1"/>
  <c r="Q84" i="2" s="1"/>
  <c r="M93" i="2"/>
  <c r="O93" i="2" s="1"/>
  <c r="P93" i="2" s="1"/>
  <c r="Q93" i="2" s="1"/>
  <c r="M75" i="2"/>
  <c r="O75" i="2" s="1"/>
  <c r="P75" i="2" s="1"/>
  <c r="Q75" i="2" s="1"/>
  <c r="M85" i="2"/>
  <c r="O85" i="2" s="1"/>
  <c r="P85" i="2" s="1"/>
  <c r="Q85" i="2" s="1"/>
  <c r="M87" i="2"/>
  <c r="O87" i="2" s="1"/>
  <c r="P87" i="2" s="1"/>
  <c r="Q87" i="2" s="1"/>
  <c r="M78" i="2"/>
  <c r="M81" i="2"/>
  <c r="M91" i="2"/>
  <c r="O91" i="2" s="1"/>
  <c r="P91" i="2" s="1"/>
  <c r="Q91" i="2" s="1"/>
  <c r="M86" i="2"/>
  <c r="O86" i="2" s="1"/>
  <c r="P86" i="2" s="1"/>
  <c r="Q86" i="2" s="1"/>
  <c r="M92" i="2"/>
  <c r="O92" i="2" s="1"/>
  <c r="P92" i="2" s="1"/>
  <c r="Q92" i="2" s="1"/>
  <c r="M80" i="2"/>
  <c r="M88" i="2"/>
  <c r="O88" i="2" s="1"/>
  <c r="P88" i="2" s="1"/>
  <c r="Q88" i="2" s="1"/>
  <c r="A90" i="2"/>
  <c r="O83" i="2" l="1"/>
  <c r="P83" i="2" s="1"/>
  <c r="Q83" i="2" s="1"/>
  <c r="O76" i="2"/>
  <c r="P76" i="2" s="1"/>
  <c r="Q76" i="2" s="1"/>
  <c r="O77" i="2"/>
  <c r="P77" i="2" s="1"/>
  <c r="Q77" i="2" s="1"/>
  <c r="O78" i="2"/>
  <c r="P78" i="2" s="1"/>
  <c r="Q78" i="2" s="1"/>
  <c r="O80" i="2"/>
  <c r="P80" i="2" s="1"/>
  <c r="Q80" i="2" s="1"/>
  <c r="O81" i="2"/>
  <c r="P81" i="2" s="1"/>
  <c r="Q81" i="2" s="1"/>
  <c r="R90" i="2"/>
  <c r="G90" i="2"/>
  <c r="F90" i="2"/>
  <c r="B90" i="2"/>
  <c r="H90" i="2"/>
  <c r="C90" i="2"/>
  <c r="I90" i="2"/>
  <c r="E90" i="2" l="1"/>
  <c r="D90" i="2"/>
  <c r="L90" i="2"/>
  <c r="K90" i="2"/>
  <c r="N90" i="2"/>
  <c r="M90" i="2" l="1"/>
  <c r="O90" i="2" s="1"/>
  <c r="P90" i="2" s="1"/>
  <c r="Q90" i="2" s="1"/>
  <c r="AK9" i="1" l="1"/>
  <c r="B2" i="2"/>
  <c r="C3" i="5"/>
  <c r="J92" i="2"/>
  <c r="J79" i="2"/>
  <c r="J77" i="2"/>
  <c r="J88" i="2"/>
  <c r="J87" i="2"/>
  <c r="J93" i="2"/>
  <c r="J83" i="2"/>
  <c r="J86" i="2"/>
  <c r="J78" i="2"/>
  <c r="J80" i="2"/>
  <c r="J90" i="2"/>
  <c r="J82" i="2"/>
  <c r="J91" i="2"/>
  <c r="J81" i="2"/>
  <c r="J85" i="2"/>
  <c r="J76" i="2"/>
  <c r="J89" i="2"/>
  <c r="J75" i="2"/>
  <c r="J84" i="2"/>
  <c r="D2" i="2" l="1"/>
  <c r="G2" i="2" l="1"/>
  <c r="E3" i="5"/>
  <c r="A3" i="1"/>
  <c r="D3" i="1"/>
  <c r="AH3" i="1"/>
  <c r="AK3" i="1" l="1"/>
  <c r="AI3" i="1"/>
  <c r="AS3" i="1"/>
  <c r="AG3" i="1"/>
  <c r="A4" i="1"/>
  <c r="AH4" i="1" s="1"/>
  <c r="D4" i="1"/>
  <c r="A45" i="13" l="1"/>
  <c r="A33" i="13"/>
  <c r="A18" i="13"/>
  <c r="A26" i="13"/>
  <c r="A43" i="13"/>
  <c r="A21" i="13"/>
  <c r="A12" i="13"/>
  <c r="A31" i="13"/>
  <c r="A34" i="13"/>
  <c r="A47" i="13"/>
  <c r="A37" i="13"/>
  <c r="A37" i="4"/>
  <c r="A49" i="5"/>
  <c r="A14" i="8"/>
  <c r="A12" i="8"/>
  <c r="A6" i="9"/>
  <c r="A17" i="9"/>
  <c r="A36" i="4"/>
  <c r="A20" i="7"/>
  <c r="A11" i="9"/>
  <c r="A11" i="6"/>
  <c r="A29" i="7"/>
  <c r="A24" i="9"/>
  <c r="A17" i="7"/>
  <c r="A47" i="5"/>
  <c r="A8" i="6"/>
  <c r="A10" i="7"/>
  <c r="A12" i="7"/>
  <c r="A8" i="9"/>
  <c r="A43" i="4"/>
  <c r="A9" i="7"/>
  <c r="A7" i="9"/>
  <c r="A8" i="7"/>
  <c r="A48" i="5"/>
  <c r="A16" i="6"/>
  <c r="A50" i="5"/>
  <c r="A25" i="9"/>
  <c r="A19" i="6"/>
  <c r="A20" i="9"/>
  <c r="A41" i="4"/>
  <c r="A4" i="12"/>
  <c r="A40" i="13"/>
  <c r="A9" i="13"/>
  <c r="A46" i="13"/>
  <c r="A27" i="13"/>
  <c r="A32" i="13"/>
  <c r="A41" i="13"/>
  <c r="A17" i="13"/>
  <c r="A14" i="13"/>
  <c r="A50" i="13"/>
  <c r="A44" i="13"/>
  <c r="A11" i="13"/>
  <c r="A46" i="4"/>
  <c r="A6" i="6"/>
  <c r="A7" i="12"/>
  <c r="A18" i="7"/>
  <c r="A25" i="7"/>
  <c r="A4" i="11"/>
  <c r="A40" i="4"/>
  <c r="A25" i="8"/>
  <c r="A8" i="12"/>
  <c r="A15" i="6"/>
  <c r="A30" i="7"/>
  <c r="A49" i="4"/>
  <c r="A20" i="8"/>
  <c r="A7" i="6"/>
  <c r="A21" i="9"/>
  <c r="A38" i="4"/>
  <c r="A18" i="6"/>
  <c r="A23" i="8"/>
  <c r="A22" i="6"/>
  <c r="A5" i="11"/>
  <c r="A18" i="8"/>
  <c r="A22" i="13"/>
  <c r="A36" i="13"/>
  <c r="A15" i="13"/>
  <c r="A38" i="13"/>
  <c r="A42" i="13"/>
  <c r="A30" i="13"/>
  <c r="A39" i="13"/>
  <c r="A29" i="13"/>
  <c r="A16" i="13"/>
  <c r="A24" i="13"/>
  <c r="A51" i="4"/>
  <c r="A23" i="7"/>
  <c r="A22" i="9"/>
  <c r="A5" i="8"/>
  <c r="A26" i="7"/>
  <c r="A15" i="9"/>
  <c r="A19" i="7"/>
  <c r="A47" i="4"/>
  <c r="A24" i="7"/>
  <c r="A9" i="9"/>
  <c r="A23" i="9"/>
  <c r="A22" i="7"/>
  <c r="A9" i="8"/>
  <c r="A44" i="4"/>
  <c r="A19" i="8"/>
  <c r="A13" i="8"/>
  <c r="A31" i="7"/>
  <c r="A13" i="9"/>
  <c r="A17" i="8"/>
  <c r="A21" i="6"/>
  <c r="A6" i="7"/>
  <c r="A12" i="6"/>
  <c r="A19" i="9"/>
  <c r="A21" i="8"/>
  <c r="A14" i="7"/>
  <c r="A32" i="7"/>
  <c r="A16" i="7"/>
  <c r="A13" i="7"/>
  <c r="A10" i="6"/>
  <c r="A11" i="7"/>
  <c r="A3" i="12"/>
  <c r="A19" i="13"/>
  <c r="A20" i="13"/>
  <c r="A48" i="13"/>
  <c r="A13" i="13"/>
  <c r="A10" i="13"/>
  <c r="A35" i="13"/>
  <c r="A28" i="13"/>
  <c r="A49" i="13"/>
  <c r="A25" i="13"/>
  <c r="A23" i="13"/>
  <c r="A50" i="4"/>
  <c r="A16" i="9"/>
  <c r="A27" i="7"/>
  <c r="A12" i="9"/>
  <c r="A15" i="7"/>
  <c r="A39" i="4"/>
  <c r="A5" i="6"/>
  <c r="A21" i="7"/>
  <c r="A24" i="8"/>
  <c r="A52" i="4"/>
  <c r="A8" i="8"/>
  <c r="A45" i="5"/>
  <c r="A6" i="11"/>
  <c r="A9" i="6"/>
  <c r="A10" i="9"/>
  <c r="A16" i="8"/>
  <c r="A22" i="8"/>
  <c r="A46" i="5"/>
  <c r="A14" i="9"/>
  <c r="A28" i="7"/>
  <c r="A10" i="8"/>
  <c r="A20" i="6"/>
  <c r="A7" i="8"/>
  <c r="A44" i="5"/>
  <c r="A18" i="9"/>
  <c r="A11" i="8"/>
  <c r="A48" i="4"/>
  <c r="A42" i="4"/>
  <c r="A5" i="12"/>
  <c r="A39" i="5"/>
  <c r="A41" i="5"/>
  <c r="A42" i="5"/>
  <c r="A32" i="4"/>
  <c r="A34" i="4"/>
  <c r="A6" i="12"/>
  <c r="A14" i="6"/>
  <c r="A45" i="4"/>
  <c r="A17" i="6"/>
  <c r="A40" i="5"/>
  <c r="A31" i="4"/>
  <c r="A33" i="4"/>
  <c r="A4" i="6"/>
  <c r="A4" i="7"/>
  <c r="A5" i="7"/>
  <c r="A29" i="4"/>
  <c r="A7" i="7"/>
  <c r="A15" i="8"/>
  <c r="A6" i="8"/>
  <c r="A13" i="6"/>
  <c r="A30" i="4"/>
  <c r="A43" i="5"/>
  <c r="A35" i="4"/>
  <c r="A3" i="7"/>
  <c r="A4" i="9"/>
  <c r="A5" i="9"/>
  <c r="A3" i="5"/>
  <c r="AS4" i="1"/>
  <c r="AK4" i="1"/>
  <c r="AJ4" i="1"/>
  <c r="AT3" i="1"/>
  <c r="AI4" i="1"/>
  <c r="A5" i="1"/>
  <c r="D5" i="1" s="1"/>
  <c r="AG4" i="1"/>
  <c r="AH5" i="1"/>
  <c r="AS5" i="1" l="1"/>
  <c r="AJ5" i="1"/>
  <c r="AV3" i="1"/>
  <c r="AU3" i="1"/>
  <c r="AK5" i="1"/>
  <c r="AT4" i="1"/>
  <c r="AG5" i="1"/>
  <c r="A6" i="1"/>
  <c r="AI5" i="1"/>
  <c r="AH6" i="1"/>
  <c r="AJ6" i="1" l="1"/>
  <c r="AV4" i="1"/>
  <c r="AU4" i="1"/>
  <c r="AK6" i="1"/>
  <c r="AT5" i="1"/>
  <c r="D6" i="1"/>
  <c r="A7" i="1"/>
  <c r="D7" i="1"/>
  <c r="AH7" i="1"/>
  <c r="AS6" i="1" l="1"/>
  <c r="AS7" i="1"/>
  <c r="AJ7" i="1"/>
  <c r="AK7" i="1"/>
  <c r="AV5" i="1"/>
  <c r="AU5" i="1"/>
  <c r="AI6" i="1"/>
  <c r="AI7" i="1"/>
  <c r="AG7" i="1"/>
  <c r="AG6" i="1"/>
  <c r="A8" i="1"/>
  <c r="AT6" i="1" l="1"/>
  <c r="AU6" i="1" s="1"/>
  <c r="AJ8" i="1"/>
  <c r="AV6" i="1"/>
  <c r="AT7" i="1"/>
  <c r="A9" i="1"/>
  <c r="AH9" i="1" s="1"/>
  <c r="D9" i="1"/>
  <c r="AI9" i="1" l="1"/>
  <c r="AS9" i="1"/>
  <c r="AV7" i="1"/>
  <c r="AU7" i="1"/>
  <c r="AG9" i="1"/>
  <c r="A10" i="1"/>
  <c r="D10" i="1"/>
  <c r="AT9" i="1" l="1"/>
  <c r="AV9" i="1" s="1"/>
  <c r="AS10" i="1"/>
  <c r="L2" i="2"/>
  <c r="K2" i="2"/>
  <c r="E2" i="2"/>
  <c r="AJ3" i="1"/>
  <c r="B3" i="1" s="1"/>
  <c r="C3" i="1" s="1"/>
  <c r="AJ9" i="1"/>
  <c r="B9" i="1" s="1"/>
  <c r="C9" i="1" s="1"/>
  <c r="AJ10" i="1"/>
  <c r="C2" i="2"/>
  <c r="N2" i="2"/>
  <c r="AH10" i="1"/>
  <c r="AI10" i="1"/>
  <c r="AG10" i="1"/>
  <c r="AC5" i="1"/>
  <c r="AC10" i="1"/>
  <c r="AD5" i="1"/>
  <c r="AD6" i="1"/>
  <c r="AC4" i="1"/>
  <c r="AD3" i="1"/>
  <c r="AD10" i="1"/>
  <c r="AC6" i="1"/>
  <c r="AC7" i="1"/>
  <c r="AC9" i="1"/>
  <c r="AC3" i="1"/>
  <c r="AD4" i="1"/>
  <c r="AD9" i="1"/>
  <c r="AD7" i="1"/>
  <c r="A11" i="1"/>
  <c r="AK10" i="1" l="1"/>
  <c r="M2" i="2"/>
  <c r="O2" i="2" s="1"/>
  <c r="P2" i="2" s="1"/>
  <c r="Q2" i="2" s="1"/>
  <c r="AU9" i="1"/>
  <c r="AJ11" i="1"/>
  <c r="J3" i="5"/>
  <c r="I3" i="5"/>
  <c r="AT10" i="1"/>
  <c r="A12" i="1"/>
  <c r="AJ12" i="1" l="1"/>
  <c r="AV10" i="1"/>
  <c r="AU10" i="1"/>
  <c r="K3" i="5"/>
  <c r="L3" i="5" s="1"/>
  <c r="M3" i="5" s="1"/>
  <c r="A13" i="1"/>
  <c r="AJ13" i="1" l="1"/>
  <c r="A14" i="1"/>
  <c r="AJ14" i="1" l="1"/>
  <c r="A15" i="1"/>
  <c r="AJ15" i="1" l="1"/>
  <c r="A16" i="1"/>
  <c r="AJ16" i="1" l="1"/>
  <c r="A17" i="1"/>
  <c r="AJ17" i="1" l="1"/>
  <c r="A18" i="1"/>
  <c r="AJ18" i="1" l="1"/>
  <c r="A19" i="1"/>
  <c r="AJ19" i="1" l="1"/>
  <c r="A20" i="1"/>
  <c r="AJ20" i="1" l="1"/>
  <c r="A21" i="1"/>
  <c r="AJ21" i="1" l="1"/>
  <c r="A22" i="1"/>
  <c r="AJ22" i="1" l="1"/>
  <c r="A23" i="1"/>
  <c r="AJ23" i="1" l="1"/>
  <c r="A24" i="1"/>
  <c r="AJ24" i="1" l="1"/>
  <c r="A25" i="1"/>
  <c r="AJ25" i="1" l="1"/>
  <c r="A26" i="1"/>
  <c r="AJ26" i="1" l="1"/>
  <c r="A27" i="1"/>
  <c r="AJ27" i="1" l="1"/>
  <c r="A28" i="1"/>
  <c r="AJ28" i="1" l="1"/>
  <c r="A29" i="1"/>
  <c r="AJ29" i="1" l="1"/>
  <c r="A30" i="1"/>
  <c r="AJ30" i="1" l="1"/>
  <c r="A31" i="1"/>
  <c r="AJ31" i="1" l="1"/>
  <c r="A32" i="1"/>
  <c r="AJ32" i="1" l="1"/>
  <c r="A33" i="1"/>
  <c r="AJ33" i="1" l="1"/>
  <c r="A34" i="1"/>
  <c r="AJ34" i="1" l="1"/>
  <c r="A35" i="1"/>
  <c r="AJ35" i="1" l="1"/>
  <c r="A36" i="1"/>
  <c r="AJ36" i="1" l="1"/>
  <c r="A37" i="1"/>
  <c r="AJ37" i="1" l="1"/>
  <c r="A38" i="1"/>
  <c r="AJ38" i="1" l="1"/>
  <c r="A39" i="1"/>
  <c r="AJ39" i="1" l="1"/>
  <c r="A40" i="1"/>
  <c r="AJ40" i="1" l="1"/>
  <c r="A41" i="1"/>
  <c r="AJ41" i="1" l="1"/>
  <c r="A42" i="1"/>
  <c r="AJ42" i="1" l="1"/>
  <c r="A43" i="1"/>
  <c r="AJ43" i="1" l="1"/>
  <c r="A44" i="1"/>
  <c r="AJ44" i="1" l="1"/>
  <c r="A45" i="1"/>
  <c r="AJ45" i="1" l="1"/>
  <c r="A46" i="1"/>
  <c r="AJ46" i="1" l="1"/>
  <c r="A47" i="1"/>
  <c r="AJ47" i="1" l="1"/>
  <c r="A48" i="1"/>
  <c r="AJ48" i="1" l="1"/>
  <c r="A49" i="1"/>
  <c r="AJ49" i="1" l="1"/>
  <c r="A50" i="1"/>
  <c r="AJ50" i="1" l="1"/>
  <c r="A51" i="1"/>
  <c r="AJ51" i="1" l="1"/>
  <c r="A52" i="1"/>
  <c r="AJ52" i="1" l="1"/>
  <c r="A53" i="1"/>
  <c r="AJ53" i="1" l="1"/>
  <c r="A54" i="1"/>
  <c r="AJ54" i="1" l="1"/>
  <c r="A55" i="1"/>
  <c r="AJ55" i="1" l="1"/>
  <c r="A56" i="1"/>
  <c r="AJ56" i="1" l="1"/>
  <c r="A57" i="1"/>
  <c r="AJ57" i="1" l="1"/>
  <c r="A58" i="1"/>
  <c r="AJ58" i="1" l="1"/>
  <c r="A59" i="1"/>
  <c r="AJ59" i="1" l="1"/>
  <c r="A60" i="1"/>
  <c r="AJ60" i="1" l="1"/>
  <c r="A61" i="1"/>
  <c r="AJ61" i="1" l="1"/>
  <c r="A62" i="1"/>
  <c r="AJ62" i="1" l="1"/>
  <c r="A63" i="1"/>
  <c r="AJ63" i="1" l="1"/>
  <c r="A64" i="1"/>
  <c r="AJ64" i="1" l="1"/>
  <c r="A65" i="1"/>
  <c r="AJ65" i="1" l="1"/>
  <c r="A66" i="1"/>
  <c r="AJ66" i="1" l="1"/>
  <c r="A67" i="1"/>
  <c r="AJ67" i="1" l="1"/>
  <c r="A68" i="1"/>
  <c r="AJ68" i="1" l="1"/>
  <c r="A69" i="1"/>
  <c r="AJ69" i="1" l="1"/>
  <c r="A70" i="1"/>
  <c r="AJ70" i="1" l="1"/>
  <c r="A71" i="1"/>
  <c r="AJ71" i="1" l="1"/>
  <c r="A72" i="1"/>
  <c r="AJ72" i="1" l="1"/>
  <c r="A73" i="1"/>
  <c r="AJ73" i="1" l="1"/>
  <c r="A74" i="1"/>
  <c r="AJ74" i="1" l="1"/>
  <c r="A75" i="1"/>
  <c r="AJ75" i="1" l="1"/>
  <c r="A76" i="1"/>
  <c r="AJ76" i="1" l="1"/>
  <c r="A77" i="1"/>
  <c r="AJ77" i="1" l="1"/>
  <c r="A78" i="1"/>
  <c r="AJ78" i="1" l="1"/>
  <c r="A79" i="1"/>
  <c r="AJ79" i="1" l="1"/>
  <c r="A80" i="1"/>
  <c r="AJ80" i="1" l="1"/>
  <c r="A81" i="1"/>
  <c r="AJ81" i="1" l="1"/>
  <c r="A82" i="1"/>
  <c r="AJ82" i="1" l="1"/>
  <c r="A83" i="1"/>
  <c r="AJ83" i="1" l="1"/>
  <c r="A84" i="1"/>
  <c r="AJ84" i="1" l="1"/>
  <c r="A85" i="1"/>
  <c r="AJ85" i="1" l="1"/>
  <c r="A86" i="1"/>
  <c r="AJ86" i="1" l="1"/>
  <c r="A87" i="1"/>
  <c r="AJ87" i="1" l="1"/>
  <c r="A88" i="1"/>
  <c r="AJ88" i="1" l="1"/>
  <c r="A89" i="1"/>
  <c r="AJ89" i="1" l="1"/>
  <c r="A90" i="1"/>
  <c r="AJ90" i="1" l="1"/>
  <c r="A91" i="1"/>
  <c r="AJ91" i="1" l="1"/>
  <c r="A92" i="1"/>
  <c r="AJ92" i="1" l="1"/>
  <c r="A93" i="1"/>
  <c r="AJ93" i="1" l="1"/>
  <c r="A94" i="1"/>
  <c r="AJ94" i="1" l="1"/>
  <c r="A95" i="1"/>
  <c r="AJ95" i="1" l="1"/>
  <c r="A96" i="1"/>
  <c r="AJ96" i="1" l="1"/>
  <c r="A97" i="1"/>
  <c r="AJ97" i="1" l="1"/>
  <c r="A98" i="1"/>
  <c r="AJ98" i="1" l="1"/>
  <c r="A99" i="1"/>
  <c r="AJ99" i="1" l="1"/>
  <c r="A100" i="1"/>
  <c r="AJ100" i="1" l="1"/>
  <c r="A101" i="1"/>
  <c r="AJ101" i="1" l="1"/>
  <c r="A102" i="1"/>
  <c r="AJ102" i="1" l="1"/>
  <c r="A103" i="1"/>
  <c r="AJ103" i="1" l="1"/>
  <c r="A104" i="1"/>
  <c r="AJ104" i="1" l="1"/>
  <c r="A105" i="1"/>
  <c r="AJ105" i="1" l="1"/>
  <c r="A106" i="1"/>
  <c r="AJ106" i="1" l="1"/>
  <c r="A107" i="1"/>
  <c r="AJ107" i="1" l="1"/>
  <c r="A108" i="1"/>
  <c r="AJ108" i="1" l="1"/>
  <c r="A109" i="1"/>
  <c r="AJ109" i="1" l="1"/>
  <c r="A110" i="1"/>
  <c r="AJ110" i="1" l="1"/>
  <c r="A111" i="1"/>
  <c r="AJ111" i="1" l="1"/>
  <c r="A112" i="1"/>
  <c r="AJ112" i="1" l="1"/>
  <c r="A113" i="1"/>
  <c r="AJ113" i="1" l="1"/>
  <c r="A114" i="1"/>
  <c r="AJ114" i="1" l="1"/>
  <c r="A115" i="1"/>
  <c r="AJ115" i="1" l="1"/>
  <c r="A116" i="1"/>
  <c r="AJ116" i="1" l="1"/>
  <c r="A117" i="1"/>
  <c r="AJ117" i="1" l="1"/>
  <c r="A118" i="1"/>
  <c r="AJ118" i="1" l="1"/>
  <c r="A119" i="1"/>
  <c r="AJ119" i="1" l="1"/>
  <c r="A120" i="1"/>
  <c r="AJ120" i="1" l="1"/>
  <c r="A121" i="1"/>
  <c r="AJ121" i="1" l="1"/>
  <c r="A122" i="1"/>
  <c r="AJ122" i="1" l="1"/>
  <c r="A123" i="1"/>
  <c r="AJ123" i="1" l="1"/>
  <c r="B1" i="3"/>
  <c r="B2" i="3" s="1"/>
  <c r="A3" i="2"/>
  <c r="A4" i="2"/>
  <c r="A5" i="2" s="1"/>
  <c r="A6" i="2"/>
  <c r="A7" i="2" s="1"/>
  <c r="A8" i="2"/>
  <c r="A9" i="2" s="1"/>
  <c r="A10" i="2"/>
  <c r="A11" i="2" s="1"/>
  <c r="A12" i="2"/>
  <c r="A13" i="2" s="1"/>
  <c r="A14" i="2"/>
  <c r="A15" i="2" s="1"/>
  <c r="A16" i="2"/>
  <c r="A17" i="2" s="1"/>
  <c r="A18" i="2"/>
  <c r="A19" i="2" s="1"/>
  <c r="A20" i="2"/>
  <c r="A21" i="2" s="1"/>
  <c r="A22" i="2"/>
  <c r="A23" i="2" s="1"/>
  <c r="A24" i="2"/>
  <c r="A25" i="2" s="1"/>
  <c r="A26" i="2"/>
  <c r="A27" i="2" s="1"/>
  <c r="A28" i="2"/>
  <c r="A29" i="2" s="1"/>
  <c r="A30" i="2"/>
  <c r="A31" i="2" s="1"/>
  <c r="A32" i="2"/>
  <c r="A33" i="2" s="1"/>
  <c r="A34" i="2"/>
  <c r="A35" i="2" s="1"/>
  <c r="A36" i="2"/>
  <c r="A37" i="2" s="1"/>
  <c r="A38" i="2"/>
  <c r="A39" i="2" s="1"/>
  <c r="A40" i="2"/>
  <c r="A41" i="2" s="1"/>
  <c r="A42" i="2"/>
  <c r="A43" i="2" s="1"/>
  <c r="A44" i="2"/>
  <c r="A45" i="2" s="1"/>
  <c r="A46" i="2"/>
  <c r="A47" i="2" s="1"/>
  <c r="A48" i="2"/>
  <c r="A49" i="2" s="1"/>
  <c r="A50" i="2"/>
  <c r="A51" i="2" s="1"/>
  <c r="A52" i="2"/>
  <c r="A53" i="2" s="1"/>
  <c r="A54" i="2"/>
  <c r="A55" i="2" s="1"/>
  <c r="A56" i="2"/>
  <c r="A57" i="2" s="1"/>
  <c r="A58" i="2"/>
  <c r="A59" i="2" s="1"/>
  <c r="A60" i="2"/>
  <c r="A61" i="2" s="1"/>
  <c r="A62" i="2"/>
  <c r="A63" i="2" s="1"/>
  <c r="A64" i="2"/>
  <c r="A65" i="2" s="1"/>
  <c r="A66" i="2"/>
  <c r="A67" i="2" s="1"/>
  <c r="A68" i="2"/>
  <c r="A69" i="2" s="1"/>
  <c r="A70" i="2"/>
  <c r="A71" i="2" s="1"/>
  <c r="A72" i="2"/>
  <c r="A73" i="2" s="1"/>
  <c r="A74" i="2"/>
  <c r="G74" i="2" l="1"/>
  <c r="R74" i="2"/>
  <c r="R73" i="2"/>
  <c r="G73" i="2"/>
  <c r="G72" i="2"/>
  <c r="R72" i="2"/>
  <c r="R71" i="2"/>
  <c r="G71" i="2"/>
  <c r="G70" i="2"/>
  <c r="R70" i="2"/>
  <c r="R69" i="2"/>
  <c r="G69" i="2"/>
  <c r="G68" i="2"/>
  <c r="R68" i="2"/>
  <c r="G67" i="2"/>
  <c r="R67" i="2"/>
  <c r="R66" i="2"/>
  <c r="G66" i="2"/>
  <c r="G65" i="2"/>
  <c r="R65" i="2"/>
  <c r="R64" i="2"/>
  <c r="G64" i="2"/>
  <c r="G63" i="2"/>
  <c r="R63" i="2"/>
  <c r="G62" i="2"/>
  <c r="R62" i="2"/>
  <c r="G61" i="2"/>
  <c r="R61" i="2"/>
  <c r="R60" i="2"/>
  <c r="G60" i="2"/>
  <c r="R59" i="2"/>
  <c r="G59" i="2"/>
  <c r="G58" i="2"/>
  <c r="R58" i="2"/>
  <c r="R57" i="2"/>
  <c r="G57" i="2"/>
  <c r="G56" i="2"/>
  <c r="R56" i="2"/>
  <c r="G55" i="2"/>
  <c r="R55" i="2"/>
  <c r="R54" i="2"/>
  <c r="G54" i="2"/>
  <c r="G53" i="2"/>
  <c r="R53" i="2"/>
  <c r="R52" i="2"/>
  <c r="G52" i="2"/>
  <c r="G51" i="2"/>
  <c r="R51" i="2"/>
  <c r="G50" i="2"/>
  <c r="R50" i="2"/>
  <c r="G49" i="2"/>
  <c r="R49" i="2"/>
  <c r="R48" i="2"/>
  <c r="G48" i="2"/>
  <c r="R47" i="2"/>
  <c r="G47" i="2"/>
  <c r="G46" i="2"/>
  <c r="R46" i="2"/>
  <c r="R45" i="2"/>
  <c r="G45" i="2"/>
  <c r="G44" i="2"/>
  <c r="R44" i="2"/>
  <c r="G43" i="2"/>
  <c r="R43" i="2"/>
  <c r="R42" i="2"/>
  <c r="G42" i="2"/>
  <c r="R41" i="2"/>
  <c r="G41" i="2"/>
  <c r="G40" i="2"/>
  <c r="R40" i="2"/>
  <c r="G39" i="2"/>
  <c r="R39" i="2"/>
  <c r="G38" i="2"/>
  <c r="R38" i="2"/>
  <c r="G37" i="2"/>
  <c r="R37" i="2"/>
  <c r="G36" i="2"/>
  <c r="R36" i="2"/>
  <c r="G35" i="2"/>
  <c r="R35" i="2"/>
  <c r="G34" i="2"/>
  <c r="R34" i="2"/>
  <c r="R33" i="2"/>
  <c r="G33" i="2"/>
  <c r="R32" i="2"/>
  <c r="G32" i="2"/>
  <c r="R31" i="2"/>
  <c r="G31" i="2"/>
  <c r="G30" i="2"/>
  <c r="R30" i="2"/>
  <c r="G29" i="2"/>
  <c r="R29" i="2"/>
  <c r="G28" i="2"/>
  <c r="R28" i="2"/>
  <c r="G27" i="2"/>
  <c r="R27" i="2"/>
  <c r="G26" i="2"/>
  <c r="R26" i="2"/>
  <c r="G25" i="2"/>
  <c r="R25" i="2"/>
  <c r="G24" i="2"/>
  <c r="R24" i="2"/>
  <c r="G23" i="2"/>
  <c r="R23" i="2"/>
  <c r="G22" i="2"/>
  <c r="R22" i="2"/>
  <c r="R21" i="2"/>
  <c r="G21" i="2"/>
  <c r="G20" i="2"/>
  <c r="R20" i="2"/>
  <c r="G19" i="2"/>
  <c r="R19" i="2"/>
  <c r="G18" i="2"/>
  <c r="R18" i="2"/>
  <c r="G17" i="2"/>
  <c r="R17" i="2"/>
  <c r="R16" i="2"/>
  <c r="G16" i="2"/>
  <c r="G15" i="2"/>
  <c r="R15" i="2"/>
  <c r="G14" i="2"/>
  <c r="R14" i="2"/>
  <c r="R13" i="2"/>
  <c r="G13" i="2"/>
  <c r="R12" i="2"/>
  <c r="G12" i="2"/>
  <c r="G11" i="2"/>
  <c r="R11" i="2"/>
  <c r="G10" i="2"/>
  <c r="R10" i="2"/>
  <c r="G9" i="2"/>
  <c r="R9" i="2"/>
  <c r="R8" i="2"/>
  <c r="G8" i="2"/>
  <c r="G7" i="2"/>
  <c r="R7" i="2"/>
  <c r="G6" i="2"/>
  <c r="R6" i="2"/>
  <c r="R5" i="2"/>
  <c r="G5" i="2"/>
  <c r="G4" i="2"/>
  <c r="R4" i="2"/>
  <c r="R3" i="2"/>
  <c r="G3" i="2"/>
  <c r="B74" i="2"/>
  <c r="F73" i="2"/>
  <c r="C73" i="2"/>
  <c r="I72" i="2"/>
  <c r="B72" i="2"/>
  <c r="B71" i="2"/>
  <c r="F71" i="2"/>
  <c r="C70" i="2"/>
  <c r="C69" i="2"/>
  <c r="I69" i="2"/>
  <c r="I68" i="2"/>
  <c r="C67" i="2"/>
  <c r="B67" i="2"/>
  <c r="B66" i="2"/>
  <c r="B65" i="2"/>
  <c r="F65" i="2"/>
  <c r="C64" i="2"/>
  <c r="I63" i="2"/>
  <c r="F63" i="2"/>
  <c r="B62" i="2"/>
  <c r="C61" i="2"/>
  <c r="H61" i="2"/>
  <c r="H60" i="2"/>
  <c r="I60" i="2"/>
  <c r="B59" i="2"/>
  <c r="I59" i="2"/>
  <c r="I58" i="2"/>
  <c r="H57" i="2"/>
  <c r="B56" i="2"/>
  <c r="B55" i="2"/>
  <c r="H55" i="2"/>
  <c r="C53" i="2"/>
  <c r="I52" i="2"/>
  <c r="H51" i="2"/>
  <c r="F51" i="2"/>
  <c r="C50" i="2"/>
  <c r="B49" i="2"/>
  <c r="H49" i="2"/>
  <c r="B48" i="2"/>
  <c r="F47" i="2"/>
  <c r="H47" i="2"/>
  <c r="F46" i="2"/>
  <c r="H45" i="2"/>
  <c r="B45" i="2"/>
  <c r="I44" i="2"/>
  <c r="F43" i="2"/>
  <c r="H43" i="2"/>
  <c r="B42" i="2"/>
  <c r="F41" i="2"/>
  <c r="C41" i="2"/>
  <c r="C40" i="2"/>
  <c r="F39" i="2"/>
  <c r="H38" i="2"/>
  <c r="F37" i="2"/>
  <c r="H37" i="2"/>
  <c r="C36" i="2"/>
  <c r="H36" i="2"/>
  <c r="C35" i="2"/>
  <c r="H35" i="2"/>
  <c r="F33" i="2"/>
  <c r="H33" i="2"/>
  <c r="F31" i="2"/>
  <c r="H30" i="2"/>
  <c r="H29" i="2"/>
  <c r="F29" i="2"/>
  <c r="F28" i="2"/>
  <c r="B28" i="2"/>
  <c r="B27" i="2"/>
  <c r="C27" i="2"/>
  <c r="H26" i="2"/>
  <c r="B25" i="2"/>
  <c r="F25" i="2"/>
  <c r="I24" i="2"/>
  <c r="B23" i="2"/>
  <c r="H22" i="2"/>
  <c r="C22" i="2"/>
  <c r="C21" i="2"/>
  <c r="B21" i="2"/>
  <c r="F19" i="2"/>
  <c r="H19" i="2"/>
  <c r="H17" i="2"/>
  <c r="B17" i="2"/>
  <c r="I16" i="2"/>
  <c r="H15" i="2"/>
  <c r="B15" i="2"/>
  <c r="C14" i="2"/>
  <c r="C13" i="2"/>
  <c r="F13" i="2"/>
  <c r="H12" i="2"/>
  <c r="F11" i="2"/>
  <c r="B11" i="2"/>
  <c r="B10" i="2"/>
  <c r="C9" i="2"/>
  <c r="B9" i="2"/>
  <c r="B8" i="2"/>
  <c r="I7" i="2"/>
  <c r="F7" i="2"/>
  <c r="I6" i="2"/>
  <c r="H6" i="2"/>
  <c r="B5" i="2"/>
  <c r="F4" i="2"/>
  <c r="B3" i="2"/>
  <c r="H3" i="2"/>
  <c r="F74" i="2"/>
  <c r="C74" i="2"/>
  <c r="H73" i="2"/>
  <c r="F72" i="2"/>
  <c r="F68" i="2"/>
  <c r="B68" i="2"/>
  <c r="F67" i="2"/>
  <c r="I66" i="2"/>
  <c r="C65" i="2"/>
  <c r="F64" i="2"/>
  <c r="B64" i="2"/>
  <c r="H63" i="2"/>
  <c r="H62" i="2"/>
  <c r="F61" i="2"/>
  <c r="C60" i="2"/>
  <c r="F59" i="2"/>
  <c r="H58" i="2"/>
  <c r="B57" i="2"/>
  <c r="F56" i="2"/>
  <c r="H56" i="2"/>
  <c r="C55" i="2"/>
  <c r="H54" i="2"/>
  <c r="B53" i="2"/>
  <c r="B52" i="2"/>
  <c r="H52" i="2"/>
  <c r="I51" i="2"/>
  <c r="I50" i="2"/>
  <c r="H50" i="2"/>
  <c r="I48" i="2"/>
  <c r="C47" i="2"/>
  <c r="B46" i="2"/>
  <c r="C45" i="2"/>
  <c r="H44" i="2"/>
  <c r="F44" i="2"/>
  <c r="I43" i="2"/>
  <c r="C42" i="2"/>
  <c r="I42" i="2"/>
  <c r="F40" i="2"/>
  <c r="H39" i="2"/>
  <c r="I37" i="2"/>
  <c r="I36" i="2"/>
  <c r="B36" i="2"/>
  <c r="B35" i="2"/>
  <c r="F34" i="2"/>
  <c r="C34" i="2"/>
  <c r="B33" i="2"/>
  <c r="H32" i="2"/>
  <c r="F32" i="2"/>
  <c r="C31" i="2"/>
  <c r="I30" i="2"/>
  <c r="C28" i="2"/>
  <c r="I28" i="2"/>
  <c r="C26" i="2"/>
  <c r="C25" i="2"/>
  <c r="B24" i="2"/>
  <c r="H23" i="2"/>
  <c r="B22" i="2"/>
  <c r="F22" i="2"/>
  <c r="F21" i="2"/>
  <c r="H20" i="2"/>
  <c r="I20" i="2"/>
  <c r="B19" i="2"/>
  <c r="I18" i="2"/>
  <c r="C18" i="2"/>
  <c r="C17" i="2"/>
  <c r="F16" i="2"/>
  <c r="C15" i="2"/>
  <c r="I14" i="2"/>
  <c r="I13" i="2"/>
  <c r="F12" i="2"/>
  <c r="C11" i="2"/>
  <c r="C10" i="2"/>
  <c r="H10" i="2"/>
  <c r="H7" i="2"/>
  <c r="B6" i="2"/>
  <c r="F5" i="2"/>
  <c r="B4" i="2"/>
  <c r="I3" i="2"/>
  <c r="I74" i="2"/>
  <c r="I73" i="2"/>
  <c r="B73" i="2"/>
  <c r="C72" i="2"/>
  <c r="C71" i="2"/>
  <c r="I71" i="2"/>
  <c r="H70" i="2"/>
  <c r="B70" i="2"/>
  <c r="F69" i="2"/>
  <c r="B69" i="2"/>
  <c r="C68" i="2"/>
  <c r="H67" i="2"/>
  <c r="I67" i="2"/>
  <c r="C66" i="2"/>
  <c r="I65" i="2"/>
  <c r="H65" i="2"/>
  <c r="I64" i="2"/>
  <c r="B63" i="2"/>
  <c r="F62" i="2"/>
  <c r="B61" i="2"/>
  <c r="B60" i="2"/>
  <c r="C59" i="2"/>
  <c r="F58" i="2"/>
  <c r="F57" i="2"/>
  <c r="C57" i="2"/>
  <c r="C56" i="2"/>
  <c r="I55" i="2"/>
  <c r="F54" i="2"/>
  <c r="C54" i="2"/>
  <c r="H53" i="2"/>
  <c r="I53" i="2"/>
  <c r="F52" i="2"/>
  <c r="C51" i="2"/>
  <c r="B51" i="2"/>
  <c r="C49" i="2"/>
  <c r="F49" i="2"/>
  <c r="H48" i="2"/>
  <c r="I47" i="2"/>
  <c r="B47" i="2"/>
  <c r="C46" i="2"/>
  <c r="H46" i="2"/>
  <c r="F45" i="2"/>
  <c r="I45" i="2"/>
  <c r="C44" i="2"/>
  <c r="B43" i="2"/>
  <c r="B41" i="2"/>
  <c r="I41" i="2"/>
  <c r="H40" i="2"/>
  <c r="B39" i="2"/>
  <c r="C39" i="2"/>
  <c r="I38" i="2"/>
  <c r="C38" i="2"/>
  <c r="B37" i="2"/>
  <c r="F36" i="2"/>
  <c r="I35" i="2"/>
  <c r="H34" i="2"/>
  <c r="I33" i="2"/>
  <c r="C32" i="2"/>
  <c r="H31" i="2"/>
  <c r="I31" i="2"/>
  <c r="C30" i="2"/>
  <c r="C29" i="2"/>
  <c r="I29" i="2"/>
  <c r="I27" i="2"/>
  <c r="H27" i="2"/>
  <c r="B26" i="2"/>
  <c r="H25" i="2"/>
  <c r="F24" i="2"/>
  <c r="C23" i="2"/>
  <c r="F23" i="2"/>
  <c r="I22" i="2"/>
  <c r="I21" i="2"/>
  <c r="C20" i="2"/>
  <c r="I19" i="2"/>
  <c r="F18" i="2"/>
  <c r="F17" i="2"/>
  <c r="I17" i="2"/>
  <c r="C16" i="2"/>
  <c r="I15" i="2"/>
  <c r="H14" i="2"/>
  <c r="H13" i="2"/>
  <c r="B12" i="2"/>
  <c r="H11" i="2"/>
  <c r="I11" i="2"/>
  <c r="F10" i="2"/>
  <c r="I9" i="2"/>
  <c r="F9" i="2"/>
  <c r="I8" i="2"/>
  <c r="H8" i="2"/>
  <c r="B7" i="2"/>
  <c r="C6" i="2"/>
  <c r="I5" i="2"/>
  <c r="C5" i="2"/>
  <c r="I4" i="2"/>
  <c r="F3" i="2"/>
  <c r="H74" i="2"/>
  <c r="H72" i="2"/>
  <c r="H71" i="2"/>
  <c r="I70" i="2"/>
  <c r="F70" i="2"/>
  <c r="H69" i="2"/>
  <c r="H68" i="2"/>
  <c r="F66" i="2"/>
  <c r="H66" i="2"/>
  <c r="H64" i="2"/>
  <c r="C63" i="2"/>
  <c r="C62" i="2"/>
  <c r="I62" i="2"/>
  <c r="I61" i="2"/>
  <c r="F60" i="2"/>
  <c r="H59" i="2"/>
  <c r="C58" i="2"/>
  <c r="B58" i="2"/>
  <c r="I57" i="2"/>
  <c r="I56" i="2"/>
  <c r="F55" i="2"/>
  <c r="B54" i="2"/>
  <c r="I54" i="2"/>
  <c r="F53" i="2"/>
  <c r="C52" i="2"/>
  <c r="F50" i="2"/>
  <c r="B50" i="2"/>
  <c r="I49" i="2"/>
  <c r="F48" i="2"/>
  <c r="C48" i="2"/>
  <c r="I46" i="2"/>
  <c r="B44" i="2"/>
  <c r="C43" i="2"/>
  <c r="H42" i="2"/>
  <c r="F42" i="2"/>
  <c r="H41" i="2"/>
  <c r="I40" i="2"/>
  <c r="B40" i="2"/>
  <c r="I39" i="2"/>
  <c r="F38" i="2"/>
  <c r="B38" i="2"/>
  <c r="C37" i="2"/>
  <c r="F35" i="2"/>
  <c r="B34" i="2"/>
  <c r="I34" i="2"/>
  <c r="C33" i="2"/>
  <c r="B32" i="2"/>
  <c r="I32" i="2"/>
  <c r="B31" i="2"/>
  <c r="B30" i="2"/>
  <c r="F30" i="2"/>
  <c r="B29" i="2"/>
  <c r="H28" i="2"/>
  <c r="F27" i="2"/>
  <c r="F26" i="2"/>
  <c r="I26" i="2"/>
  <c r="I25" i="2"/>
  <c r="H24" i="2"/>
  <c r="C24" i="2"/>
  <c r="I23" i="2"/>
  <c r="H21" i="2"/>
  <c r="F20" i="2"/>
  <c r="B20" i="2"/>
  <c r="C19" i="2"/>
  <c r="H18" i="2"/>
  <c r="B18" i="2"/>
  <c r="B16" i="2"/>
  <c r="H16" i="2"/>
  <c r="F15" i="2"/>
  <c r="B14" i="2"/>
  <c r="F14" i="2"/>
  <c r="B13" i="2"/>
  <c r="C12" i="2"/>
  <c r="I12" i="2"/>
  <c r="I10" i="2"/>
  <c r="H9" i="2"/>
  <c r="C8" i="2"/>
  <c r="F8" i="2"/>
  <c r="C7" i="2"/>
  <c r="F6" i="2"/>
  <c r="H5" i="2"/>
  <c r="H4" i="2"/>
  <c r="C4" i="2"/>
  <c r="C3" i="2"/>
  <c r="B3" i="9"/>
  <c r="B3" i="13"/>
  <c r="B4" i="13" s="1"/>
  <c r="B3" i="6"/>
  <c r="B3" i="11"/>
  <c r="B5" i="13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3" i="8"/>
  <c r="B4" i="8" s="1"/>
  <c r="A3" i="10"/>
  <c r="A4" i="10" s="1"/>
  <c r="A5" i="10" s="1"/>
  <c r="B4" i="5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J57" i="2"/>
  <c r="J44" i="2"/>
  <c r="J39" i="2"/>
  <c r="J34" i="2"/>
  <c r="J31" i="2"/>
  <c r="J23" i="2"/>
  <c r="J18" i="2"/>
  <c r="J70" i="2"/>
  <c r="J58" i="2"/>
  <c r="J48" i="2"/>
  <c r="J41" i="2"/>
  <c r="J40" i="2"/>
  <c r="J38" i="2"/>
  <c r="J29" i="2"/>
  <c r="J26" i="2"/>
  <c r="J14" i="2"/>
  <c r="J12" i="2"/>
  <c r="J9" i="2"/>
  <c r="J63" i="2"/>
  <c r="J61" i="2"/>
  <c r="J42" i="2"/>
  <c r="J35" i="2"/>
  <c r="J33" i="2"/>
  <c r="J25" i="2"/>
  <c r="J19" i="2"/>
  <c r="J16" i="2"/>
  <c r="J15" i="2"/>
  <c r="J73" i="2"/>
  <c r="J65" i="2"/>
  <c r="J56" i="2"/>
  <c r="J46" i="2"/>
  <c r="J45" i="2"/>
  <c r="J36" i="2"/>
  <c r="J17" i="2"/>
  <c r="J22" i="2"/>
  <c r="J68" i="2"/>
  <c r="J54" i="2"/>
  <c r="J53" i="2"/>
  <c r="J52" i="2"/>
  <c r="J32" i="2"/>
  <c r="J20" i="2"/>
  <c r="J10" i="2"/>
  <c r="J5" i="2"/>
  <c r="J72" i="2"/>
  <c r="J71" i="2"/>
  <c r="J69" i="2"/>
  <c r="J66" i="2"/>
  <c r="J60" i="2"/>
  <c r="J49" i="2"/>
  <c r="J27" i="2"/>
  <c r="J8" i="2"/>
  <c r="J6" i="2"/>
  <c r="J62" i="2"/>
  <c r="J59" i="2"/>
  <c r="J55" i="2"/>
  <c r="J50" i="2"/>
  <c r="J43" i="2"/>
  <c r="J37" i="2"/>
  <c r="J30" i="2"/>
  <c r="J28" i="2"/>
  <c r="J24" i="2"/>
  <c r="J21" i="2"/>
  <c r="J13" i="2"/>
  <c r="J7" i="2"/>
  <c r="J4" i="2"/>
  <c r="J3" i="2"/>
  <c r="J74" i="2"/>
  <c r="J67" i="2"/>
  <c r="J64" i="2"/>
  <c r="J51" i="2"/>
  <c r="J47" i="2"/>
  <c r="J11" i="2"/>
  <c r="E4" i="2" l="1"/>
  <c r="D4" i="2"/>
  <c r="L4" i="2"/>
  <c r="K4" i="2"/>
  <c r="E6" i="2"/>
  <c r="D6" i="2"/>
  <c r="L6" i="2"/>
  <c r="K6" i="2"/>
  <c r="E13" i="2"/>
  <c r="D13" i="2"/>
  <c r="L13" i="2"/>
  <c r="K13" i="2"/>
  <c r="E14" i="2"/>
  <c r="D14" i="2"/>
  <c r="K14" i="2"/>
  <c r="L14" i="2"/>
  <c r="D16" i="2"/>
  <c r="E16" i="2"/>
  <c r="L16" i="2"/>
  <c r="K16" i="2"/>
  <c r="D18" i="2"/>
  <c r="E18" i="2"/>
  <c r="K18" i="2"/>
  <c r="L18" i="2"/>
  <c r="D19" i="2"/>
  <c r="E19" i="2"/>
  <c r="L19" i="2"/>
  <c r="K19" i="2"/>
  <c r="E20" i="2"/>
  <c r="D20" i="2"/>
  <c r="K20" i="2"/>
  <c r="L20" i="2"/>
  <c r="E22" i="2"/>
  <c r="D22" i="2"/>
  <c r="K22" i="2"/>
  <c r="L22" i="2"/>
  <c r="E24" i="2"/>
  <c r="D24" i="2"/>
  <c r="L24" i="2"/>
  <c r="K24" i="2"/>
  <c r="E29" i="2"/>
  <c r="D29" i="2"/>
  <c r="L29" i="2"/>
  <c r="K29" i="2"/>
  <c r="E30" i="2"/>
  <c r="D30" i="2"/>
  <c r="K30" i="2"/>
  <c r="L30" i="2"/>
  <c r="D31" i="2"/>
  <c r="E31" i="2"/>
  <c r="K31" i="2"/>
  <c r="L31" i="2"/>
  <c r="E32" i="2"/>
  <c r="D32" i="2"/>
  <c r="L32" i="2"/>
  <c r="K32" i="2"/>
  <c r="D33" i="2"/>
  <c r="E33" i="2"/>
  <c r="L33" i="2"/>
  <c r="K33" i="2"/>
  <c r="E34" i="2"/>
  <c r="D34" i="2"/>
  <c r="K34" i="2"/>
  <c r="L34" i="2"/>
  <c r="E35" i="2"/>
  <c r="D35" i="2"/>
  <c r="L35" i="2"/>
  <c r="K35" i="2"/>
  <c r="D36" i="2"/>
  <c r="E36" i="2"/>
  <c r="K36" i="2"/>
  <c r="L36" i="2"/>
  <c r="D38" i="2"/>
  <c r="E38" i="2"/>
  <c r="L38" i="2"/>
  <c r="K38" i="2"/>
  <c r="D40" i="2"/>
  <c r="E40" i="2"/>
  <c r="L40" i="2"/>
  <c r="K40" i="2"/>
  <c r="D44" i="2"/>
  <c r="E44" i="2"/>
  <c r="K44" i="2"/>
  <c r="L44" i="2"/>
  <c r="M5" i="10" s="1"/>
  <c r="D46" i="2"/>
  <c r="E46" i="2"/>
  <c r="L46" i="2"/>
  <c r="J4" i="13" s="1"/>
  <c r="K46" i="2"/>
  <c r="E50" i="2"/>
  <c r="D50" i="2"/>
  <c r="K50" i="2"/>
  <c r="L50" i="2"/>
  <c r="E52" i="2"/>
  <c r="D52" i="2"/>
  <c r="K52" i="2"/>
  <c r="L52" i="2"/>
  <c r="D53" i="2"/>
  <c r="E53" i="2"/>
  <c r="K53" i="2"/>
  <c r="L53" i="2"/>
  <c r="E54" i="2"/>
  <c r="D54" i="2"/>
  <c r="L54" i="2"/>
  <c r="K54" i="2"/>
  <c r="D57" i="2"/>
  <c r="E57" i="2"/>
  <c r="L57" i="2"/>
  <c r="K57" i="2"/>
  <c r="D58" i="2"/>
  <c r="E58" i="2"/>
  <c r="L58" i="2"/>
  <c r="K58" i="2"/>
  <c r="D64" i="2"/>
  <c r="E64" i="2"/>
  <c r="L64" i="2"/>
  <c r="K64" i="2"/>
  <c r="E68" i="2"/>
  <c r="D68" i="2"/>
  <c r="K68" i="2"/>
  <c r="L68" i="2"/>
  <c r="E3" i="2"/>
  <c r="D3" i="2"/>
  <c r="N50" i="4"/>
  <c r="N45" i="4"/>
  <c r="N29" i="4"/>
  <c r="N38" i="4"/>
  <c r="N42" i="4"/>
  <c r="N51" i="4"/>
  <c r="N33" i="4"/>
  <c r="N44" i="4"/>
  <c r="N48" i="4"/>
  <c r="N52" i="4"/>
  <c r="N43" i="4"/>
  <c r="N39" i="4"/>
  <c r="N32" i="4"/>
  <c r="N36" i="4"/>
  <c r="N35" i="4"/>
  <c r="N46" i="4"/>
  <c r="N47" i="4"/>
  <c r="N30" i="4"/>
  <c r="N31" i="4"/>
  <c r="N40" i="4"/>
  <c r="N37" i="4"/>
  <c r="N49" i="4"/>
  <c r="N41" i="4"/>
  <c r="N34" i="4"/>
  <c r="K3" i="2"/>
  <c r="L3" i="2"/>
  <c r="E5" i="2"/>
  <c r="D5" i="2"/>
  <c r="K5" i="2"/>
  <c r="L5" i="2"/>
  <c r="E7" i="2"/>
  <c r="D7" i="2"/>
  <c r="L7" i="2"/>
  <c r="M3" i="10" s="1"/>
  <c r="K7" i="2"/>
  <c r="E8" i="2"/>
  <c r="D8" i="2"/>
  <c r="K8" i="2"/>
  <c r="L8" i="2"/>
  <c r="E9" i="2"/>
  <c r="D9" i="2"/>
  <c r="K9" i="2"/>
  <c r="L9" i="2"/>
  <c r="D10" i="2"/>
  <c r="E10" i="2"/>
  <c r="K10" i="2"/>
  <c r="L10" i="2"/>
  <c r="D11" i="2"/>
  <c r="E11" i="2"/>
  <c r="K11" i="2"/>
  <c r="L11" i="2"/>
  <c r="E12" i="2"/>
  <c r="D12" i="2"/>
  <c r="K12" i="2"/>
  <c r="L12" i="2"/>
  <c r="E15" i="2"/>
  <c r="D15" i="2"/>
  <c r="K15" i="2"/>
  <c r="L15" i="2"/>
  <c r="D17" i="2"/>
  <c r="E17" i="2"/>
  <c r="L17" i="2"/>
  <c r="K17" i="2"/>
  <c r="D21" i="2"/>
  <c r="E21" i="2"/>
  <c r="K21" i="2"/>
  <c r="L21" i="2"/>
  <c r="E23" i="2"/>
  <c r="D23" i="2"/>
  <c r="K23" i="2"/>
  <c r="L23" i="2"/>
  <c r="D25" i="2"/>
  <c r="E25" i="2"/>
  <c r="L25" i="2"/>
  <c r="K25" i="2"/>
  <c r="D26" i="2"/>
  <c r="E26" i="2"/>
  <c r="L26" i="2"/>
  <c r="K26" i="2"/>
  <c r="D27" i="2"/>
  <c r="E27" i="2"/>
  <c r="K27" i="2"/>
  <c r="L27" i="2"/>
  <c r="E28" i="2"/>
  <c r="D28" i="2"/>
  <c r="K28" i="2"/>
  <c r="L28" i="2"/>
  <c r="D37" i="2"/>
  <c r="E37" i="2"/>
  <c r="L37" i="2"/>
  <c r="K37" i="2"/>
  <c r="E39" i="2"/>
  <c r="D39" i="2"/>
  <c r="L39" i="2"/>
  <c r="J3" i="13" s="1"/>
  <c r="K39" i="2"/>
  <c r="D41" i="2"/>
  <c r="E41" i="2"/>
  <c r="L41" i="2"/>
  <c r="K41" i="2"/>
  <c r="E42" i="2"/>
  <c r="D42" i="2"/>
  <c r="K42" i="2"/>
  <c r="L42" i="2"/>
  <c r="E43" i="2"/>
  <c r="D43" i="2"/>
  <c r="L43" i="2"/>
  <c r="M4" i="10" s="1"/>
  <c r="K43" i="2"/>
  <c r="D45" i="2"/>
  <c r="E45" i="2"/>
  <c r="K45" i="2"/>
  <c r="L45" i="2"/>
  <c r="D47" i="2"/>
  <c r="E47" i="2"/>
  <c r="L47" i="2"/>
  <c r="K47" i="2"/>
  <c r="E48" i="2"/>
  <c r="D48" i="2"/>
  <c r="K48" i="2"/>
  <c r="L48" i="2"/>
  <c r="J5" i="13" s="1"/>
  <c r="D49" i="2"/>
  <c r="E49" i="2"/>
  <c r="K49" i="2"/>
  <c r="L49" i="2"/>
  <c r="E51" i="2"/>
  <c r="D51" i="2"/>
  <c r="K51" i="2"/>
  <c r="L51" i="2"/>
  <c r="D55" i="2"/>
  <c r="E55" i="2"/>
  <c r="K55" i="2"/>
  <c r="L55" i="2"/>
  <c r="E56" i="2"/>
  <c r="D56" i="2"/>
  <c r="L56" i="2"/>
  <c r="K56" i="2"/>
  <c r="D59" i="2"/>
  <c r="E59" i="2"/>
  <c r="K59" i="2"/>
  <c r="L59" i="2"/>
  <c r="D60" i="2"/>
  <c r="E60" i="2"/>
  <c r="K60" i="2"/>
  <c r="L60" i="2"/>
  <c r="D61" i="2"/>
  <c r="E61" i="2"/>
  <c r="K61" i="2"/>
  <c r="L61" i="2"/>
  <c r="D62" i="2"/>
  <c r="E62" i="2"/>
  <c r="K62" i="2"/>
  <c r="L62" i="2"/>
  <c r="E63" i="2"/>
  <c r="D63" i="2"/>
  <c r="K63" i="2"/>
  <c r="L63" i="2"/>
  <c r="E65" i="2"/>
  <c r="D65" i="2"/>
  <c r="K65" i="2"/>
  <c r="L65" i="2"/>
  <c r="E66" i="2"/>
  <c r="D66" i="2"/>
  <c r="K66" i="2"/>
  <c r="L66" i="2"/>
  <c r="D67" i="2"/>
  <c r="E67" i="2"/>
  <c r="L67" i="2"/>
  <c r="K67" i="2"/>
  <c r="D69" i="2"/>
  <c r="E69" i="2"/>
  <c r="L69" i="2"/>
  <c r="K69" i="2"/>
  <c r="E70" i="2"/>
  <c r="D70" i="2"/>
  <c r="L70" i="2"/>
  <c r="K70" i="2"/>
  <c r="E71" i="2"/>
  <c r="D71" i="2"/>
  <c r="K71" i="2"/>
  <c r="L71" i="2"/>
  <c r="D72" i="2"/>
  <c r="E72" i="2"/>
  <c r="L72" i="2"/>
  <c r="K72" i="2"/>
  <c r="E73" i="2"/>
  <c r="D73" i="2"/>
  <c r="K73" i="2"/>
  <c r="L73" i="2"/>
  <c r="E74" i="2"/>
  <c r="D74" i="2"/>
  <c r="K74" i="2"/>
  <c r="L74" i="2"/>
  <c r="F38" i="5"/>
  <c r="E38" i="5"/>
  <c r="E37" i="5"/>
  <c r="C36" i="5"/>
  <c r="D36" i="5"/>
  <c r="D35" i="5"/>
  <c r="E34" i="5"/>
  <c r="C34" i="5"/>
  <c r="H33" i="5"/>
  <c r="C32" i="5"/>
  <c r="F32" i="5"/>
  <c r="C31" i="5"/>
  <c r="D30" i="5"/>
  <c r="F30" i="5"/>
  <c r="H28" i="4"/>
  <c r="F28" i="4"/>
  <c r="G29" i="5"/>
  <c r="D27" i="4"/>
  <c r="E27" i="4"/>
  <c r="D28" i="5"/>
  <c r="E28" i="5"/>
  <c r="G26" i="4"/>
  <c r="H26" i="4"/>
  <c r="G27" i="5"/>
  <c r="J25" i="4"/>
  <c r="I25" i="4"/>
  <c r="G26" i="5"/>
  <c r="H26" i="5"/>
  <c r="E24" i="4"/>
  <c r="G24" i="4"/>
  <c r="G25" i="5"/>
  <c r="H23" i="4"/>
  <c r="F23" i="4"/>
  <c r="H24" i="5"/>
  <c r="D24" i="5"/>
  <c r="D22" i="4"/>
  <c r="H22" i="4"/>
  <c r="E23" i="5"/>
  <c r="H21" i="4"/>
  <c r="E21" i="4"/>
  <c r="E22" i="5"/>
  <c r="H22" i="5"/>
  <c r="E20" i="4"/>
  <c r="F20" i="4"/>
  <c r="G21" i="5"/>
  <c r="I19" i="4"/>
  <c r="D19" i="4"/>
  <c r="C20" i="5"/>
  <c r="E20" i="5"/>
  <c r="J18" i="4"/>
  <c r="H18" i="4"/>
  <c r="D19" i="5"/>
  <c r="G17" i="4"/>
  <c r="C17" i="4"/>
  <c r="E18" i="5"/>
  <c r="D18" i="5"/>
  <c r="J16" i="4"/>
  <c r="I16" i="4"/>
  <c r="D17" i="5"/>
  <c r="J15" i="4"/>
  <c r="H15" i="4"/>
  <c r="D16" i="5"/>
  <c r="C16" i="5"/>
  <c r="C14" i="4"/>
  <c r="H14" i="4"/>
  <c r="H15" i="5"/>
  <c r="I13" i="4"/>
  <c r="F13" i="4"/>
  <c r="E14" i="5"/>
  <c r="G14" i="5"/>
  <c r="C12" i="4"/>
  <c r="E12" i="4"/>
  <c r="D13" i="5"/>
  <c r="C11" i="4"/>
  <c r="G11" i="4"/>
  <c r="G12" i="5"/>
  <c r="F12" i="5"/>
  <c r="E10" i="4"/>
  <c r="I10" i="4"/>
  <c r="D11" i="5"/>
  <c r="I9" i="4"/>
  <c r="C9" i="4"/>
  <c r="G10" i="5"/>
  <c r="F10" i="5"/>
  <c r="E8" i="4"/>
  <c r="H8" i="4"/>
  <c r="G9" i="5"/>
  <c r="E7" i="4"/>
  <c r="I7" i="4"/>
  <c r="C8" i="5"/>
  <c r="D8" i="5"/>
  <c r="G6" i="4"/>
  <c r="C6" i="4"/>
  <c r="F7" i="5"/>
  <c r="H5" i="4"/>
  <c r="D5" i="4"/>
  <c r="F5" i="13"/>
  <c r="G5" i="13"/>
  <c r="H5" i="10"/>
  <c r="G5" i="10"/>
  <c r="C6" i="5"/>
  <c r="H4" i="4"/>
  <c r="G4" i="4"/>
  <c r="D4" i="8"/>
  <c r="I4" i="8"/>
  <c r="C4" i="13"/>
  <c r="F4" i="13"/>
  <c r="H4" i="10"/>
  <c r="C5" i="5"/>
  <c r="D5" i="5"/>
  <c r="E3" i="11"/>
  <c r="I3" i="4"/>
  <c r="C3" i="4"/>
  <c r="F3" i="6"/>
  <c r="G3" i="6"/>
  <c r="J3" i="8"/>
  <c r="C3" i="8"/>
  <c r="E3" i="13"/>
  <c r="G3" i="10"/>
  <c r="D3" i="10"/>
  <c r="E3" i="9"/>
  <c r="G3" i="9"/>
  <c r="G4" i="5"/>
  <c r="N4" i="2"/>
  <c r="N13" i="2"/>
  <c r="N20" i="2"/>
  <c r="N24" i="2"/>
  <c r="N30" i="2"/>
  <c r="N34" i="2"/>
  <c r="N50" i="2"/>
  <c r="N54" i="2"/>
  <c r="B6" i="13"/>
  <c r="N11" i="2"/>
  <c r="N21" i="2"/>
  <c r="N26" i="2"/>
  <c r="N37" i="2"/>
  <c r="N45" i="2"/>
  <c r="N49" i="2"/>
  <c r="N59" i="2"/>
  <c r="N61" i="2"/>
  <c r="N67" i="2"/>
  <c r="N72" i="2"/>
  <c r="N71" i="2"/>
  <c r="G38" i="5"/>
  <c r="H37" i="5"/>
  <c r="G37" i="5"/>
  <c r="H36" i="5"/>
  <c r="F35" i="5"/>
  <c r="C35" i="5"/>
  <c r="D34" i="5"/>
  <c r="G33" i="5"/>
  <c r="E33" i="5"/>
  <c r="D32" i="5"/>
  <c r="D31" i="5"/>
  <c r="F31" i="5"/>
  <c r="H30" i="5"/>
  <c r="D28" i="4"/>
  <c r="E28" i="4"/>
  <c r="E29" i="5"/>
  <c r="H29" i="5"/>
  <c r="I27" i="4"/>
  <c r="C27" i="4"/>
  <c r="G28" i="5"/>
  <c r="D26" i="4"/>
  <c r="I26" i="4"/>
  <c r="H27" i="5"/>
  <c r="C27" i="5"/>
  <c r="G25" i="4"/>
  <c r="E25" i="4"/>
  <c r="E26" i="5"/>
  <c r="J24" i="4"/>
  <c r="D24" i="4"/>
  <c r="H25" i="5"/>
  <c r="F25" i="5"/>
  <c r="E23" i="4"/>
  <c r="I23" i="4"/>
  <c r="C24" i="5"/>
  <c r="J22" i="4"/>
  <c r="G22" i="4"/>
  <c r="G23" i="5"/>
  <c r="D23" i="5"/>
  <c r="C21" i="4"/>
  <c r="J21" i="4"/>
  <c r="C22" i="5"/>
  <c r="J20" i="4"/>
  <c r="G20" i="4"/>
  <c r="C21" i="5"/>
  <c r="F21" i="5"/>
  <c r="F19" i="4"/>
  <c r="E19" i="4"/>
  <c r="G20" i="5"/>
  <c r="F18" i="4"/>
  <c r="I18" i="4"/>
  <c r="H19" i="5"/>
  <c r="G19" i="5"/>
  <c r="I17" i="4"/>
  <c r="D17" i="4"/>
  <c r="G18" i="5"/>
  <c r="E16" i="4"/>
  <c r="C16" i="4"/>
  <c r="C17" i="5"/>
  <c r="G17" i="5"/>
  <c r="I15" i="4"/>
  <c r="C15" i="4"/>
  <c r="G16" i="5"/>
  <c r="J14" i="4"/>
  <c r="I14" i="4"/>
  <c r="C15" i="5"/>
  <c r="D15" i="5"/>
  <c r="C13" i="4"/>
  <c r="D13" i="4"/>
  <c r="D14" i="5"/>
  <c r="G12" i="4"/>
  <c r="H12" i="4"/>
  <c r="H13" i="5"/>
  <c r="E13" i="5"/>
  <c r="H11" i="4"/>
  <c r="I11" i="4"/>
  <c r="D12" i="5"/>
  <c r="G10" i="4"/>
  <c r="C10" i="4"/>
  <c r="F11" i="5"/>
  <c r="C11" i="5"/>
  <c r="G9" i="4"/>
  <c r="J9" i="4"/>
  <c r="E10" i="5"/>
  <c r="J8" i="4"/>
  <c r="G8" i="4"/>
  <c r="E9" i="5"/>
  <c r="F9" i="5"/>
  <c r="H7" i="4"/>
  <c r="J7" i="4"/>
  <c r="G8" i="5"/>
  <c r="I6" i="4"/>
  <c r="D6" i="4"/>
  <c r="E7" i="5"/>
  <c r="H7" i="5"/>
  <c r="E5" i="4"/>
  <c r="J5" i="4"/>
  <c r="E5" i="13"/>
  <c r="E5" i="10"/>
  <c r="C5" i="10"/>
  <c r="H6" i="5"/>
  <c r="I4" i="4"/>
  <c r="J4" i="4"/>
  <c r="C4" i="8"/>
  <c r="F4" i="8"/>
  <c r="E4" i="13"/>
  <c r="D4" i="13"/>
  <c r="B4" i="10"/>
  <c r="C4" i="10"/>
  <c r="H5" i="5"/>
  <c r="F3" i="11"/>
  <c r="D3" i="11"/>
  <c r="E3" i="4"/>
  <c r="H3" i="4"/>
  <c r="H3" i="6"/>
  <c r="I3" i="8"/>
  <c r="G3" i="8"/>
  <c r="D3" i="13"/>
  <c r="C3" i="13"/>
  <c r="H3" i="10"/>
  <c r="E3" i="10"/>
  <c r="D3" i="9"/>
  <c r="C3" i="9"/>
  <c r="H4" i="5"/>
  <c r="N16" i="2"/>
  <c r="N19" i="2"/>
  <c r="N33" i="2"/>
  <c r="N38" i="2"/>
  <c r="N44" i="2"/>
  <c r="N53" i="2"/>
  <c r="N58" i="2"/>
  <c r="N3" i="2"/>
  <c r="N7" i="2"/>
  <c r="N9" i="2"/>
  <c r="N15" i="2"/>
  <c r="N28" i="2"/>
  <c r="N42" i="2"/>
  <c r="N48" i="2"/>
  <c r="N56" i="2"/>
  <c r="N65" i="2"/>
  <c r="N73" i="2"/>
  <c r="B7" i="13"/>
  <c r="F21" i="4"/>
  <c r="E21" i="5"/>
  <c r="H19" i="4"/>
  <c r="G18" i="4"/>
  <c r="C19" i="5"/>
  <c r="H17" i="4"/>
  <c r="F18" i="5"/>
  <c r="G16" i="4"/>
  <c r="H17" i="5"/>
  <c r="F15" i="4"/>
  <c r="H16" i="5"/>
  <c r="G14" i="4"/>
  <c r="G15" i="5"/>
  <c r="E15" i="5"/>
  <c r="J13" i="4"/>
  <c r="F12" i="4"/>
  <c r="I12" i="4"/>
  <c r="G13" i="5"/>
  <c r="J11" i="4"/>
  <c r="E12" i="5"/>
  <c r="J10" i="4"/>
  <c r="G11" i="5"/>
  <c r="H9" i="4"/>
  <c r="H10" i="5"/>
  <c r="C8" i="4"/>
  <c r="D9" i="5"/>
  <c r="C7" i="4"/>
  <c r="H6" i="4"/>
  <c r="C7" i="5"/>
  <c r="I5" i="4"/>
  <c r="C5" i="13"/>
  <c r="F5" i="10"/>
  <c r="E6" i="5"/>
  <c r="F6" i="5"/>
  <c r="F4" i="4"/>
  <c r="J4" i="8"/>
  <c r="H4" i="13"/>
  <c r="E4" i="10"/>
  <c r="F5" i="5"/>
  <c r="H3" i="11"/>
  <c r="F3" i="4"/>
  <c r="D3" i="4"/>
  <c r="D3" i="6"/>
  <c r="H3" i="8"/>
  <c r="G3" i="13"/>
  <c r="C3" i="10"/>
  <c r="F3" i="9"/>
  <c r="C4" i="5"/>
  <c r="N6" i="2"/>
  <c r="N14" i="2"/>
  <c r="N29" i="2"/>
  <c r="N32" i="2"/>
  <c r="N52" i="2"/>
  <c r="N68" i="2"/>
  <c r="N17" i="2"/>
  <c r="N25" i="2"/>
  <c r="N41" i="2"/>
  <c r="N55" i="2"/>
  <c r="N60" i="2"/>
  <c r="N69" i="2"/>
  <c r="D38" i="5"/>
  <c r="C37" i="5"/>
  <c r="G36" i="5"/>
  <c r="F34" i="5"/>
  <c r="F33" i="5"/>
  <c r="G32" i="5"/>
  <c r="E30" i="5"/>
  <c r="G28" i="4"/>
  <c r="I28" i="4"/>
  <c r="H27" i="4"/>
  <c r="H28" i="5"/>
  <c r="F26" i="4"/>
  <c r="E27" i="5"/>
  <c r="C25" i="4"/>
  <c r="D26" i="5"/>
  <c r="F24" i="4"/>
  <c r="J23" i="4"/>
  <c r="C23" i="4"/>
  <c r="I22" i="4"/>
  <c r="H23" i="5"/>
  <c r="D21" i="4"/>
  <c r="F22" i="5"/>
  <c r="D20" i="4"/>
  <c r="H21" i="5"/>
  <c r="J19" i="4"/>
  <c r="F20" i="5"/>
  <c r="D18" i="4"/>
  <c r="J17" i="4"/>
  <c r="H18" i="5"/>
  <c r="H16" i="4"/>
  <c r="E17" i="5"/>
  <c r="D15" i="4"/>
  <c r="E16" i="5"/>
  <c r="E14" i="4"/>
  <c r="H13" i="4"/>
  <c r="F14" i="5"/>
  <c r="D12" i="4"/>
  <c r="J12" i="4"/>
  <c r="F11" i="4"/>
  <c r="D11" i="4"/>
  <c r="C12" i="5"/>
  <c r="H11" i="5"/>
  <c r="D9" i="4"/>
  <c r="D10" i="5"/>
  <c r="I8" i="4"/>
  <c r="G7" i="4"/>
  <c r="E8" i="5"/>
  <c r="F6" i="4"/>
  <c r="G7" i="5"/>
  <c r="C5" i="4"/>
  <c r="D5" i="13"/>
  <c r="D6" i="5"/>
  <c r="G6" i="5"/>
  <c r="E4" i="4"/>
  <c r="E4" i="8"/>
  <c r="G4" i="10"/>
  <c r="E5" i="5"/>
  <c r="C3" i="11"/>
  <c r="J3" i="4"/>
  <c r="E3" i="6"/>
  <c r="F3" i="8"/>
  <c r="F3" i="13"/>
  <c r="B3" i="10"/>
  <c r="H3" i="9"/>
  <c r="N18" i="2"/>
  <c r="N36" i="2"/>
  <c r="N40" i="2"/>
  <c r="N57" i="2"/>
  <c r="N5" i="2"/>
  <c r="N12" i="2"/>
  <c r="N23" i="2"/>
  <c r="N43" i="2"/>
  <c r="N51" i="2"/>
  <c r="N66" i="2"/>
  <c r="B8" i="13"/>
  <c r="H38" i="5"/>
  <c r="F37" i="5"/>
  <c r="D37" i="5"/>
  <c r="F36" i="5"/>
  <c r="E35" i="5"/>
  <c r="G35" i="5"/>
  <c r="H34" i="5"/>
  <c r="C33" i="5"/>
  <c r="D33" i="5"/>
  <c r="H32" i="5"/>
  <c r="G31" i="5"/>
  <c r="E31" i="5"/>
  <c r="G30" i="5"/>
  <c r="J28" i="4"/>
  <c r="C28" i="4"/>
  <c r="F29" i="5"/>
  <c r="C29" i="5"/>
  <c r="G27" i="4"/>
  <c r="J27" i="4"/>
  <c r="C28" i="5"/>
  <c r="C26" i="4"/>
  <c r="E26" i="4"/>
  <c r="D27" i="5"/>
  <c r="F27" i="5"/>
  <c r="D25" i="4"/>
  <c r="H25" i="4"/>
  <c r="F26" i="5"/>
  <c r="H24" i="4"/>
  <c r="C24" i="4"/>
  <c r="D25" i="5"/>
  <c r="E25" i="5"/>
  <c r="D23" i="4"/>
  <c r="G23" i="4"/>
  <c r="F24" i="5"/>
  <c r="F22" i="4"/>
  <c r="E22" i="4"/>
  <c r="F23" i="5"/>
  <c r="C23" i="5"/>
  <c r="I21" i="4"/>
  <c r="D22" i="5"/>
  <c r="H20" i="4"/>
  <c r="C20" i="4"/>
  <c r="D21" i="5"/>
  <c r="C19" i="4"/>
  <c r="D20" i="5"/>
  <c r="C18" i="4"/>
  <c r="F19" i="5"/>
  <c r="F17" i="4"/>
  <c r="F16" i="4"/>
  <c r="F17" i="5"/>
  <c r="G15" i="4"/>
  <c r="D14" i="4"/>
  <c r="G13" i="4"/>
  <c r="H14" i="5"/>
  <c r="C13" i="5"/>
  <c r="E11" i="4"/>
  <c r="D10" i="4"/>
  <c r="E11" i="5"/>
  <c r="E9" i="4"/>
  <c r="F8" i="4"/>
  <c r="C9" i="5"/>
  <c r="F7" i="4"/>
  <c r="H8" i="5"/>
  <c r="J6" i="4"/>
  <c r="D7" i="5"/>
  <c r="G5" i="4"/>
  <c r="D5" i="10"/>
  <c r="D4" i="4"/>
  <c r="G4" i="8"/>
  <c r="F4" i="10"/>
  <c r="G3" i="11"/>
  <c r="E3" i="8"/>
  <c r="H3" i="13"/>
  <c r="I3" i="9"/>
  <c r="D4" i="5"/>
  <c r="N22" i="2"/>
  <c r="N35" i="2"/>
  <c r="N10" i="2"/>
  <c r="N27" i="2"/>
  <c r="N47" i="2"/>
  <c r="N62" i="2"/>
  <c r="N70" i="2"/>
  <c r="C38" i="5"/>
  <c r="E36" i="5"/>
  <c r="H35" i="5"/>
  <c r="G34" i="5"/>
  <c r="E32" i="5"/>
  <c r="H31" i="5"/>
  <c r="C30" i="5"/>
  <c r="D29" i="5"/>
  <c r="F27" i="4"/>
  <c r="F28" i="5"/>
  <c r="J26" i="4"/>
  <c r="F25" i="4"/>
  <c r="C26" i="5"/>
  <c r="I24" i="4"/>
  <c r="C25" i="5"/>
  <c r="G24" i="5"/>
  <c r="E24" i="5"/>
  <c r="C22" i="4"/>
  <c r="G21" i="4"/>
  <c r="G22" i="5"/>
  <c r="I20" i="4"/>
  <c r="G19" i="4"/>
  <c r="H20" i="5"/>
  <c r="E18" i="4"/>
  <c r="E19" i="5"/>
  <c r="E17" i="4"/>
  <c r="C18" i="5"/>
  <c r="D16" i="4"/>
  <c r="E15" i="4"/>
  <c r="F16" i="5"/>
  <c r="F14" i="4"/>
  <c r="F15" i="5"/>
  <c r="E13" i="4"/>
  <c r="C14" i="5"/>
  <c r="F13" i="5"/>
  <c r="H12" i="5"/>
  <c r="H10" i="4"/>
  <c r="F10" i="4"/>
  <c r="F9" i="4"/>
  <c r="C10" i="5"/>
  <c r="D8" i="4"/>
  <c r="H9" i="5"/>
  <c r="D7" i="4"/>
  <c r="F8" i="5"/>
  <c r="E6" i="4"/>
  <c r="F5" i="4"/>
  <c r="H5" i="13"/>
  <c r="B5" i="10"/>
  <c r="C4" i="4"/>
  <c r="H4" i="8"/>
  <c r="G4" i="13"/>
  <c r="D4" i="10"/>
  <c r="G5" i="5"/>
  <c r="G3" i="4"/>
  <c r="C3" i="6"/>
  <c r="D3" i="8"/>
  <c r="F3" i="10"/>
  <c r="J3" i="9"/>
  <c r="E4" i="5"/>
  <c r="F4" i="5"/>
  <c r="N31" i="2"/>
  <c r="N46" i="2"/>
  <c r="N64" i="2"/>
  <c r="N8" i="2"/>
  <c r="N39" i="2"/>
  <c r="N63" i="2"/>
  <c r="N74" i="2"/>
  <c r="M44" i="2" l="1"/>
  <c r="M36" i="2"/>
  <c r="I20" i="5" s="1"/>
  <c r="M34" i="2"/>
  <c r="M31" i="2"/>
  <c r="O31" i="2" s="1"/>
  <c r="P31" i="2" s="1"/>
  <c r="Q31" i="2" s="1"/>
  <c r="M30" i="2"/>
  <c r="M22" i="2"/>
  <c r="O22" i="2" s="1"/>
  <c r="P22" i="2" s="1"/>
  <c r="Q22" i="2" s="1"/>
  <c r="M14" i="2"/>
  <c r="M74" i="2"/>
  <c r="O74" i="2" s="1"/>
  <c r="P74" i="2" s="1"/>
  <c r="Q74" i="2" s="1"/>
  <c r="M73" i="2"/>
  <c r="M71" i="2"/>
  <c r="O71" i="2" s="1"/>
  <c r="P71" i="2" s="1"/>
  <c r="Q71" i="2" s="1"/>
  <c r="M66" i="2"/>
  <c r="M65" i="2"/>
  <c r="O65" i="2" s="1"/>
  <c r="P65" i="2" s="1"/>
  <c r="Q65" i="2" s="1"/>
  <c r="M60" i="2"/>
  <c r="M59" i="2"/>
  <c r="O59" i="2" s="1"/>
  <c r="P59" i="2" s="1"/>
  <c r="Q59" i="2" s="1"/>
  <c r="M55" i="2"/>
  <c r="M51" i="2"/>
  <c r="O51" i="2" s="1"/>
  <c r="P51" i="2" s="1"/>
  <c r="Q51" i="2" s="1"/>
  <c r="M49" i="2"/>
  <c r="M48" i="2"/>
  <c r="O48" i="2" s="1"/>
  <c r="P48" i="2" s="1"/>
  <c r="Q48" i="2" s="1"/>
  <c r="M47" i="2"/>
  <c r="M45" i="2"/>
  <c r="O45" i="2" s="1"/>
  <c r="P45" i="2" s="1"/>
  <c r="Q45" i="2" s="1"/>
  <c r="M42" i="2"/>
  <c r="M28" i="2"/>
  <c r="O28" i="2" s="1"/>
  <c r="P28" i="2" s="1"/>
  <c r="Q28" i="2" s="1"/>
  <c r="M27" i="2"/>
  <c r="M23" i="2"/>
  <c r="O23" i="2" s="1"/>
  <c r="P23" i="2" s="1"/>
  <c r="Q23" i="2" s="1"/>
  <c r="M21" i="2"/>
  <c r="M15" i="2"/>
  <c r="O15" i="2" s="1"/>
  <c r="P15" i="2" s="1"/>
  <c r="Q15" i="2" s="1"/>
  <c r="M12" i="2"/>
  <c r="M11" i="2"/>
  <c r="O11" i="2" s="1"/>
  <c r="P11" i="2" s="1"/>
  <c r="Q11" i="2" s="1"/>
  <c r="M10" i="2"/>
  <c r="M9" i="2"/>
  <c r="O9" i="2" s="1"/>
  <c r="P9" i="2" s="1"/>
  <c r="Q9" i="2" s="1"/>
  <c r="M8" i="2"/>
  <c r="M5" i="2"/>
  <c r="O5" i="2" s="1"/>
  <c r="P5" i="2" s="1"/>
  <c r="Q5" i="2" s="1"/>
  <c r="M53" i="2"/>
  <c r="M52" i="2"/>
  <c r="I26" i="5" s="1"/>
  <c r="M50" i="2"/>
  <c r="I24" i="5" s="1"/>
  <c r="M63" i="2"/>
  <c r="O63" i="2" s="1"/>
  <c r="P63" i="2" s="1"/>
  <c r="Q63" i="2" s="1"/>
  <c r="M62" i="2"/>
  <c r="M61" i="2"/>
  <c r="O61" i="2" s="1"/>
  <c r="P61" i="2" s="1"/>
  <c r="Q61" i="2" s="1"/>
  <c r="M3" i="2"/>
  <c r="M68" i="2"/>
  <c r="I36" i="5" s="1"/>
  <c r="M20" i="2"/>
  <c r="M18" i="2"/>
  <c r="O18" i="2" s="1"/>
  <c r="P18" i="2" s="1"/>
  <c r="Q18" i="2" s="1"/>
  <c r="F8" i="13"/>
  <c r="C8" i="13"/>
  <c r="A8" i="13" s="1"/>
  <c r="D8" i="13"/>
  <c r="H8" i="13"/>
  <c r="E8" i="13"/>
  <c r="G8" i="13"/>
  <c r="I8" i="13"/>
  <c r="L8" i="13" s="1"/>
  <c r="M8" i="13" s="1"/>
  <c r="N8" i="13" s="1"/>
  <c r="J8" i="13"/>
  <c r="J7" i="13"/>
  <c r="I7" i="13"/>
  <c r="L7" i="13" s="1"/>
  <c r="M7" i="13" s="1"/>
  <c r="N7" i="13" s="1"/>
  <c r="D7" i="13"/>
  <c r="E7" i="13"/>
  <c r="H7" i="13"/>
  <c r="G7" i="13"/>
  <c r="C7" i="13"/>
  <c r="A7" i="13" s="1"/>
  <c r="F7" i="13"/>
  <c r="J38" i="5"/>
  <c r="J37" i="5"/>
  <c r="J34" i="5"/>
  <c r="J25" i="5"/>
  <c r="N4" i="10"/>
  <c r="I4" i="10" s="1"/>
  <c r="J13" i="5"/>
  <c r="J9" i="5"/>
  <c r="J6" i="5"/>
  <c r="J5" i="5"/>
  <c r="N3" i="10"/>
  <c r="I3" i="10" s="1"/>
  <c r="K1" i="10" s="1"/>
  <c r="J4" i="5"/>
  <c r="J3" i="11"/>
  <c r="J29" i="5"/>
  <c r="J27" i="5"/>
  <c r="N5" i="10"/>
  <c r="I5" i="10" s="1"/>
  <c r="J22" i="5"/>
  <c r="J20" i="5"/>
  <c r="J17" i="5"/>
  <c r="J15" i="5"/>
  <c r="A3" i="9"/>
  <c r="J3" i="10"/>
  <c r="K3" i="10" s="1"/>
  <c r="L3" i="10" s="1"/>
  <c r="A3" i="13"/>
  <c r="K3" i="8"/>
  <c r="L3" i="8" s="1"/>
  <c r="M3" i="8" s="1"/>
  <c r="A3" i="6"/>
  <c r="A3" i="11"/>
  <c r="A4" i="8"/>
  <c r="A4" i="4"/>
  <c r="N4" i="4"/>
  <c r="K4" i="4"/>
  <c r="L4" i="4" s="1"/>
  <c r="M4" i="4" s="1"/>
  <c r="N5" i="4"/>
  <c r="A5" i="4"/>
  <c r="K6" i="4"/>
  <c r="L6" i="4" s="1"/>
  <c r="M6" i="4" s="1"/>
  <c r="K8" i="4"/>
  <c r="L8" i="4" s="1"/>
  <c r="M8" i="4" s="1"/>
  <c r="A10" i="5"/>
  <c r="A11" i="5"/>
  <c r="N10" i="4"/>
  <c r="A10" i="4"/>
  <c r="A12" i="5"/>
  <c r="K11" i="4"/>
  <c r="L11" i="4" s="1"/>
  <c r="M11" i="4" s="1"/>
  <c r="A14" i="5"/>
  <c r="N13" i="4"/>
  <c r="A13" i="4"/>
  <c r="A15" i="5"/>
  <c r="K14" i="4"/>
  <c r="L14" i="4" s="1"/>
  <c r="M14" i="4" s="1"/>
  <c r="A15" i="4"/>
  <c r="N15" i="4"/>
  <c r="K15" i="4"/>
  <c r="L15" i="4" s="1"/>
  <c r="M15" i="4" s="1"/>
  <c r="A17" i="5"/>
  <c r="N16" i="4"/>
  <c r="A16" i="4"/>
  <c r="A18" i="5"/>
  <c r="K17" i="4"/>
  <c r="L17" i="4" s="1"/>
  <c r="M17" i="4" s="1"/>
  <c r="K18" i="4"/>
  <c r="L18" i="4" s="1"/>
  <c r="M18" i="4" s="1"/>
  <c r="A21" i="5"/>
  <c r="K20" i="4"/>
  <c r="L20" i="4" s="1"/>
  <c r="M20" i="4" s="1"/>
  <c r="A22" i="5"/>
  <c r="A21" i="4"/>
  <c r="N21" i="4"/>
  <c r="A22" i="4"/>
  <c r="N22" i="4"/>
  <c r="K22" i="4"/>
  <c r="L22" i="4" s="1"/>
  <c r="M22" i="4" s="1"/>
  <c r="A24" i="5"/>
  <c r="K23" i="4"/>
  <c r="L23" i="4" s="1"/>
  <c r="M23" i="4" s="1"/>
  <c r="A23" i="4"/>
  <c r="N23" i="4"/>
  <c r="A25" i="5"/>
  <c r="K24" i="4"/>
  <c r="L24" i="4" s="1"/>
  <c r="M24" i="4" s="1"/>
  <c r="A26" i="5"/>
  <c r="A25" i="4"/>
  <c r="N25" i="4"/>
  <c r="A27" i="5"/>
  <c r="K26" i="4"/>
  <c r="A27" i="4"/>
  <c r="N27" i="4"/>
  <c r="K27" i="4"/>
  <c r="L27" i="4" s="1"/>
  <c r="M27" i="4" s="1"/>
  <c r="K28" i="4"/>
  <c r="L28" i="4" s="1"/>
  <c r="M28" i="4" s="1"/>
  <c r="A30" i="5"/>
  <c r="A35" i="5"/>
  <c r="A37" i="5"/>
  <c r="A38" i="5"/>
  <c r="J35" i="5"/>
  <c r="J33" i="5"/>
  <c r="J32" i="5"/>
  <c r="J31" i="5"/>
  <c r="J30" i="5"/>
  <c r="J23" i="5"/>
  <c r="J3" i="6"/>
  <c r="J21" i="5"/>
  <c r="J11" i="5"/>
  <c r="I6" i="13"/>
  <c r="L6" i="13" s="1"/>
  <c r="M6" i="13" s="1"/>
  <c r="N6" i="13" s="1"/>
  <c r="F6" i="13"/>
  <c r="G6" i="13"/>
  <c r="H6" i="13"/>
  <c r="J6" i="13"/>
  <c r="E6" i="13"/>
  <c r="D6" i="13"/>
  <c r="C6" i="13"/>
  <c r="A6" i="13" s="1"/>
  <c r="J36" i="5"/>
  <c r="J28" i="5"/>
  <c r="J26" i="5"/>
  <c r="K26" i="5" s="1"/>
  <c r="L26" i="5" s="1"/>
  <c r="M26" i="5" s="1"/>
  <c r="J24" i="5"/>
  <c r="K24" i="5" s="1"/>
  <c r="L24" i="5" s="1"/>
  <c r="M24" i="5" s="1"/>
  <c r="J19" i="5"/>
  <c r="J18" i="5"/>
  <c r="J16" i="5"/>
  <c r="J14" i="5"/>
  <c r="J12" i="5"/>
  <c r="J10" i="5"/>
  <c r="J8" i="5"/>
  <c r="J7" i="5"/>
  <c r="A4" i="5"/>
  <c r="K3" i="9"/>
  <c r="L3" i="9" s="1"/>
  <c r="M3" i="9" s="1"/>
  <c r="A3" i="8"/>
  <c r="A3" i="4"/>
  <c r="N3" i="4"/>
  <c r="K3" i="4"/>
  <c r="L3" i="4" s="1"/>
  <c r="M3" i="4" s="1"/>
  <c r="A5" i="5"/>
  <c r="J4" i="10"/>
  <c r="K4" i="10" s="1"/>
  <c r="L4" i="10" s="1"/>
  <c r="A4" i="13"/>
  <c r="K4" i="8"/>
  <c r="L4" i="8" s="1"/>
  <c r="M4" i="8" s="1"/>
  <c r="A6" i="5"/>
  <c r="J5" i="10"/>
  <c r="K5" i="10" s="1"/>
  <c r="L5" i="10" s="1"/>
  <c r="A5" i="13"/>
  <c r="K5" i="4"/>
  <c r="L5" i="4" s="1"/>
  <c r="M5" i="4" s="1"/>
  <c r="A7" i="5"/>
  <c r="A6" i="4"/>
  <c r="N6" i="4"/>
  <c r="A8" i="5"/>
  <c r="A7" i="4"/>
  <c r="N7" i="4"/>
  <c r="K7" i="4"/>
  <c r="L7" i="4" s="1"/>
  <c r="M7" i="4" s="1"/>
  <c r="A9" i="5"/>
  <c r="A8" i="4"/>
  <c r="N8" i="4"/>
  <c r="A9" i="4"/>
  <c r="N9" i="4"/>
  <c r="K9" i="4"/>
  <c r="L9" i="4" s="1"/>
  <c r="M9" i="4" s="1"/>
  <c r="K10" i="4"/>
  <c r="L10" i="4" s="1"/>
  <c r="M10" i="4" s="1"/>
  <c r="N11" i="4"/>
  <c r="A11" i="4"/>
  <c r="A13" i="5"/>
  <c r="K12" i="4"/>
  <c r="L12" i="4" s="1"/>
  <c r="M12" i="4" s="1"/>
  <c r="N12" i="4"/>
  <c r="A12" i="4"/>
  <c r="K13" i="4"/>
  <c r="L13" i="4" s="1"/>
  <c r="M13" i="4" s="1"/>
  <c r="N14" i="4"/>
  <c r="A14" i="4"/>
  <c r="A16" i="5"/>
  <c r="K16" i="4"/>
  <c r="L16" i="4" s="1"/>
  <c r="M16" i="4" s="1"/>
  <c r="N17" i="4"/>
  <c r="A17" i="4"/>
  <c r="A19" i="5"/>
  <c r="A18" i="4"/>
  <c r="N18" i="4"/>
  <c r="A20" i="5"/>
  <c r="A19" i="4"/>
  <c r="N19" i="4"/>
  <c r="K19" i="4"/>
  <c r="L19" i="4" s="1"/>
  <c r="M19" i="4" s="1"/>
  <c r="N20" i="4"/>
  <c r="A20" i="4"/>
  <c r="K21" i="4"/>
  <c r="L21" i="4" s="1"/>
  <c r="M21" i="4" s="1"/>
  <c r="A23" i="5"/>
  <c r="A24" i="4"/>
  <c r="N24" i="4"/>
  <c r="K25" i="4"/>
  <c r="A26" i="4"/>
  <c r="N26" i="4"/>
  <c r="A28" i="5"/>
  <c r="A29" i="5"/>
  <c r="A28" i="4"/>
  <c r="N28" i="4"/>
  <c r="A31" i="5"/>
  <c r="A32" i="5"/>
  <c r="A33" i="5"/>
  <c r="A34" i="5"/>
  <c r="A36" i="5"/>
  <c r="K36" i="5"/>
  <c r="L36" i="5" s="1"/>
  <c r="M36" i="5" s="1"/>
  <c r="O66" i="2"/>
  <c r="P66" i="2" s="1"/>
  <c r="Q66" i="2" s="1"/>
  <c r="I34" i="5"/>
  <c r="K34" i="5" s="1"/>
  <c r="L34" i="5" s="1"/>
  <c r="M34" i="5" s="1"/>
  <c r="I33" i="5"/>
  <c r="O62" i="2"/>
  <c r="P62" i="2" s="1"/>
  <c r="Q62" i="2" s="1"/>
  <c r="I32" i="5"/>
  <c r="K32" i="5" s="1"/>
  <c r="L32" i="5" s="1"/>
  <c r="M32" i="5" s="1"/>
  <c r="I31" i="5"/>
  <c r="O60" i="2"/>
  <c r="P60" i="2" s="1"/>
  <c r="Q60" i="2" s="1"/>
  <c r="O55" i="2"/>
  <c r="P55" i="2" s="1"/>
  <c r="Q55" i="2" s="1"/>
  <c r="I23" i="5"/>
  <c r="O49" i="2"/>
  <c r="P49" i="2" s="1"/>
  <c r="Q49" i="2" s="1"/>
  <c r="O47" i="2"/>
  <c r="P47" i="2" s="1"/>
  <c r="Q47" i="2" s="1"/>
  <c r="O42" i="2"/>
  <c r="P42" i="2" s="1"/>
  <c r="Q42" i="2" s="1"/>
  <c r="O27" i="2"/>
  <c r="P27" i="2" s="1"/>
  <c r="Q27" i="2" s="1"/>
  <c r="O21" i="2"/>
  <c r="P21" i="2" s="1"/>
  <c r="Q21" i="2" s="1"/>
  <c r="O12" i="2"/>
  <c r="P12" i="2" s="1"/>
  <c r="Q12" i="2" s="1"/>
  <c r="O10" i="2"/>
  <c r="P10" i="2" s="1"/>
  <c r="Q10" i="2" s="1"/>
  <c r="O8" i="2"/>
  <c r="P8" i="2" s="1"/>
  <c r="Q8" i="2" s="1"/>
  <c r="I4" i="5"/>
  <c r="K4" i="5" s="1"/>
  <c r="L4" i="5" s="1"/>
  <c r="M4" i="5" s="1"/>
  <c r="O3" i="2"/>
  <c r="P3" i="2" s="1"/>
  <c r="Q3" i="2" s="1"/>
  <c r="M64" i="2"/>
  <c r="O64" i="2" s="1"/>
  <c r="P64" i="2" s="1"/>
  <c r="Q64" i="2" s="1"/>
  <c r="M58" i="2"/>
  <c r="M57" i="2"/>
  <c r="M54" i="2"/>
  <c r="M46" i="2"/>
  <c r="O46" i="2" s="1"/>
  <c r="P46" i="2" s="1"/>
  <c r="Q46" i="2" s="1"/>
  <c r="M40" i="2"/>
  <c r="O40" i="2" s="1"/>
  <c r="P40" i="2" s="1"/>
  <c r="Q40" i="2" s="1"/>
  <c r="M38" i="2"/>
  <c r="M35" i="2"/>
  <c r="M33" i="2"/>
  <c r="M32" i="2"/>
  <c r="M29" i="2"/>
  <c r="O29" i="2" s="1"/>
  <c r="P29" i="2" s="1"/>
  <c r="Q29" i="2" s="1"/>
  <c r="M24" i="2"/>
  <c r="O24" i="2" s="1"/>
  <c r="P24" i="2" s="1"/>
  <c r="Q24" i="2" s="1"/>
  <c r="M19" i="2"/>
  <c r="O19" i="2" s="1"/>
  <c r="P19" i="2" s="1"/>
  <c r="Q19" i="2" s="1"/>
  <c r="M16" i="2"/>
  <c r="O16" i="2" s="1"/>
  <c r="P16" i="2" s="1"/>
  <c r="Q16" i="2" s="1"/>
  <c r="M13" i="2"/>
  <c r="M6" i="2"/>
  <c r="O6" i="2" s="1"/>
  <c r="P6" i="2" s="1"/>
  <c r="Q6" i="2" s="1"/>
  <c r="M4" i="2"/>
  <c r="O4" i="2" s="1"/>
  <c r="P4" i="2" s="1"/>
  <c r="Q4" i="2" s="1"/>
  <c r="I5" i="13"/>
  <c r="L5" i="13" s="1"/>
  <c r="M5" i="13" s="1"/>
  <c r="N5" i="13" s="1"/>
  <c r="I9" i="5"/>
  <c r="K9" i="5" s="1"/>
  <c r="L9" i="5" s="1"/>
  <c r="M9" i="5" s="1"/>
  <c r="I11" i="5"/>
  <c r="K11" i="5" s="1"/>
  <c r="L11" i="5" s="1"/>
  <c r="M11" i="5" s="1"/>
  <c r="I13" i="5"/>
  <c r="I25" i="5"/>
  <c r="I30" i="5"/>
  <c r="K30" i="5" s="1"/>
  <c r="L30" i="5" s="1"/>
  <c r="M30" i="5" s="1"/>
  <c r="I38" i="5"/>
  <c r="K38" i="5" s="1"/>
  <c r="L38" i="5" s="1"/>
  <c r="M38" i="5" s="1"/>
  <c r="I37" i="5"/>
  <c r="K37" i="5" s="1"/>
  <c r="L37" i="5" s="1"/>
  <c r="M37" i="5" s="1"/>
  <c r="O73" i="2"/>
  <c r="P73" i="2" s="1"/>
  <c r="Q73" i="2" s="1"/>
  <c r="M72" i="2"/>
  <c r="O72" i="2" s="1"/>
  <c r="P72" i="2" s="1"/>
  <c r="Q72" i="2" s="1"/>
  <c r="M70" i="2"/>
  <c r="O70" i="2" s="1"/>
  <c r="P70" i="2" s="1"/>
  <c r="Q70" i="2" s="1"/>
  <c r="M69" i="2"/>
  <c r="O69" i="2" s="1"/>
  <c r="P69" i="2" s="1"/>
  <c r="Q69" i="2" s="1"/>
  <c r="M67" i="2"/>
  <c r="M56" i="2"/>
  <c r="O56" i="2" s="1"/>
  <c r="P56" i="2" s="1"/>
  <c r="Q56" i="2" s="1"/>
  <c r="M43" i="2"/>
  <c r="O43" i="2" s="1"/>
  <c r="P43" i="2" s="1"/>
  <c r="Q43" i="2" s="1"/>
  <c r="M41" i="2"/>
  <c r="O41" i="2" s="1"/>
  <c r="P41" i="2" s="1"/>
  <c r="Q41" i="2" s="1"/>
  <c r="M39" i="2"/>
  <c r="O39" i="2" s="1"/>
  <c r="P39" i="2" s="1"/>
  <c r="Q39" i="2" s="1"/>
  <c r="M37" i="2"/>
  <c r="M26" i="2"/>
  <c r="O26" i="2" s="1"/>
  <c r="P26" i="2" s="1"/>
  <c r="Q26" i="2" s="1"/>
  <c r="M25" i="2"/>
  <c r="O25" i="2" s="1"/>
  <c r="P25" i="2" s="1"/>
  <c r="Q25" i="2" s="1"/>
  <c r="M17" i="2"/>
  <c r="O17" i="2" s="1"/>
  <c r="P17" i="2" s="1"/>
  <c r="Q17" i="2" s="1"/>
  <c r="M7" i="2"/>
  <c r="O7" i="2" s="1"/>
  <c r="P7" i="2" s="1"/>
  <c r="Q7" i="2" s="1"/>
  <c r="I27" i="5"/>
  <c r="O53" i="2"/>
  <c r="P53" i="2" s="1"/>
  <c r="Q53" i="2" s="1"/>
  <c r="O50" i="2"/>
  <c r="P50" i="2" s="1"/>
  <c r="Q50" i="2" s="1"/>
  <c r="O44" i="2"/>
  <c r="P44" i="2" s="1"/>
  <c r="Q44" i="2" s="1"/>
  <c r="I18" i="5"/>
  <c r="K18" i="5" s="1"/>
  <c r="L18" i="5" s="1"/>
  <c r="M18" i="5" s="1"/>
  <c r="O34" i="2"/>
  <c r="P34" i="2" s="1"/>
  <c r="Q34" i="2" s="1"/>
  <c r="I15" i="5"/>
  <c r="K15" i="5" s="1"/>
  <c r="L15" i="5" s="1"/>
  <c r="M15" i="5" s="1"/>
  <c r="I14" i="5"/>
  <c r="O30" i="2"/>
  <c r="P30" i="2" s="1"/>
  <c r="Q30" i="2" s="1"/>
  <c r="I12" i="5"/>
  <c r="O20" i="2"/>
  <c r="P20" i="2" s="1"/>
  <c r="Q20" i="2" s="1"/>
  <c r="I8" i="5"/>
  <c r="O14" i="2"/>
  <c r="P14" i="2" s="1"/>
  <c r="Q14" i="2" s="1"/>
  <c r="I3" i="13"/>
  <c r="L3" i="13" s="1"/>
  <c r="M3" i="13" s="1"/>
  <c r="N3" i="13" s="1"/>
  <c r="I3" i="6"/>
  <c r="K3" i="6" s="1"/>
  <c r="L3" i="6" s="1"/>
  <c r="M3" i="6" s="1"/>
  <c r="I5" i="5"/>
  <c r="K5" i="5" s="1"/>
  <c r="L5" i="5" s="1"/>
  <c r="M5" i="5" s="1"/>
  <c r="I4" i="13"/>
  <c r="L4" i="13" s="1"/>
  <c r="M4" i="13" s="1"/>
  <c r="N4" i="13" s="1"/>
  <c r="I6" i="5"/>
  <c r="I10" i="5"/>
  <c r="O36" i="2" l="1"/>
  <c r="P36" i="2" s="1"/>
  <c r="Q36" i="2" s="1"/>
  <c r="K6" i="5"/>
  <c r="L6" i="5" s="1"/>
  <c r="M6" i="5" s="1"/>
  <c r="K12" i="5"/>
  <c r="L12" i="5" s="1"/>
  <c r="M12" i="5" s="1"/>
  <c r="O52" i="2"/>
  <c r="P52" i="2" s="1"/>
  <c r="Q52" i="2" s="1"/>
  <c r="K25" i="5"/>
  <c r="L25" i="5" s="1"/>
  <c r="M25" i="5" s="1"/>
  <c r="K20" i="5"/>
  <c r="L20" i="5" s="1"/>
  <c r="M20" i="5" s="1"/>
  <c r="O68" i="2"/>
  <c r="P68" i="2" s="1"/>
  <c r="Q68" i="2" s="1"/>
  <c r="K13" i="5"/>
  <c r="L13" i="5" s="1"/>
  <c r="M13" i="5" s="1"/>
  <c r="K10" i="5"/>
  <c r="L10" i="5" s="1"/>
  <c r="M10" i="5" s="1"/>
  <c r="O37" i="2"/>
  <c r="P37" i="2" s="1"/>
  <c r="Q37" i="2" s="1"/>
  <c r="I21" i="5"/>
  <c r="K21" i="5" s="1"/>
  <c r="L21" i="5" s="1"/>
  <c r="M21" i="5" s="1"/>
  <c r="O32" i="2"/>
  <c r="P32" i="2" s="1"/>
  <c r="Q32" i="2" s="1"/>
  <c r="I16" i="5"/>
  <c r="K16" i="5" s="1"/>
  <c r="L16" i="5" s="1"/>
  <c r="M16" i="5" s="1"/>
  <c r="I19" i="5"/>
  <c r="K19" i="5" s="1"/>
  <c r="L19" i="5" s="1"/>
  <c r="M19" i="5" s="1"/>
  <c r="O35" i="2"/>
  <c r="P35" i="2" s="1"/>
  <c r="Q35" i="2" s="1"/>
  <c r="O54" i="2"/>
  <c r="P54" i="2" s="1"/>
  <c r="Q54" i="2" s="1"/>
  <c r="I28" i="5"/>
  <c r="K28" i="5" s="1"/>
  <c r="L28" i="5" s="1"/>
  <c r="M28" i="5" s="1"/>
  <c r="I3" i="11"/>
  <c r="K3" i="11" s="1"/>
  <c r="L3" i="11" s="1"/>
  <c r="M3" i="11" s="1"/>
  <c r="O58" i="2"/>
  <c r="P58" i="2" s="1"/>
  <c r="Q58" i="2" s="1"/>
  <c r="L25" i="4"/>
  <c r="M25" i="4" s="1"/>
  <c r="K8" i="5"/>
  <c r="L8" i="5" s="1"/>
  <c r="M8" i="5" s="1"/>
  <c r="K23" i="5"/>
  <c r="L23" i="5" s="1"/>
  <c r="M23" i="5" s="1"/>
  <c r="K31" i="5"/>
  <c r="L31" i="5" s="1"/>
  <c r="M31" i="5" s="1"/>
  <c r="K33" i="5"/>
  <c r="L33" i="5" s="1"/>
  <c r="M33" i="5" s="1"/>
  <c r="L26" i="4"/>
  <c r="M26" i="4" s="1"/>
  <c r="K27" i="5"/>
  <c r="L27" i="5" s="1"/>
  <c r="M27" i="5" s="1"/>
  <c r="I35" i="5"/>
  <c r="K35" i="5" s="1"/>
  <c r="L35" i="5" s="1"/>
  <c r="M35" i="5" s="1"/>
  <c r="O67" i="2"/>
  <c r="P67" i="2" s="1"/>
  <c r="Q67" i="2" s="1"/>
  <c r="I7" i="5"/>
  <c r="O13" i="2"/>
  <c r="P13" i="2" s="1"/>
  <c r="Q13" i="2" s="1"/>
  <c r="O33" i="2"/>
  <c r="P33" i="2" s="1"/>
  <c r="Q33" i="2" s="1"/>
  <c r="I17" i="5"/>
  <c r="K17" i="5" s="1"/>
  <c r="L17" i="5" s="1"/>
  <c r="M17" i="5" s="1"/>
  <c r="I22" i="5"/>
  <c r="K22" i="5" s="1"/>
  <c r="L22" i="5" s="1"/>
  <c r="M22" i="5" s="1"/>
  <c r="O38" i="2"/>
  <c r="P38" i="2" s="1"/>
  <c r="Q38" i="2" s="1"/>
  <c r="O57" i="2"/>
  <c r="P57" i="2" s="1"/>
  <c r="Q57" i="2" s="1"/>
  <c r="I29" i="5"/>
  <c r="K29" i="5" s="1"/>
  <c r="L29" i="5" s="1"/>
  <c r="M29" i="5" s="1"/>
  <c r="K7" i="5"/>
  <c r="L7" i="5" s="1"/>
  <c r="M7" i="5" s="1"/>
  <c r="K14" i="5"/>
  <c r="L14" i="5" s="1"/>
  <c r="M14" i="5" s="1"/>
</calcChain>
</file>

<file path=xl/comments1.xml><?xml version="1.0" encoding="utf-8"?>
<comments xmlns="http://schemas.openxmlformats.org/spreadsheetml/2006/main">
  <authors>
    <author>Hp</author>
  </authors>
  <commentList>
    <comment ref="S7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<sst xmlns="http://schemas.openxmlformats.org/spreadsheetml/2006/main" count="276" uniqueCount="120">
  <si>
    <t>ID</t>
  </si>
  <si>
    <t>TANGGAL</t>
  </si>
  <si>
    <t>SUPPLIER</t>
  </si>
  <si>
    <t>FAKTUR</t>
  </si>
  <si>
    <t>NO.NOTA</t>
  </si>
  <si>
    <t>NO.SJ</t>
  </si>
  <si>
    <t>TGL.NOTA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</si>
  <si>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</si>
  <si>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</si>
  <si>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</si>
  <si>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</si>
  <si>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</si>
  <si>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</si>
  <si>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</si>
  <si>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</si>
  <si>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</si>
  <si>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</si>
  <si>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</si>
  <si>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</si>
  <si>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</si>
  <si>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</si>
  <si>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</si>
  <si>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</si>
  <si>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</si>
  <si>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</si>
  <si>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</si>
  <si>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</si>
  <si>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</si>
  <si>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</si>
  <si>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</si>
  <si>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</si>
  <si>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</si>
  <si>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</si>
  <si>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</si>
  <si>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</si>
  <si>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</si>
  <si>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</si>
  <si>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</si>
  <si>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</si>
  <si>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</si>
  <si>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</si>
  <si>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</si>
  <si>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</si>
  <si>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</si>
  <si>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</si>
  <si>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</si>
  <si>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</si>
  <si>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</si>
  <si>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</si>
  <si>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</si>
  <si>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</si>
  <si>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</si>
  <si>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</si>
  <si>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</si>
  <si>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</si>
  <si>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</si>
  <si>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</si>
  <si>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</si>
  <si>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</si>
  <si>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</si>
  <si>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</si>
  <si>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</si>
  <si>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</si>
  <si>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</si>
  <si>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</si>
  <si>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</si>
  <si>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</si>
  <si>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</si>
  <si>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</si>
  <si>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</si>
  <si>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</si>
  <si>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</si>
  <si>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</si>
  <si>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</si>
  <si>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</si>
  <si>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</si>
  <si>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</si>
  <si>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</si>
  <si>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</si>
  <si>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</si>
  <si>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</si>
  <si>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</si>
  <si>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</si>
  <si>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</si>
  <si>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</si>
  <si>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FAKTUR_H</t>
  </si>
  <si>
    <t>CONCAT2</t>
  </si>
  <si>
    <t>CONCAT1</t>
  </si>
  <si>
    <t>//DB</t>
  </si>
  <si>
    <t>H_DISKON</t>
  </si>
  <si>
    <t>H_DISC DLL</t>
  </si>
  <si>
    <t>CONCAT3</t>
  </si>
  <si>
    <t>CONCAT4</t>
  </si>
  <si>
    <t>CEK ARSIP</t>
  </si>
  <si>
    <t>Column2</t>
  </si>
  <si>
    <t>PCS</t>
  </si>
  <si>
    <t>PARAMA</t>
  </si>
  <si>
    <t>UNTANA</t>
  </si>
  <si>
    <t>LSN</t>
  </si>
  <si>
    <t>SBS</t>
  </si>
  <si>
    <t>DOC RIT BRILLIANT</t>
  </si>
  <si>
    <t>BONUS</t>
  </si>
  <si>
    <t>QTY/ CTN_H</t>
  </si>
  <si>
    <t>Column3</t>
  </si>
  <si>
    <t>//DB2</t>
  </si>
  <si>
    <t>NB NOTA_C_QTY</t>
  </si>
  <si>
    <t>ID BARANG</t>
  </si>
  <si>
    <t>8 LSN</t>
  </si>
  <si>
    <t>DOC RIT ELEGANCE</t>
  </si>
  <si>
    <t>96 PCS</t>
  </si>
  <si>
    <t>B</t>
  </si>
  <si>
    <t>DISKON_H</t>
  </si>
  <si>
    <t>VG0806BBN</t>
  </si>
  <si>
    <t>BN TALI AA0321-21/A5-80/FRUIT</t>
  </si>
  <si>
    <t>BN TALI AA0321-26/A5-80/BEAR</t>
  </si>
  <si>
    <t>BN TALI AA0321-28/A5-80/LUCU</t>
  </si>
  <si>
    <t>BN TALI AA0321-29/A5-80/UNIVERSE</t>
  </si>
  <si>
    <t>BN TALI AA0321-30/A5-80/SR</t>
  </si>
  <si>
    <t>COMBI STATIONERY</t>
  </si>
  <si>
    <t>0758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</si>
</sst>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_);_(@_)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Tahoma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4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43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2" borderId="0" xfId="0" applyNumberFormat="1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center"/>
    </xf>
    <xf numFmtId="43" fontId="0" fillId="2" borderId="0" xfId="0" applyNumberFormat="1" applyFill="1"/>
    <xf numFmtId="3" fontId="0" fillId="2" borderId="0" xfId="0" applyNumberFormat="1" applyFill="1"/>
    <xf numFmtId="0" fontId="4" fillId="0" borderId="0" xfId="0" quotePrefix="1" applyFont="1" applyFill="1" applyAlignment="1">
      <alignment vertical="center"/>
    </xf>
    <xf numFmtId="17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vertical="center"/>
    </xf>
    <xf numFmtId="14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3" fontId="4" fillId="0" borderId="0" xfId="0" applyNumberFormat="1" applyFont="1" applyFill="1" applyAlignment="1">
      <alignment vertical="center"/>
    </xf>
    <xf numFmtId="4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10" fontId="4" fillId="0" borderId="0" xfId="0" applyNumberFormat="1" applyFont="1" applyFill="1" applyAlignment="1">
      <alignment vertical="center"/>
    </xf>
    <xf numFmtId="49" fontId="4" fillId="0" borderId="0" xfId="0" applyNumberFormat="1" applyFont="1" applyFill="1" applyAlignment="1">
      <alignment vertical="center"/>
    </xf>
    <xf numFmtId="14" fontId="4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center" vertical="center"/>
    </xf>
    <xf numFmtId="3" fontId="4" fillId="0" borderId="0" xfId="0" applyNumberFormat="1" applyFont="1" applyFill="1" applyAlignment="1">
      <alignment horizontal="center" vertical="center"/>
    </xf>
    <xf numFmtId="10" fontId="4" fillId="0" borderId="0" xfId="0" applyNumberFormat="1" applyFont="1" applyFill="1" applyAlignment="1">
      <alignment horizontal="right" vertical="center"/>
    </xf>
    <xf numFmtId="43" fontId="4" fillId="0" borderId="0" xfId="0" applyNumberFormat="1" applyFont="1" applyFill="1" applyAlignment="1">
      <alignment vertical="center"/>
    </xf>
    <xf numFmtId="4" fontId="5" fillId="0" borderId="0" xfId="0" applyNumberFormat="1" applyFont="1" applyFill="1"/>
    <xf numFmtId="0" fontId="5" fillId="0" borderId="0" xfId="0" applyFont="1" applyFill="1"/>
    <xf numFmtId="1" fontId="4" fillId="0" borderId="0" xfId="0" applyNumberFormat="1" applyFont="1" applyFill="1" applyAlignment="1">
      <alignment vertical="center"/>
    </xf>
  </cellXfs>
  <cellStyles count="2">
    <cellStyle name="Hyperlink" xfId="1" builtinId="8"/>
    <cellStyle name="Normal" xfId="0" builtinId="0"/>
  </cellStyles>
  <dxfs count="2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26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ARSIP%20NOTA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D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IT\BC\BARU\D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ALL"/>
      <sheetName val="EXPEDISI"/>
      <sheetName val="Sheet1"/>
      <sheetName val="ARSIP NOTA 2023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Sheet1"/>
      <sheetName val="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PARAMA"/>
      <sheetName val="DICT_07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ables/table1.xml><?xml version="1.0" encoding="utf-8"?>
<table xmlns="http://schemas.openxmlformats.org/spreadsheetml/2006/main" id="1" name="NOTA" displayName="NOTA" ref="A2:AV123" headerRowDxfId="261" dataDxfId="260" totalsRowDxfId="259">
  <autoFilter ref="A2:AV123"/>
  <sortState ref="A3:AQ910">
    <sortCondition ref="AG2:AG910"/>
  </sortState>
  <tableColumns count="48">
    <tableColumn id="36" name="ID" totalsRowLabel="Total" dataDxfId="258" totalsRowDxfId="257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56" totalsRowDxfId="255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54" totalsRowDxfId="253">
      <calculatedColumnFormula>IF(NOTA[[#This Row],[ID_P]]="","",MATCH(NOTA[[#This Row],[ID_P]],[1]!B_MSK[N_ID],0))</calculatedColumnFormula>
    </tableColumn>
    <tableColumn id="37" name="ID_H" dataDxfId="252" totalsRowDxfId="251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50"/>
    <tableColumn id="3" name="SUPPLIER" dataDxfId="249" totalsRowDxfId="248"/>
    <tableColumn id="4" name="FAKTUR" dataDxfId="247" totalsRowDxfId="246"/>
    <tableColumn id="5" name="NO.NOTA" dataDxfId="245" totalsRowDxfId="244"/>
    <tableColumn id="6" name="NO.SJ" dataDxfId="243" totalsRowDxfId="242"/>
    <tableColumn id="7" name="TGL.NOTA" dataDxfId="241" totalsRowDxfId="240"/>
    <tableColumn id="8" name="B" dataDxfId="239" totalsRowDxfId="238"/>
    <tableColumn id="9" name="NAMA BARANG" dataDxfId="237" totalsRowDxfId="236"/>
    <tableColumn id="10" name="C" dataDxfId="235" totalsRowDxfId="234"/>
    <tableColumn id="12" name="QTY" dataDxfId="233" totalsRowDxfId="232"/>
    <tableColumn id="13" name="STN" dataDxfId="231" totalsRowDxfId="230"/>
    <tableColumn id="14" name="HARGA SATUAN" dataDxfId="229" totalsRowDxfId="228"/>
    <tableColumn id="16" name="HARGA/ CTN" dataDxfId="227" totalsRowDxfId="226"/>
    <tableColumn id="17" name="QTY/ CTN" dataDxfId="225" totalsRowDxfId="224"/>
    <tableColumn id="18" name="DISC 1" dataDxfId="223" totalsRowDxfId="222"/>
    <tableColumn id="19" name="DISC 2" dataDxfId="221" totalsRowDxfId="220"/>
    <tableColumn id="11" name="DISC DLL" dataDxfId="219" totalsRowDxfId="218"/>
    <tableColumn id="31" name="KETERANGAN" dataDxfId="217" totalsRowDxfId="216"/>
    <tableColumn id="20" name="JUMLAH" dataDxfId="215" totalsRowDxfId="214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213" totalsRowDxfId="212">
      <calculatedColumnFormula>IF(NOTA[[#This Row],[JUMLAH]]="","",NOTA[[#This Row],[JUMLAH]]*NOTA[[#This Row],[DISC 1]])</calculatedColumnFormula>
    </tableColumn>
    <tableColumn id="22" name="DISC 2-" dataDxfId="211" totalsRowDxfId="210">
      <calculatedColumnFormula>IF(NOTA[[#This Row],[JUMLAH]]="","",(NOTA[[#This Row],[JUMLAH]]-NOTA[[#This Row],[DISC 1-]])*NOTA[[#This Row],[DISC 2]])</calculatedColumnFormula>
    </tableColumn>
    <tableColumn id="25" name="DISC" dataDxfId="209" totalsRowDxfId="208">
      <calculatedColumnFormula>IF(NOTA[[#This Row],[JUMLAH]]="","",NOTA[[#This Row],[DISC 1-]]+NOTA[[#This Row],[DISC 2-]])</calculatedColumnFormula>
    </tableColumn>
    <tableColumn id="26" name="TOTAL" dataDxfId="207" totalsRowDxfId="206">
      <calculatedColumnFormula>IF(NOTA[[#This Row],[JUMLAH]]="","",NOTA[[#This Row],[JUMLAH]]-NOTA[[#This Row],[DISC]])</calculatedColumnFormula>
    </tableColumn>
    <tableColumn id="43" name="Column2" dataDxfId="205" totalsRowDxfId="204"/>
    <tableColumn id="33" name="DISC TOTAL" dataDxfId="203" totalsRowDxfId="202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201" totalsRowDxfId="200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199" totalsRowDxfId="198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197" totalsRowDxfId="196">
      <calculatedColumnFormula>IF(OR(NOTA[[#This Row],[QTY]]="",NOTA[[#This Row],[HARGA SATUAN]]="",),"",NOTA[[#This Row],[QTY]]*NOTA[[#This Row],[HARGA SATUAN]])</calculatedColumnFormula>
    </tableColumn>
    <tableColumn id="27" name="TGL_H" dataDxfId="195" totalsRowDxfId="194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193" totalsRowDxfId="192">
      <calculatedColumnFormula>IF(NOTA[[#This Row],[NAMA BARANG]]="","",INDEX(NOTA[SUPPLIER],MATCH(,INDIRECT(ADDRESS(ROW(NOTA[ID]),COLUMN(NOTA[ID]))&amp;":"&amp;ADDRESS(ROW(),COLUMN(NOTA[ID]))),-1)))</calculatedColumnFormula>
    </tableColumn>
    <tableColumn id="34" name="FAKTUR_H" dataDxfId="191" totalsRowDxfId="190">
      <calculatedColumnFormula>IF(NOTA[[#This Row],[ID_H]]="","",IF(NOTA[[#This Row],[FAKTUR]]="",INDIRECT(ADDRESS(ROW()-1,COLUMN())),NOTA[[#This Row],[FAKTUR]]))</calculatedColumnFormula>
    </tableColumn>
    <tableColumn id="30" name="qb" dataDxfId="189">
      <calculatedColumnFormula>IF(NOTA[[#This Row],[ID]]="","",COUNTIF(NOTA[ID_H],NOTA[[#This Row],[ID_H]]))</calculatedColumnFormula>
    </tableColumn>
    <tableColumn id="29" name="Column1" dataDxfId="188">
      <calculatedColumnFormula>IF(NOTA[[#This Row],[TGL.NOTA]]="",IF(NOTA[[#This Row],[SUPPLIER_H]]="","",AK2),MONTH(NOTA[[#This Row],[TGL.NOTA]]))</calculatedColumnFormula>
    </tableColumn>
    <tableColumn id="38" name="CONCAT1" dataDxfId="187">
      <calculatedColumnFormula>LOWER(SUBSTITUTE(SUBSTITUTE(SUBSTITUTE(SUBSTITUTE(SUBSTITUTE(SUBSTITUTE(SUBSTITUTE(SUBSTITUTE(SUBSTITUTE(NOTA[NAMA BARANG]," ",),".",""),"-",""),"(",""),")",""),",",""),"/",""),"""",""),"+",""))</calculatedColumnFormula>
    </tableColumn>
    <tableColumn id="35" name="CONCAT2" dataDxfId="186">
      <calculatedColumnFormula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calculatedColumnFormula>
    </tableColumn>
    <tableColumn id="40" name="CONCAT3" dataDxfId="185">
      <calculatedColumnFormula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calculatedColumnFormula>
    </tableColumn>
    <tableColumn id="41" name="CONCAT4" dataDxfId="184">
      <calculatedColumnFormula>IF(NOTA[[#This Row],[SUPPLIER]]="","",NOTA[[#This Row],[SUPPLIER]]&amp;NOTA[[#This Row],[FAKTUR]]&amp;NOTA[[#This Row],[NO.NOTA]]&amp;NOTA[[#This Row],[NO.SJ]]&amp;NOTA[[#This Row],[TGL.NOTA]]&amp;NOTA[[#This Row],[CONCAT1]])</calculatedColumnFormula>
    </tableColumn>
    <tableColumn id="42" name="CEK ARSIP" dataDxfId="183">
      <calculatedColumnFormula>IF(NOTA[[#This Row],[CONCAT4]]="","",_xlfn.IFNA(MATCH(NOTA[[#This Row],[CONCAT4]],[2]!RAW[CONCAT_H],0),FALSE))</calculatedColumnFormula>
    </tableColumn>
    <tableColumn id="39" name="//DB" dataDxfId="182">
      <calculatedColumnFormula>IF(NOTA[[#This Row],[CONCAT1]]="","",MATCH(NOTA[[#This Row],[CONCAT1]],[3]!db[NB NOTA_C],0))</calculatedColumnFormula>
    </tableColumn>
    <tableColumn id="47" name="Column3" dataDxfId="181">
      <calculatedColumnFormula>IF(NOTA[[#This Row],[QTY/ CTN]]="","",TRUE)</calculatedColumnFormula>
    </tableColumn>
    <tableColumn id="44" name="QTY/ CTN_H" dataDxfId="180" totalsRowDxfId="179">
      <calculatedColumnFormula>IF(NOTA[[#This Row],[ID_H]]="","",IF(NOTA[[#This Row],[Column3]]=TRUE,NOTA[[#This Row],[QTY/ CTN]],INDEX([3]!db[QTY/ CTN],NOTA[[#This Row],[//DB]])))</calculatedColumnFormula>
    </tableColumn>
    <tableColumn id="45" name="NB NOTA_C_QTY" dataDxfId="178" totalsRowDxfId="177">
      <calculatedColumnFormula>LOWER(SUBSTITUTE(SUBSTITUTE(SUBSTITUTE(SUBSTITUTE(SUBSTITUTE(SUBSTITUTE(SUBSTITUTE(SUBSTITUTE(SUBSTITUTE(NOTA[[#This Row],[NAMA BARANG]]&amp;NOTA[[#This Row],[QTY/ CTN_H]]&amp;NOTA[[#This Row],[FAKTUR_H]]," ",),".",""),"-",""),"(",""),")",""),",",""),"/",""),"""",""),"+",""))</calculatedColumnFormula>
    </tableColumn>
    <tableColumn id="46" name="//DB2" dataDxfId="176" totalsRowDxfId="175">
      <calculatedColumnFormula>IF(NOTA[[#This Row],[ID_H]]="","",MATCH(NOTA[[#This Row],[NB NOTA_C_QTY]],[4]!db[NB NOTA_C_QTY+F],0))</calculatedColumnFormula>
    </tableColumn>
    <tableColumn id="48" name="ID BARANG" dataDxfId="174" totalsRowDxfId="173">
      <calculatedColumnFormula>IF(NOTA[[#This Row],[NB NOTA_C_QTY]]="","",ROW()-2)</calculatedColumnFormula>
    </tableColumn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50">
  <autoFilter ref="A2:M6"/>
  <tableColumns count="13">
    <tableColumn id="1" name="//NOTA" dataDxfId="49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48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47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46">
      <calculatedColumnFormula>IF(LIE[[#This Row],[//PAJAK]]="","",INDEX(INDIRECT("PAJAK["&amp;LIE[#Headers]&amp;"]"),LIE[[#This Row],[//PAJAK]]-1))</calculatedColumnFormula>
    </tableColumn>
    <tableColumn id="5" name="TGL.MASUK" dataDxfId="45">
      <calculatedColumnFormula>IF(LIE[[#This Row],[//PAJAK]]="","",INDEX(INDIRECT("PAJAK["&amp;LIE[#Headers]&amp;"]"),LIE[[#This Row],[//PAJAK]]-1))</calculatedColumnFormula>
    </tableColumn>
    <tableColumn id="6" name="TGL.NOTA" dataDxfId="44">
      <calculatedColumnFormula>IF(LIE[[#This Row],[//PAJAK]]="","",INDEX(INDIRECT("PAJAK["&amp;LIE[#Headers]&amp;"]"),LIE[[#This Row],[//PAJAK]]-1))</calculatedColumnFormula>
    </tableColumn>
    <tableColumn id="7" name="NO.NOTA" dataDxfId="43">
      <calculatedColumnFormula>IF(LIE[[#This Row],[//PAJAK]]="","",INDEX(INDIRECT("PAJAK["&amp;LIE[#Headers]&amp;"]"),LIE[[#This Row],[//PAJAK]]-1))</calculatedColumnFormula>
    </tableColumn>
    <tableColumn id="8" name="NO.SJ" dataDxfId="42">
      <calculatedColumnFormula>IF(LIE[[#This Row],[//PAJAK]]="","",INDEX(INDIRECT("PAJAK["&amp;LIE[#Headers]&amp;"]"),LIE[[#This Row],[//PAJAK]]-1))</calculatedColumnFormula>
    </tableColumn>
    <tableColumn id="9" name="SUB TOTAL" dataDxfId="41">
      <calculatedColumnFormula>IF(LIE[[#This Row],[//PAJAK]]="","",INDEX(PAJAK[SUB T-DISC],LIE[[#This Row],[//PAJAK]]-1)*1.11)</calculatedColumnFormula>
    </tableColumn>
    <tableColumn id="10" name="DISKON" dataDxfId="40">
      <calculatedColumnFormula>IF(LIE[[#This Row],[//PAJAK]]="","",INDEX(PAJAK[DISC DLL],LIE[[#This Row],[//PAJAK]]-1))</calculatedColumnFormula>
    </tableColumn>
    <tableColumn id="11" name="DPP" dataDxfId="39">
      <calculatedColumnFormula>(LIE[[#This Row],[SUB TOTAL]]-LIE[[#This Row],[DISKON]])/1.11</calculatedColumnFormula>
    </tableColumn>
    <tableColumn id="12" name="PPN (11%)" dataDxfId="38">
      <calculatedColumnFormula>LIE[[#This Row],[DPP]]*11%</calculatedColumnFormula>
    </tableColumn>
    <tableColumn id="13" name="TOTAL" dataDxfId="37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36">
  <autoFilter ref="A2:M8"/>
  <tableColumns count="13">
    <tableColumn id="1" name="//NOTA" dataDxfId="35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34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33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32">
      <calculatedColumnFormula>IF(LMA[[#This Row],[//PAJAK]]="","",INDEX(INDIRECT("PAJAK["&amp;LMA[#Headers]&amp;"]"),LMA[[#This Row],[//PAJAK]]-1))</calculatedColumnFormula>
    </tableColumn>
    <tableColumn id="5" name="TGL.MASUK" dataDxfId="31">
      <calculatedColumnFormula>IF(LMA[[#This Row],[//PAJAK]]="","",INDEX(INDIRECT("PAJAK["&amp;LMA[#Headers]&amp;"]"),LMA[[#This Row],[//PAJAK]]-1))</calculatedColumnFormula>
    </tableColumn>
    <tableColumn id="6" name="TGL.NOTA" dataDxfId="30">
      <calculatedColumnFormula>IF(LMA[[#This Row],[//PAJAK]]="","",INDEX(INDIRECT("PAJAK["&amp;LMA[#Headers]&amp;"]"),LMA[[#This Row],[//PAJAK]]-1))</calculatedColumnFormula>
    </tableColumn>
    <tableColumn id="7" name="NO.NOTA" dataDxfId="29">
      <calculatedColumnFormula>IF(LMA[[#This Row],[//PAJAK]]="","",INDEX(INDIRECT("PAJAK["&amp;LMA[#Headers]&amp;"]"),LMA[[#This Row],[//PAJAK]]-1))</calculatedColumnFormula>
    </tableColumn>
    <tableColumn id="8" name="NO.SJ" dataDxfId="28">
      <calculatedColumnFormula>IF(LMA[[#This Row],[//PAJAK]]="","",INDEX(INDIRECT("PAJAK["&amp;LMA[#Headers]&amp;"]"),LMA[[#This Row],[//PAJAK]]-1))</calculatedColumnFormula>
    </tableColumn>
    <tableColumn id="9" name="SUB TOTAL" dataDxfId="27">
      <calculatedColumnFormula>IF(LMA[[#This Row],[//PAJAK]]="","",INDEX(PAJAK[SUB T-DISC],LMA[[#This Row],[//PAJAK]]-1)-LMA[[#This Row],[DISKON]])*1.11</calculatedColumnFormula>
    </tableColumn>
    <tableColumn id="10" name="DISKON" dataDxfId="26">
      <calculatedColumnFormula>IF(LMA[[#This Row],[//PAJAK]]="","",INDEX(PAJAK[DISC DLL],LMA[[#This Row],[//PAJAK]]-1))</calculatedColumnFormula>
    </tableColumn>
    <tableColumn id="11" name="DPP" dataDxfId="25">
      <calculatedColumnFormula>(LMA[[#This Row],[SUB TOTAL]]/1.11)</calculatedColumnFormula>
    </tableColumn>
    <tableColumn id="12" name="PPN (11%)" dataDxfId="24">
      <calculatedColumnFormula>LMA[[#This Row],[DPP]]*11%</calculatedColumnFormula>
    </tableColumn>
    <tableColumn id="13" name="TOTAL" dataDxfId="23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13" name="PARAMA" displayName="PARAMA" ref="A2:N50" totalsRowShown="0" headerRowDxfId="22">
  <autoFilter ref="A2:N50"/>
  <tableColumns count="14">
    <tableColumn id="1" name="//NOTA" dataDxfId="21" dataCellStyle="Hyperlink">
      <calculatedColumnFormula>HYPERLINK("[NOTA_.xlsx]NOTA!A"&amp;MATCH(PARAMA[[#This Row],[ID]],NOTA[ID],0)+2,IF(PARAMA[[#This Row],[//PAJAK]]="","",MATCH(PARAMA[[#This Row],[ID]],NOTA[ID],0)+2))</calculatedColumnFormula>
    </tableColumn>
    <tableColumn id="2" name="//PAJAK" dataDxfId="20">
      <calculatedColumnFormula>IF(ROW()-3&lt;E$1,IF(INDIRECT(ADDRESS(ROW()-1,COLUMN(PARAMA[[#Headers],[//PAJAK]])))="//PAJAK",MATCH(D$1,PAJAK[SUPPLIER],0)+1,MATCH(D$1,INDIRECT("PAJAK!"&amp;ADDRESS(B2+1,COLUMN(PAJAK[SUPPLIER]))&amp;":"&amp;ADDRESS(MAX_ROW,COLUMN(PAJAK[SUPPLIER]))),0)+B2),"")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9" dataCellStyle="Hyperlink">
      <calculatedColumnFormula>HYPERLINK("[NOTA_.xlsx]PAJAK!b"&amp;PARAMA[[#This Row],[//PAJAK]],IF(PARAMA[[#This Row],[//PAJAK]]="","",INDEX(INDIRECT("PAJAK["&amp;PARAMA[#Headers]&amp;"]"),PARAMA[[#This Row],[//PAJAK]]-1)))</calculatedColumnFormula>
    </tableColumn>
    <tableColumn id="4" name="SUPPLIER" dataDxfId="18">
      <calculatedColumnFormula>IF(PARAMA[[#This Row],[//PAJAK]]="","",INDEX(INDIRECT("PAJAK["&amp;PARAMA[#Headers]&amp;"]"),PARAMA[[#This Row],[//PAJAK]]-1))</calculatedColumnFormula>
    </tableColumn>
    <tableColumn id="5" name="TGL.MASUK" dataDxfId="17">
      <calculatedColumnFormula>IF(PARAMA[[#This Row],[//PAJAK]]="","",INDEX(INDIRECT("PAJAK["&amp;PARAMA[#Headers]&amp;"]"),PARAMA[[#This Row],[//PAJAK]]-1))</calculatedColumnFormula>
    </tableColumn>
    <tableColumn id="6" name="TGL.NOTA" dataDxfId="16">
      <calculatedColumnFormula>IF(PARAMA[[#This Row],[//PAJAK]]="","",INDEX(INDIRECT("PAJAK["&amp;PARAMA[#Headers]&amp;"]"),PARAMA[[#This Row],[//PAJAK]]-1))</calculatedColumnFormula>
    </tableColumn>
    <tableColumn id="7" name="NO.NOTA" dataDxfId="15">
      <calculatedColumnFormula>IF(PARAMA[[#This Row],[//PAJAK]]="","",INDEX(INDIRECT("PAJAK["&amp;PARAMA[#Headers]&amp;"]"),PARAMA[[#This Row],[//PAJAK]]-1))</calculatedColumnFormula>
    </tableColumn>
    <tableColumn id="8" name="NO.SJ" dataDxfId="14">
      <calculatedColumnFormula>IF(PARAMA[[#This Row],[//PAJAK]]="","",INDEX(INDIRECT("PAJAK["&amp;PARAMA[#Headers]&amp;"]"),PARAMA[[#This Row],[//PAJAK]]-1))</calculatedColumnFormula>
    </tableColumn>
    <tableColumn id="9" name="SUB TOTAL" dataDxfId="13">
      <calculatedColumnFormula>IF(PARAMA[[#This Row],[//PAJAK]]="","",INDEX(PAJAK[SUB TOTAL],PARAMA[[#This Row],[//PAJAK]]-1)-PARAMA[[#This Row],[DISKON_H]])</calculatedColumnFormula>
    </tableColumn>
    <tableColumn id="14" name="DISKON_H" dataDxfId="12">
      <calculatedColumnFormula>IF(PARAMA[[#This Row],[//PAJAK]]="","",INDEX(PAJAK[DISKON],PARAMA[[#This Row],[//PAJAK]]-1))</calculatedColumnFormula>
    </tableColumn>
    <tableColumn id="10" name="DISKON" dataDxfId="11"/>
    <tableColumn id="11" name="DPP" dataDxfId="10">
      <calculatedColumnFormula>(PARAMA[[#This Row],[SUB TOTAL]]-PARAMA[[#This Row],[DISKON]])/1.11</calculatedColumnFormula>
    </tableColumn>
    <tableColumn id="12" name="PPN (11%)" dataDxfId="9">
      <calculatedColumnFormula>PARAMA[[#This Row],[DPP]]*11%</calculatedColumnFormula>
    </tableColumn>
    <tableColumn id="13" name="TOTAL" dataDxfId="8">
      <calculatedColumnFormula>PARAMA[[#This Row],[DPP]]+PARAMA[[#This Row],[PPN (11%)]]</calculatedColumnFormula>
    </tableColumn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6" name="CONV" displayName="CONV" ref="D1:G13" totalsRowShown="0">
  <autoFilter ref="D1:G13"/>
  <tableColumns count="4">
    <tableColumn id="1" name="1"/>
    <tableColumn id="2" name="2"/>
    <tableColumn id="4" name="3"/>
    <tableColumn id="3" name="JML" dataDxfId="7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172" dataDxfId="171">
  <autoFilter ref="A1:R93"/>
  <sortState ref="A2:R93">
    <sortCondition ref="I1:I93"/>
  </sortState>
  <tableColumns count="18">
    <tableColumn id="1" name="//" dataDxfId="170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69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68">
      <calculatedColumnFormula>IF(PAJAK[[#This Row],[//]]="","",INDEX(INDIRECT("NOTA["&amp;PAJAK[#Headers]&amp;"]"),PAJAK[[#This Row],[//]]-2))</calculatedColumnFormula>
    </tableColumn>
    <tableColumn id="14" name="Column1" dataDxfId="167">
      <calculatedColumnFormula>MATCH(PAJAK[[#This Row],[ID]],[5]!Table1[ID],0)</calculatedColumnFormula>
    </tableColumn>
    <tableColumn id="17" name="QB" dataDxfId="166" totalsRowDxfId="165">
      <calculatedColumnFormula>IF(PAJAK[[#This Row],[ID]]="","",COUNTIF(NOTA[ID_H],PAJAK[[#This Row],[ID]]))</calculatedColumnFormula>
    </tableColumn>
    <tableColumn id="2" name="SUPPLIER" dataDxfId="164">
      <calculatedColumnFormula>IF(PAJAK[[#This Row],[//]]="","",INDEX(CONV[2],MATCH(INDEX(INDIRECT("NOTA["&amp;PAJAK[#Headers]&amp;"]"),PAJAK[[#This Row],[//]]-2),CONV[1],0),0))</calculatedColumnFormula>
    </tableColumn>
    <tableColumn id="3" name="TGL.MASUK" dataDxfId="163">
      <calculatedColumnFormula>IF(PAJAK[[#This Row],[//]]="","",INDEX(NOTA[TGL_H],PAJAK[[#This Row],[//]]-2))</calculatedColumnFormula>
    </tableColumn>
    <tableColumn id="4" name="TGL.NOTA" dataDxfId="162">
      <calculatedColumnFormula>IF(PAJAK[[#This Row],[//]]="","",INDEX(INDIRECT("NOTA["&amp;PAJAK[#Headers]&amp;"]"),PAJAK[[#This Row],[//]]-2))</calculatedColumnFormula>
    </tableColumn>
    <tableColumn id="5" name="NO.NOTA" dataDxfId="161" totalsRowDxfId="160">
      <calculatedColumnFormula>IF(PAJAK[[#This Row],[//]]="","",INDEX(INDIRECT("NOTA["&amp;PAJAK[#Headers]&amp;"]"),PAJAK[[#This Row],[//]]-2))</calculatedColumnFormula>
    </tableColumn>
    <tableColumn id="6" name="NO.SJ" dataDxfId="159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58">
      <calculatedColumnFormula>IF(PAJAK[[#This Row],[//]]="","",SUMIF(NOTA[ID_H],PAJAK[[#This Row],[ID]],NOTA[JUMLAH]))</calculatedColumnFormula>
    </tableColumn>
    <tableColumn id="8" name="DISKON" dataDxfId="157">
      <calculatedColumnFormula>IF(PAJAK[[#This Row],[//]]="","",SUMIF(NOTA[ID_H],PAJAK[[#This Row],[ID]],NOTA[DISC]))</calculatedColumnFormula>
    </tableColumn>
    <tableColumn id="9" name="SUB T-DISC" dataDxfId="156">
      <calculatedColumnFormula>PAJAK[[#This Row],[SUB TOTAL]]-PAJAK[[#This Row],[DISKON]]</calculatedColumnFormula>
    </tableColumn>
    <tableColumn id="10" name="DISC DLL" dataDxfId="155">
      <calculatedColumnFormula>IF(PAJAK[[#This Row],[//]]="","",INDEX(INDIRECT("NOTA["&amp;PAJAK[#Headers]&amp;"]"),PAJAK[[#This Row],[//]]-2+PAJAK[[#This Row],[QB]]-1))</calculatedColumnFormula>
    </tableColumn>
    <tableColumn id="11" name="DPP" dataDxfId="154">
      <calculatedColumnFormula>(PAJAK[[#This Row],[SUB T-DISC]]-PAJAK[[#This Row],[DISC DLL]])/111%</calculatedColumnFormula>
    </tableColumn>
    <tableColumn id="12" name="PPN 11%" dataDxfId="153">
      <calculatedColumnFormula>PAJAK[[#This Row],[DPP]]*PAJAK[[#This Row],[PPN]]</calculatedColumnFormula>
    </tableColumn>
    <tableColumn id="13" name="TOTAL" dataDxfId="152">
      <calculatedColumnFormula>PAJAK[[#This Row],[DPP]]+PAJAK[[#This Row],[PPN 11%]]</calculatedColumnFormula>
    </tableColumn>
    <tableColumn id="18" name="PPN" dataDxfId="151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KENKO" displayName="KENKO" ref="A2:N52" totalsRowShown="0" headerRowDxfId="150">
  <autoFilter ref="A2:N52"/>
  <sortState ref="A3:N52">
    <sortCondition ref="F2:F52"/>
  </sortState>
  <tableColumns count="14">
    <tableColumn id="17" name="//NOTA" dataDxfId="149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48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47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46">
      <calculatedColumnFormula>IF(KENKO[[#This Row],[//PAJAK]]="","",INDEX(INDIRECT("PAJAK["&amp;KENKO[#Headers]&amp;"]"),KENKO[[#This Row],[//PAJAK]]-1))</calculatedColumnFormula>
    </tableColumn>
    <tableColumn id="4" name="TGL.MASUK" dataDxfId="145">
      <calculatedColumnFormula>IF(KENKO[[#This Row],[//PAJAK]]="","",INDEX(INDIRECT("PAJAK["&amp;KENKO[#Headers]&amp;"]"),KENKO[[#This Row],[//PAJAK]]-1))</calculatedColumnFormula>
    </tableColumn>
    <tableColumn id="5" name="TGL.NOTA" dataDxfId="144">
      <calculatedColumnFormula>IF(KENKO[[#This Row],[//PAJAK]]="","",INDEX(INDIRECT("PAJAK["&amp;KENKO[#Headers]&amp;"]"),KENKO[[#This Row],[//PAJAK]]-1))</calculatedColumnFormula>
    </tableColumn>
    <tableColumn id="6" name="NO.NOTA" dataDxfId="143">
      <calculatedColumnFormula>IF(KENKO[[#This Row],[//PAJAK]]="","",INDEX(INDIRECT("PAJAK["&amp;KENKO[#Headers]&amp;"]"),KENKO[[#This Row],[//PAJAK]]-1))</calculatedColumnFormula>
    </tableColumn>
    <tableColumn id="7" name="NO.SJ" dataDxfId="142">
      <calculatedColumnFormula>IF(KENKO[[#This Row],[//PAJAK]]="","",INDEX(INDIRECT("PAJAK["&amp;KENKO[#Headers]&amp;"]"),KENKO[[#This Row],[//PAJAK]]-1))</calculatedColumnFormula>
    </tableColumn>
    <tableColumn id="8" name="SUB TOTAL" dataDxfId="141">
      <calculatedColumnFormula>IF(KENKO[[#This Row],[//PAJAK]]="","",INDEX(INDIRECT("PAJAK["&amp;KENKO[#Headers]&amp;"]"),KENKO[[#This Row],[//PAJAK]]-1))</calculatedColumnFormula>
    </tableColumn>
    <tableColumn id="9" name="DISKON" dataDxfId="140">
      <calculatedColumnFormula>IF(KENKO[[#This Row],[//PAJAK]]="","",INDEX(INDIRECT("PAJAK["&amp;KENKO[#Headers]&amp;"]"),KENKO[[#This Row],[//PAJAK]]-1))</calculatedColumnFormula>
    </tableColumn>
    <tableColumn id="10" name="DPP" dataDxfId="139">
      <calculatedColumnFormula>(KENKO[[#This Row],[SUB TOTAL]]-KENKO[[#This Row],[DISKON]])/1.11</calculatedColumnFormula>
    </tableColumn>
    <tableColumn id="11" name="PPN (11%)" dataDxfId="138">
      <calculatedColumnFormula>KENKO[[#This Row],[DPP]]*11%</calculatedColumnFormula>
    </tableColumn>
    <tableColumn id="12" name="TOTAL" dataDxfId="137">
      <calculatedColumnFormula>KENKO[[#This Row],[DPP]]+KENKO[[#This Row],[PPN (11%)]]</calculatedColumnFormula>
    </tableColumn>
    <tableColumn id="13" name="Column1" dataDxfId="136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7" name="KALINDO" displayName="KALINDO" ref="A2:M32" totalsRowShown="0" headerRowDxfId="135">
  <autoFilter ref="A2:M32"/>
  <tableColumns count="13">
    <tableColumn id="1" name="//NOTA" dataDxfId="134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133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32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131">
      <calculatedColumnFormula>IF(KALINDO[[#This Row],[//PAJAK]]="","",INDEX(INDIRECT("PAJAK["&amp;KALINDO[#Headers]&amp;"]"),KALINDO[[#This Row],[//PAJAK]]-1))</calculatedColumnFormula>
    </tableColumn>
    <tableColumn id="5" name="TGL.MASUK" dataDxfId="130">
      <calculatedColumnFormula>IF(KALINDO[[#This Row],[//PAJAK]]="","",INDEX(INDIRECT("PAJAK["&amp;KALINDO[#Headers]&amp;"]"),KALINDO[[#This Row],[//PAJAK]]-1))</calculatedColumnFormula>
    </tableColumn>
    <tableColumn id="6" name="TGL.NOTA" dataDxfId="129">
      <calculatedColumnFormula>IF(KALINDO[[#This Row],[//PAJAK]]="","",INDEX(INDIRECT("PAJAK["&amp;KALINDO[#Headers]&amp;"]"),KALINDO[[#This Row],[//PAJAK]]-1))</calculatedColumnFormula>
    </tableColumn>
    <tableColumn id="7" name="NO.NOTA" dataDxfId="128">
      <calculatedColumnFormula>IF(KALINDO[[#This Row],[//PAJAK]]="","",INDEX(INDIRECT("PAJAK["&amp;KALINDO[#Headers]&amp;"]"),KALINDO[[#This Row],[//PAJAK]]-1))</calculatedColumnFormula>
    </tableColumn>
    <tableColumn id="8" name="NO.SJ" dataDxfId="127">
      <calculatedColumnFormula>IF(KALINDO[[#This Row],[//PAJAK]]="","",INDEX(INDIRECT("PAJAK["&amp;KALINDO[#Headers]&amp;"]"),KALINDO[[#This Row],[//PAJAK]]-1))</calculatedColumnFormula>
    </tableColumn>
    <tableColumn id="9" name="SUB TOTAL" dataDxfId="126">
      <calculatedColumnFormula>IF(KALINDO[[#This Row],[//PAJAK]]="","",INDEX(PAJAK[SUB T-DISC],KALINDO[[#This Row],[//PAJAK]]-1))</calculatedColumnFormula>
    </tableColumn>
    <tableColumn id="10" name="DISKON" dataDxfId="125">
      <calculatedColumnFormula>IF(KALINDO[[#This Row],[//PAJAK]]="","",INDEX(PAJAK[DISC DLL],KALINDO[[#This Row],[//PAJAK]]-1))</calculatedColumnFormula>
    </tableColumn>
    <tableColumn id="11" name="DPP" dataDxfId="124">
      <calculatedColumnFormula>(KALINDO[[#This Row],[SUB TOTAL]]-KALINDO[[#This Row],[DISKON]])/1.11</calculatedColumnFormula>
    </tableColumn>
    <tableColumn id="12" name="PPN (11%)" dataDxfId="123">
      <calculatedColumnFormula>KALINDO[[#This Row],[DPP]]*11%</calculatedColumnFormula>
    </tableColumn>
    <tableColumn id="13" name="TOTAL" dataDxfId="122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4" name="ATALI" displayName="ATALI" ref="A2:M50" totalsRowShown="0" headerRowDxfId="121">
  <autoFilter ref="A2:M50"/>
  <tableColumns count="13">
    <tableColumn id="1" name="//NOTA" dataDxfId="120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19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8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17">
      <calculatedColumnFormula>IF(ATALI[[#This Row],[//PAJAK]]="","",INDEX(INDIRECT("PAJAK["&amp;ATALI[#Headers]&amp;"]"),ATALI[[#This Row],[//PAJAK]]-1))</calculatedColumnFormula>
    </tableColumn>
    <tableColumn id="5" name="TGL.MASUK" dataDxfId="116">
      <calculatedColumnFormula>IF(ATALI[[#This Row],[//PAJAK]]="","",INDEX(INDIRECT("PAJAK["&amp;ATALI[#Headers]&amp;"]"),ATALI[[#This Row],[//PAJAK]]-1))</calculatedColumnFormula>
    </tableColumn>
    <tableColumn id="6" name="TGL.NOTA" dataDxfId="115">
      <calculatedColumnFormula>IF(ATALI[[#This Row],[//PAJAK]]="","",INDEX(INDIRECT("PAJAK["&amp;ATALI[#Headers]&amp;"]"),ATALI[[#This Row],[//PAJAK]]-1))</calculatedColumnFormula>
    </tableColumn>
    <tableColumn id="7" name="NO.NOTA" dataDxfId="114">
      <calculatedColumnFormula>IF(ATALI[[#This Row],[//PAJAK]]="","",INDEX(INDIRECT("PAJAK["&amp;ATALI[#Headers]&amp;"]"),ATALI[[#This Row],[//PAJAK]]-1))</calculatedColumnFormula>
    </tableColumn>
    <tableColumn id="8" name="NO.SJ" dataDxfId="113">
      <calculatedColumnFormula>IF(ATALI[[#This Row],[//PAJAK]]="","",INDEX(INDIRECT("PAJAK["&amp;ATALI[#Headers]&amp;"]"),ATALI[[#This Row],[//PAJAK]]-1))</calculatedColumnFormula>
    </tableColumn>
    <tableColumn id="9" name="SUB TOTAL" dataDxfId="112">
      <calculatedColumnFormula>IF(ATALI[[#This Row],[//PAJAK]]="","",INDEX(PAJAK[SUB T-DISC],ATALI[[#This Row],[//PAJAK]]-1))</calculatedColumnFormula>
    </tableColumn>
    <tableColumn id="10" name="DISKON" dataDxfId="111">
      <calculatedColumnFormula>IF(ATALI[[#This Row],[//PAJAK]]="","",INDEX(PAJAK[DISC DLL],ATALI[[#This Row],[//PAJAK]]-1))</calculatedColumnFormula>
    </tableColumn>
    <tableColumn id="11" name="DPP" dataDxfId="110">
      <calculatedColumnFormula>(ATALI[[#This Row],[SUB TOTAL]]-ATALI[[#This Row],[DISKON]])/1.11</calculatedColumnFormula>
    </tableColumn>
    <tableColumn id="12" name="PPN (11%)" dataDxfId="109">
      <calculatedColumnFormula>ATALI[[#This Row],[DPP]]*11%</calculatedColumnFormula>
    </tableColumn>
    <tableColumn id="13" name="TOTAL" dataDxfId="108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107">
  <autoFilter ref="A2:M22"/>
  <tableColumns count="13">
    <tableColumn id="1" name="//NOTA" dataDxfId="106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105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04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103">
      <calculatedColumnFormula>IF(J_UTAMA[[#This Row],[//PAJAK]]="","",INDEX(INDIRECT("PAJAK["&amp;J_UTAMA[#Headers]&amp;"]"),J_UTAMA[[#This Row],[//PAJAK]]-1))</calculatedColumnFormula>
    </tableColumn>
    <tableColumn id="5" name="TGL.MASUK" dataDxfId="102">
      <calculatedColumnFormula>IF(J_UTAMA[[#This Row],[//PAJAK]]="","",INDEX(INDIRECT("PAJAK["&amp;J_UTAMA[#Headers]&amp;"]"),J_UTAMA[[#This Row],[//PAJAK]]-1))</calculatedColumnFormula>
    </tableColumn>
    <tableColumn id="6" name="TGL.NOTA" dataDxfId="101">
      <calculatedColumnFormula>IF(J_UTAMA[[#This Row],[//PAJAK]]="","",INDEX(INDIRECT("PAJAK["&amp;J_UTAMA[#Headers]&amp;"]"),J_UTAMA[[#This Row],[//PAJAK]]-1))</calculatedColumnFormula>
    </tableColumn>
    <tableColumn id="7" name="NO.NOTA" dataDxfId="100">
      <calculatedColumnFormula>IF(J_UTAMA[[#This Row],[//PAJAK]]="","",INDEX(INDIRECT("PAJAK["&amp;J_UTAMA[#Headers]&amp;"]"),J_UTAMA[[#This Row],[//PAJAK]]-1))</calculatedColumnFormula>
    </tableColumn>
    <tableColumn id="8" name="NO.SJ" dataDxfId="99">
      <calculatedColumnFormula>IF(J_UTAMA[[#This Row],[//PAJAK]]="","",INDEX(INDIRECT("PAJAK["&amp;J_UTAMA[#Headers]&amp;"]"),J_UTAMA[[#This Row],[//PAJAK]]-1))</calculatedColumnFormula>
    </tableColumn>
    <tableColumn id="9" name="SUB TOTAL" dataDxfId="98">
      <calculatedColumnFormula>IF(J_UTAMA[[#This Row],[//PAJAK]]="","",INDEX(PAJAK[SUB T-DISC],J_UTAMA[[#This Row],[//PAJAK]]-1))</calculatedColumnFormula>
    </tableColumn>
    <tableColumn id="10" name="DISKON" dataDxfId="97">
      <calculatedColumnFormula>IF(J_UTAMA[[#This Row],[//PAJAK]]="","",INDEX(PAJAK[DISC DLL],J_UTAMA[[#This Row],[//PAJAK]]-1))</calculatedColumnFormula>
    </tableColumn>
    <tableColumn id="11" name="DPP" dataDxfId="96">
      <calculatedColumnFormula>(J_UTAMA[[#This Row],[SUB TOTAL]]-J_UTAMA[[#This Row],[DISKON]])/1.11</calculatedColumnFormula>
    </tableColumn>
    <tableColumn id="12" name="PPN (11%)" dataDxfId="95">
      <calculatedColumnFormula>J_UTAMA[[#This Row],[DPP]]*11%</calculatedColumnFormula>
    </tableColumn>
    <tableColumn id="13" name="TOTAL" dataDxfId="94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N11" totalsRowShown="0" headerRowDxfId="93">
  <autoFilter ref="A2:N11"/>
  <tableColumns count="14">
    <tableColumn id="1" name="//PAJAK" dataDxfId="92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91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90">
      <calculatedColumnFormula>IF(SDI[[#This Row],[//PAJAK]]="","",INDEX(INDIRECT("PAJAK["&amp;SDI[#Headers]&amp;"]"),SDI[[#This Row],[//PAJAK]]-1))</calculatedColumnFormula>
    </tableColumn>
    <tableColumn id="4" name="TGL.MASUK" dataDxfId="89">
      <calculatedColumnFormula>IF(SDI[[#This Row],[//PAJAK]]="","",INDEX(INDIRECT("PAJAK["&amp;SDI[#Headers]&amp;"]"),SDI[[#This Row],[//PAJAK]]-1))</calculatedColumnFormula>
    </tableColumn>
    <tableColumn id="5" name="TGL.NOTA" dataDxfId="88">
      <calculatedColumnFormula>IF(SDI[[#This Row],[//PAJAK]]="","",INDEX(INDIRECT("PAJAK["&amp;SDI[#Headers]&amp;"]"),SDI[[#This Row],[//PAJAK]]-1))</calculatedColumnFormula>
    </tableColumn>
    <tableColumn id="6" name="NO.NOTA" dataDxfId="87">
      <calculatedColumnFormula>IF(SDI[[#This Row],[//PAJAK]]="","",INDEX(INDIRECT("PAJAK["&amp;SDI[#Headers]&amp;"]"),SDI[[#This Row],[//PAJAK]]-1))</calculatedColumnFormula>
    </tableColumn>
    <tableColumn id="7" name="NO.SJ" dataDxfId="86">
      <calculatedColumnFormula>IF(SDI[[#This Row],[//PAJAK]]="","",INDEX(INDIRECT("PAJAK["&amp;SDI[#Headers]&amp;"]"),SDI[[#This Row],[//PAJAK]]-1))</calculatedColumnFormula>
    </tableColumn>
    <tableColumn id="8" name="SUB TOTAL" dataDxfId="85">
      <calculatedColumnFormula>IF(SDI[[#This Row],[//PAJAK]]="","",(INDEX(INDIRECT("PAJAK["&amp;SDI[#Headers]&amp;"]"),SDI[[#This Row],[//PAJAK]]-1))-SDI[[#This Row],[H_DISKON]])</calculatedColumnFormula>
    </tableColumn>
    <tableColumn id="9" name="DISKON" dataDxfId="84">
      <calculatedColumnFormula>IF(SDI[[#This Row],[//PAJAK]]="","",SDI[[#This Row],[H_DISC DLL]])</calculatedColumnFormula>
    </tableColumn>
    <tableColumn id="10" name="DPP" dataDxfId="83">
      <calculatedColumnFormula>(SDI[[#This Row],[SUB TOTAL]])/1.11</calculatedColumnFormula>
    </tableColumn>
    <tableColumn id="11" name="PPN (11%)" dataDxfId="82">
      <calculatedColumnFormula>SDI[[#This Row],[DPP]]*11%</calculatedColumnFormula>
    </tableColumn>
    <tableColumn id="12" name="TOTAL" dataDxfId="81">
      <calculatedColumnFormula>SDI[[#This Row],[DPP]]+SDI[[#This Row],[PPN (11%)]]</calculatedColumnFormula>
    </tableColumn>
    <tableColumn id="14" name="H_DISKON" dataDxfId="80">
      <calculatedColumnFormula>IF(SDI[[#This Row],[//PAJAK]]="","",INDEX(PAJAK[DISKON],SDI[[#This Row],[//PAJAK]]-1))</calculatedColumnFormula>
    </tableColumn>
    <tableColumn id="15" name="H_DISC DLL" dataDxfId="79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78">
  <autoFilter ref="A2:M25"/>
  <tableColumns count="13">
    <tableColumn id="1" name="//NOTA``" dataDxfId="77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76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75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74">
      <calculatedColumnFormula>IF(SAJ[[#This Row],[//PAJAK]]="","",INDEX(INDIRECT("PAJAK["&amp;SAJ[#Headers]&amp;"]"),SAJ[[#This Row],[//PAJAK]]-1))</calculatedColumnFormula>
    </tableColumn>
    <tableColumn id="5" name="TGL.MASUK" dataDxfId="73">
      <calculatedColumnFormula>IF(SAJ[[#This Row],[//PAJAK]]="","",INDEX(INDIRECT("PAJAK["&amp;SAJ[#Headers]&amp;"]"),SAJ[[#This Row],[//PAJAK]]-1))</calculatedColumnFormula>
    </tableColumn>
    <tableColumn id="6" name="TGL.NOTA" dataDxfId="72">
      <calculatedColumnFormula>IF(SAJ[[#This Row],[//PAJAK]]="","",INDEX(INDIRECT("PAJAK["&amp;SAJ[#Headers]&amp;"]"),SAJ[[#This Row],[//PAJAK]]-1))</calculatedColumnFormula>
    </tableColumn>
    <tableColumn id="7" name="NO.NOTA" dataDxfId="71">
      <calculatedColumnFormula>IF(SAJ[[#This Row],[//PAJAK]]="","",INDEX(INDIRECT("PAJAK["&amp;SAJ[#Headers]&amp;"]"),SAJ[[#This Row],[//PAJAK]]-1))</calculatedColumnFormula>
    </tableColumn>
    <tableColumn id="8" name="NO.SJ" dataDxfId="70">
      <calculatedColumnFormula>IF(SAJ[[#This Row],[//PAJAK]]="","",INDEX(INDIRECT("PAJAK["&amp;SAJ[#Headers]&amp;"]"),SAJ[[#This Row],[//PAJAK]]-1))</calculatedColumnFormula>
    </tableColumn>
    <tableColumn id="9" name="SUB TOTAL" dataDxfId="69">
      <calculatedColumnFormula>IF(SAJ[[#This Row],[//PAJAK]]="","",INDEX(INDIRECT("PAJAK["&amp;SAJ[#Headers]&amp;"]"),SAJ[[#This Row],[//PAJAK]]-1))</calculatedColumnFormula>
    </tableColumn>
    <tableColumn id="10" name="DISKON" dataDxfId="68">
      <calculatedColumnFormula>IF(SAJ[[#This Row],[//PAJAK]]="","",INDEX(INDIRECT("PAJAK["&amp;SAJ[#Headers]&amp;"]"),SAJ[[#This Row],[//PAJAK]]-1))</calculatedColumnFormula>
    </tableColumn>
    <tableColumn id="11" name="DPP" dataDxfId="67">
      <calculatedColumnFormula>(SAJ[[#This Row],[SUB TOTAL]]-SAJ[[#This Row],[DISKON]])/1.11</calculatedColumnFormula>
    </tableColumn>
    <tableColumn id="12" name="PPN (11%)" dataDxfId="66">
      <calculatedColumnFormula>SAJ[[#This Row],[DPP]]*11%</calculatedColumnFormula>
    </tableColumn>
    <tableColumn id="13" name="TOTAL" dataDxfId="65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64">
  <autoFilter ref="A2:M25"/>
  <tableColumns count="13">
    <tableColumn id="1" name="//NOTA``" dataDxfId="63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62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61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60">
      <calculatedColumnFormula>IF(MGN[[#This Row],[//PAJAK]]="","",INDEX(INDIRECT("PAJAK["&amp;MGN[#Headers]&amp;"]"),MGN[[#This Row],[//PAJAK]]-1))</calculatedColumnFormula>
    </tableColumn>
    <tableColumn id="5" name="TGL.MASUK" dataDxfId="59">
      <calculatedColumnFormula>IF(MGN[[#This Row],[//PAJAK]]="","",INDEX(INDIRECT("PAJAK["&amp;MGN[#Headers]&amp;"]"),MGN[[#This Row],[//PAJAK]]-1))</calculatedColumnFormula>
    </tableColumn>
    <tableColumn id="6" name="TGL.NOTA" dataDxfId="58">
      <calculatedColumnFormula>IF(MGN[[#This Row],[//PAJAK]]="","",INDEX(INDIRECT("PAJAK["&amp;MGN[#Headers]&amp;"]"),MGN[[#This Row],[//PAJAK]]-1))</calculatedColumnFormula>
    </tableColumn>
    <tableColumn id="7" name="NO.NOTA" dataDxfId="57">
      <calculatedColumnFormula>IF(MGN[[#This Row],[//PAJAK]]="","",INDEX(INDIRECT("PAJAK["&amp;MGN[#Headers]&amp;"]"),MGN[[#This Row],[//PAJAK]]-1))</calculatedColumnFormula>
    </tableColumn>
    <tableColumn id="8" name="NO.SJ" dataDxfId="56">
      <calculatedColumnFormula>IF(MGN[[#This Row],[//PAJAK]]="","",INDEX(INDIRECT("PAJAK["&amp;MGN[#Headers]&amp;"]"),MGN[[#This Row],[//PAJAK]]-1))</calculatedColumnFormula>
    </tableColumn>
    <tableColumn id="9" name="SUB TOTAL" dataDxfId="55">
      <calculatedColumnFormula>IF(MGN[[#This Row],[//PAJAK]]="","",INDEX(INDIRECT("PAJAK["&amp;MGN[#Headers]&amp;"]"),MGN[[#This Row],[//PAJAK]]-1))</calculatedColumnFormula>
    </tableColumn>
    <tableColumn id="10" name="DISKON" dataDxfId="54">
      <calculatedColumnFormula>IF(MGN[[#This Row],[//PAJAK]]="","",INDEX(INDIRECT("PAJAK["&amp;MGN[#Headers]&amp;"]"),MGN[[#This Row],[//PAJAK]]-1))</calculatedColumnFormula>
    </tableColumn>
    <tableColumn id="11" name="DPP" dataDxfId="53">
      <calculatedColumnFormula>(MGN[[#This Row],[SUB TOTAL]]-MGN[[#This Row],[DISKON]])/1.11</calculatedColumnFormula>
    </tableColumn>
    <tableColumn id="12" name="PPN (11%)" dataDxfId="52">
      <calculatedColumnFormula>MGN[[#This Row],[DPP]]*11%</calculatedColumnFormula>
    </tableColumn>
    <tableColumn id="13" name="TOTAL" dataDxfId="51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V123"/>
  <sheetViews>
    <sheetView tabSelected="1" topLeftCell="J1" zoomScale="70" zoomScaleNormal="70" zoomScaleSheetLayoutView="55" workbookViewId="0">
      <selection activeCell="L10" sqref="L10"/>
    </sheetView>
  </sheetViews>
  <sheetFormatPr defaultRowHeight="20.100000000000001" customHeight="1" outlineLevelCol="1" x14ac:dyDescent="0.25"/>
  <cols>
    <col min="1" max="1" width="4.5703125" style="37" customWidth="1"/>
    <col min="2" max="2" width="20" style="37" customWidth="1"/>
    <col min="3" max="3" width="7.140625" style="37" customWidth="1" outlineLevel="1"/>
    <col min="4" max="4" width="5" style="37" customWidth="1" outlineLevel="1"/>
    <col min="5" max="5" width="12.42578125" style="37" customWidth="1"/>
    <col min="6" max="6" width="26.85546875" style="37" customWidth="1"/>
    <col min="7" max="7" width="13.85546875" style="37" customWidth="1"/>
    <col min="8" max="8" width="29.28515625" style="45" customWidth="1"/>
    <col min="9" max="9" width="20" style="37" customWidth="1"/>
    <col min="10" max="10" width="12.42578125" style="39" customWidth="1"/>
    <col min="11" max="11" width="5.28515625" style="37" customWidth="1"/>
    <col min="12" max="12" width="60.140625" style="37" customWidth="1"/>
    <col min="13" max="13" width="7.7109375" style="40" customWidth="1"/>
    <col min="14" max="14" width="7.42578125" style="37" customWidth="1" outlineLevel="1"/>
    <col min="15" max="15" width="6" style="37" customWidth="1" outlineLevel="1"/>
    <col min="16" max="16" width="10.7109375" style="41" customWidth="1" outlineLevel="1"/>
    <col min="17" max="17" width="20.5703125" style="51" customWidth="1"/>
    <col min="18" max="18" width="19.140625" style="41" customWidth="1"/>
    <col min="19" max="19" width="8.7109375" style="43" customWidth="1"/>
    <col min="20" max="20" width="8.42578125" style="44" customWidth="1"/>
    <col min="21" max="21" width="25.28515625" style="37" customWidth="1"/>
    <col min="22" max="22" width="23.5703125" style="44" customWidth="1"/>
    <col min="23" max="23" width="17.7109375" style="52" customWidth="1"/>
    <col min="24" max="24" width="16.42578125" style="41" customWidth="1"/>
    <col min="25" max="25" width="18.42578125" style="41" customWidth="1" outlineLevel="1"/>
    <col min="26" max="26" width="16.42578125" style="41" customWidth="1" outlineLevel="1"/>
    <col min="27" max="28" width="17.7109375" style="41" customWidth="1"/>
    <col min="29" max="29" width="16.85546875" style="41" customWidth="1"/>
    <col min="30" max="30" width="17.7109375" style="52" customWidth="1"/>
    <col min="31" max="31" width="13.5703125" style="44" customWidth="1"/>
    <col min="32" max="32" width="17.7109375" style="41" customWidth="1"/>
    <col min="33" max="33" width="12.42578125" style="52" customWidth="1"/>
    <col min="34" max="34" width="26.85546875" style="41" customWidth="1"/>
    <col min="35" max="35" width="13.85546875" style="41" customWidth="1"/>
    <col min="36" max="36" width="3.85546875" style="41" customWidth="1"/>
    <col min="37" max="37" width="32.42578125" style="37" customWidth="1"/>
    <col min="38" max="38" width="42.5703125" style="37" customWidth="1"/>
    <col min="39" max="40" width="60.7109375" style="52" customWidth="1"/>
    <col min="41" max="41" width="105" style="52" customWidth="1"/>
    <col min="42" max="42" width="21.85546875" style="52" customWidth="1"/>
    <col min="43" max="44" width="19" style="39" customWidth="1" outlineLevel="1"/>
    <col min="45" max="45" width="26.85546875" style="37" customWidth="1" outlineLevel="1"/>
    <col min="46" max="46" width="55.5703125" style="37" customWidth="1" outlineLevel="1"/>
    <col min="47" max="47" width="10.5703125" style="37" customWidth="1"/>
    <col min="48" max="48" width="9.140625" style="53"/>
    <col min="49" max="16384" width="9.140625" style="37"/>
  </cols>
  <sheetData>
    <row r="1" spans="1:48" ht="20.100000000000001" customHeight="1" x14ac:dyDescent="0.25">
      <c r="A1" s="35" t="s">
        <v>84</v>
      </c>
      <c r="B1" s="36">
        <v>44743</v>
      </c>
      <c r="C1" s="36"/>
      <c r="D1" s="36"/>
      <c r="H1" s="38">
        <f>MONTH(J1)</f>
        <v>8</v>
      </c>
      <c r="J1" s="39">
        <v>44774</v>
      </c>
      <c r="Q1" s="42"/>
      <c r="R1" s="43"/>
      <c r="S1" s="44"/>
      <c r="U1" s="41"/>
      <c r="W1" s="41"/>
      <c r="AA1" s="37"/>
      <c r="AB1" s="37"/>
      <c r="AC1" s="37"/>
      <c r="AD1" s="41"/>
      <c r="AE1" s="37"/>
      <c r="AG1" s="39"/>
      <c r="AH1" s="37"/>
      <c r="AI1" s="37"/>
      <c r="AJ1" s="37"/>
      <c r="AM1" s="37"/>
      <c r="AN1" s="37"/>
      <c r="AO1" s="37"/>
      <c r="AP1" s="37"/>
      <c r="AQ1" s="37"/>
      <c r="AR1" s="37"/>
    </row>
    <row r="2" spans="1:48" ht="20.100000000000001" customHeight="1" x14ac:dyDescent="0.25">
      <c r="A2" s="37" t="s">
        <v>0</v>
      </c>
      <c r="B2" s="37" t="s">
        <v>36</v>
      </c>
      <c r="C2" s="37" t="s">
        <v>78</v>
      </c>
      <c r="D2" s="37" t="s">
        <v>37</v>
      </c>
      <c r="E2" s="37" t="s">
        <v>1</v>
      </c>
      <c r="F2" s="37" t="s">
        <v>2</v>
      </c>
      <c r="G2" s="37" t="s">
        <v>3</v>
      </c>
      <c r="H2" s="45" t="s">
        <v>4</v>
      </c>
      <c r="I2" s="37" t="s">
        <v>5</v>
      </c>
      <c r="J2" s="39" t="s">
        <v>6</v>
      </c>
      <c r="K2" s="37" t="s">
        <v>110</v>
      </c>
      <c r="L2" s="37" t="s">
        <v>7</v>
      </c>
      <c r="M2" s="40" t="s">
        <v>8</v>
      </c>
      <c r="N2" s="37" t="s">
        <v>10</v>
      </c>
      <c r="O2" s="37" t="s">
        <v>9</v>
      </c>
      <c r="P2" s="41" t="s">
        <v>11</v>
      </c>
      <c r="Q2" s="42" t="s">
        <v>12</v>
      </c>
      <c r="R2" s="43" t="s">
        <v>13</v>
      </c>
      <c r="S2" s="44" t="s">
        <v>14</v>
      </c>
      <c r="T2" s="44" t="s">
        <v>15</v>
      </c>
      <c r="U2" s="41" t="s">
        <v>19</v>
      </c>
      <c r="V2" s="44" t="s">
        <v>26</v>
      </c>
      <c r="W2" s="41" t="s">
        <v>16</v>
      </c>
      <c r="X2" s="41" t="s">
        <v>17</v>
      </c>
      <c r="Y2" s="41" t="s">
        <v>18</v>
      </c>
      <c r="Z2" s="41" t="s">
        <v>20</v>
      </c>
      <c r="AA2" s="41" t="s">
        <v>21</v>
      </c>
      <c r="AB2" s="41" t="s">
        <v>94</v>
      </c>
      <c r="AC2" s="41" t="s">
        <v>28</v>
      </c>
      <c r="AD2" s="41" t="s">
        <v>29</v>
      </c>
      <c r="AE2" s="37" t="s">
        <v>49</v>
      </c>
      <c r="AF2" s="41" t="s">
        <v>80</v>
      </c>
      <c r="AG2" s="39" t="s">
        <v>35</v>
      </c>
      <c r="AH2" s="37" t="s">
        <v>50</v>
      </c>
      <c r="AI2" s="37" t="s">
        <v>85</v>
      </c>
      <c r="AJ2" s="37" t="s">
        <v>79</v>
      </c>
      <c r="AK2" s="37" t="s">
        <v>52</v>
      </c>
      <c r="AL2" s="37" t="s">
        <v>87</v>
      </c>
      <c r="AM2" s="37" t="s">
        <v>86</v>
      </c>
      <c r="AN2" s="37" t="s">
        <v>91</v>
      </c>
      <c r="AO2" s="37" t="s">
        <v>92</v>
      </c>
      <c r="AP2" s="37" t="s">
        <v>93</v>
      </c>
      <c r="AQ2" s="37" t="s">
        <v>88</v>
      </c>
      <c r="AR2" s="37" t="s">
        <v>103</v>
      </c>
      <c r="AS2" s="37" t="s">
        <v>102</v>
      </c>
      <c r="AT2" s="37" t="s">
        <v>105</v>
      </c>
      <c r="AU2" s="37" t="s">
        <v>104</v>
      </c>
      <c r="AV2" s="53" t="s">
        <v>106</v>
      </c>
    </row>
    <row r="3" spans="1:48" ht="20.100000000000001" customHeight="1" x14ac:dyDescent="0.25">
      <c r="A3" s="41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SBS_3107_BBN-5</v>
      </c>
      <c r="C3" s="38" t="e">
        <f ca="1">IF(NOTA[[#This Row],[ID_P]]="","",MATCH(NOTA[[#This Row],[ID_P]],[1]!B_MSK[N_ID],0))</f>
        <v>#REF!</v>
      </c>
      <c r="D3" s="38">
        <f ca="1">IF(NOTA[[#This Row],[NAMA BARANG]]="","",INDEX(NOTA[ID],MATCH(,INDIRECT(ADDRESS(ROW(NOTA[ID]),COLUMN(NOTA[ID]))&amp;":"&amp;ADDRESS(ROW(),COLUMN(NOTA[ID]))),-1)))</f>
        <v>1</v>
      </c>
      <c r="E3" s="46">
        <v>45138</v>
      </c>
      <c r="F3" s="37" t="s">
        <v>99</v>
      </c>
      <c r="G3" s="37" t="s">
        <v>97</v>
      </c>
      <c r="H3" s="47" t="s">
        <v>112</v>
      </c>
      <c r="J3" s="39">
        <v>45134</v>
      </c>
      <c r="L3" s="37" t="s">
        <v>113</v>
      </c>
      <c r="M3" s="40">
        <v>1</v>
      </c>
      <c r="N3" s="38">
        <v>96</v>
      </c>
      <c r="O3" s="37" t="s">
        <v>95</v>
      </c>
      <c r="Q3" s="42"/>
      <c r="R3" s="48" t="s">
        <v>109</v>
      </c>
      <c r="S3" s="49"/>
      <c r="U3" s="50"/>
      <c r="V3" s="45" t="s">
        <v>101</v>
      </c>
      <c r="W3" s="50" t="str">
        <f>IF(NOTA[[#This Row],[HARGA/ CTN]]="",NOTA[[#This Row],[JUMLAH_H]],NOTA[[#This Row],[HARGA/ CTN]]*IF(NOTA[[#This Row],[C]]="",0,NOTA[[#This Row],[C]]))</f>
        <v/>
      </c>
      <c r="X3" s="50" t="str">
        <f>IF(NOTA[[#This Row],[JUMLAH]]="","",NOTA[[#This Row],[JUMLAH]]*NOTA[[#This Row],[DISC 1]])</f>
        <v/>
      </c>
      <c r="Y3" s="50" t="str">
        <f>IF(NOTA[[#This Row],[JUMLAH]]="","",(NOTA[[#This Row],[JUMLAH]]-NOTA[[#This Row],[DISC 1-]])*NOTA[[#This Row],[DISC 2]])</f>
        <v/>
      </c>
      <c r="Z3" s="50" t="str">
        <f>IF(NOTA[[#This Row],[JUMLAH]]="","",NOTA[[#This Row],[DISC 1-]]+NOTA[[#This Row],[DISC 2-]])</f>
        <v/>
      </c>
      <c r="AA3" s="50" t="str">
        <f>IF(NOTA[[#This Row],[JUMLAH]]="","",NOTA[[#This Row],[JUMLAH]]-NOTA[[#This Row],[DISC]])</f>
        <v/>
      </c>
      <c r="AB3" s="50"/>
      <c r="AC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3" s="50" t="str">
        <f>IF(OR(NOTA[[#This Row],[QTY]]="",NOTA[[#This Row],[HARGA SATUAN]]="",),"",NOTA[[#This Row],[QTY]]*NOTA[[#This Row],[HARGA SATUAN]])</f>
        <v/>
      </c>
      <c r="AG3" s="39">
        <f ca="1">IF(NOTA[ID_H]="","",INDEX(NOTA[TANGGAL],MATCH(,INDIRECT(ADDRESS(ROW(NOTA[TANGGAL]),COLUMN(NOTA[TANGGAL]))&amp;":"&amp;ADDRESS(ROW(),COLUMN(NOTA[TANGGAL]))),-1)))</f>
        <v>45138</v>
      </c>
      <c r="AH3" s="41" t="str">
        <f ca="1">IF(NOTA[[#This Row],[NAMA BARANG]]="","",INDEX(NOTA[SUPPLIER],MATCH(,INDIRECT(ADDRESS(ROW(NOTA[ID]),COLUMN(NOTA[ID]))&amp;":"&amp;ADDRESS(ROW(),COLUMN(NOTA[ID]))),-1)))</f>
        <v>SBS</v>
      </c>
      <c r="AI3" s="41" t="str">
        <f ca="1">IF(NOTA[[#This Row],[ID_H]]="","",IF(NOTA[[#This Row],[FAKTUR]]="",INDIRECT(ADDRESS(ROW()-1,COLUMN())),NOTA[[#This Row],[FAKTUR]]))</f>
        <v>UNTANA</v>
      </c>
      <c r="AJ3" s="38">
        <f ca="1">IF(NOTA[[#This Row],[ID]]="","",COUNTIF(NOTA[ID_H],NOTA[[#This Row],[ID_H]]))</f>
        <v>5</v>
      </c>
      <c r="AK3" s="38">
        <f>IF(NOTA[[#This Row],[TGL.NOTA]]="",IF(NOTA[[#This Row],[SUPPLIER_H]]="","",#REF!),MONTH(NOTA[[#This Row],[TGL.NOTA]]))</f>
        <v>7</v>
      </c>
      <c r="AL3" s="38" t="str">
        <f>LOWER(SUBSTITUTE(SUBSTITUTE(SUBSTITUTE(SUBSTITUTE(SUBSTITUTE(SUBSTITUTE(SUBSTITUTE(SUBSTITUTE(SUBSTITUTE(NOTA[NAMA BARANG]," ",),".",""),"-",""),"(",""),")",""),",",""),"/",""),"""",""),"+",""))</f>
        <v>bntaliaa032121a580fruit</v>
      </c>
      <c r="AM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bntaliaa032121a580fruit0</v>
      </c>
      <c r="AN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bntaliaa032121a580fruit0</v>
      </c>
      <c r="AO3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SBSUNTANAVG0806BBN45134bntaliaa032121a580fruit</v>
      </c>
      <c r="AP3" s="38" t="e">
        <f>IF(NOTA[[#This Row],[CONCAT4]]="","",_xlfn.IFNA(MATCH(NOTA[[#This Row],[CONCAT4]],[2]!RAW[CONCAT_H],0),FALSE))</f>
        <v>#REF!</v>
      </c>
      <c r="AQ3" s="38">
        <f>IF(NOTA[[#This Row],[CONCAT1]]="","",MATCH(NOTA[[#This Row],[CONCAT1]],[3]!db[NB NOTA_C],0))</f>
        <v>340</v>
      </c>
      <c r="AR3" s="38" t="b">
        <f>IF(NOTA[[#This Row],[QTY/ CTN]]="","",TRUE)</f>
        <v>1</v>
      </c>
      <c r="AS3" s="38" t="str">
        <f ca="1">IF(NOTA[[#This Row],[ID_H]]="","",IF(NOTA[[#This Row],[Column3]]=TRUE,NOTA[[#This Row],[QTY/ CTN]],INDEX([3]!db[QTY/ CTN],NOTA[[#This Row],[//DB]])))</f>
        <v>96 PCS</v>
      </c>
      <c r="AT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bntaliaa032121a580fruit96pcsuntana</v>
      </c>
      <c r="AU3" s="38" t="e">
        <f ca="1">IF(NOTA[[#This Row],[ID_H]]="","",MATCH(NOTA[[#This Row],[NB NOTA_C_QTY]],[4]!db[NB NOTA_C_QTY+F],0))</f>
        <v>#REF!</v>
      </c>
      <c r="AV3" s="53">
        <f ca="1">IF(NOTA[[#This Row],[NB NOTA_C_QTY]]="","",ROW()-2)</f>
        <v>1</v>
      </c>
    </row>
    <row r="4" spans="1:48" ht="20.100000000000001" customHeight="1" x14ac:dyDescent="0.25">
      <c r="A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38" t="str">
        <f>IF(NOTA[[#This Row],[ID_P]]="","",MATCH(NOTA[[#This Row],[ID_P]],[1]!B_MSK[N_ID],0))</f>
        <v/>
      </c>
      <c r="D4" s="38">
        <f ca="1">IF(NOTA[[#This Row],[NAMA BARANG]]="","",INDEX(NOTA[ID],MATCH(,INDIRECT(ADDRESS(ROW(NOTA[ID]),COLUMN(NOTA[ID]))&amp;":"&amp;ADDRESS(ROW(),COLUMN(NOTA[ID]))),-1)))</f>
        <v>1</v>
      </c>
      <c r="E4" s="46"/>
      <c r="H4" s="47"/>
      <c r="L4" s="37" t="s">
        <v>114</v>
      </c>
      <c r="M4" s="40">
        <v>1</v>
      </c>
      <c r="N4" s="38">
        <v>96</v>
      </c>
      <c r="O4" s="37" t="s">
        <v>95</v>
      </c>
      <c r="Q4" s="42"/>
      <c r="R4" s="48" t="s">
        <v>109</v>
      </c>
      <c r="S4" s="49"/>
      <c r="U4" s="50"/>
      <c r="V4" s="45" t="s">
        <v>101</v>
      </c>
      <c r="W4" s="50" t="str">
        <f>IF(NOTA[[#This Row],[HARGA/ CTN]]="",NOTA[[#This Row],[JUMLAH_H]],NOTA[[#This Row],[HARGA/ CTN]]*IF(NOTA[[#This Row],[C]]="",0,NOTA[[#This Row],[C]]))</f>
        <v/>
      </c>
      <c r="X4" s="50" t="str">
        <f>IF(NOTA[[#This Row],[JUMLAH]]="","",NOTA[[#This Row],[JUMLAH]]*NOTA[[#This Row],[DISC 1]])</f>
        <v/>
      </c>
      <c r="Y4" s="50" t="str">
        <f>IF(NOTA[[#This Row],[JUMLAH]]="","",(NOTA[[#This Row],[JUMLAH]]-NOTA[[#This Row],[DISC 1-]])*NOTA[[#This Row],[DISC 2]])</f>
        <v/>
      </c>
      <c r="Z4" s="50" t="str">
        <f>IF(NOTA[[#This Row],[JUMLAH]]="","",NOTA[[#This Row],[DISC 1-]]+NOTA[[#This Row],[DISC 2-]])</f>
        <v/>
      </c>
      <c r="AA4" s="50" t="str">
        <f>IF(NOTA[[#This Row],[JUMLAH]]="","",NOTA[[#This Row],[JUMLAH]]-NOTA[[#This Row],[DISC]])</f>
        <v/>
      </c>
      <c r="AB4" s="50"/>
      <c r="AC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4" s="50" t="str">
        <f>IF(OR(NOTA[[#This Row],[QTY]]="",NOTA[[#This Row],[HARGA SATUAN]]="",),"",NOTA[[#This Row],[QTY]]*NOTA[[#This Row],[HARGA SATUAN]])</f>
        <v/>
      </c>
      <c r="AG4" s="39">
        <f ca="1">IF(NOTA[ID_H]="","",INDEX(NOTA[TANGGAL],MATCH(,INDIRECT(ADDRESS(ROW(NOTA[TANGGAL]),COLUMN(NOTA[TANGGAL]))&amp;":"&amp;ADDRESS(ROW(),COLUMN(NOTA[TANGGAL]))),-1)))</f>
        <v>45138</v>
      </c>
      <c r="AH4" s="41" t="str">
        <f ca="1">IF(NOTA[[#This Row],[NAMA BARANG]]="","",INDEX(NOTA[SUPPLIER],MATCH(,INDIRECT(ADDRESS(ROW(NOTA[ID]),COLUMN(NOTA[ID]))&amp;":"&amp;ADDRESS(ROW(),COLUMN(NOTA[ID]))),-1)))</f>
        <v>SBS</v>
      </c>
      <c r="AI4" s="41" t="str">
        <f ca="1">IF(NOTA[[#This Row],[ID_H]]="","",IF(NOTA[[#This Row],[FAKTUR]]="",INDIRECT(ADDRESS(ROW()-1,COLUMN())),NOTA[[#This Row],[FAKTUR]]))</f>
        <v>UNTANA</v>
      </c>
      <c r="AJ4" s="38" t="str">
        <f ca="1">IF(NOTA[[#This Row],[ID]]="","",COUNTIF(NOTA[ID_H],NOTA[[#This Row],[ID_H]]))</f>
        <v/>
      </c>
      <c r="AK4" s="38">
        <f ca="1">IF(NOTA[[#This Row],[TGL.NOTA]]="",IF(NOTA[[#This Row],[SUPPLIER_H]]="","",AK3),MONTH(NOTA[[#This Row],[TGL.NOTA]]))</f>
        <v>7</v>
      </c>
      <c r="AL4" s="38" t="str">
        <f>LOWER(SUBSTITUTE(SUBSTITUTE(SUBSTITUTE(SUBSTITUTE(SUBSTITUTE(SUBSTITUTE(SUBSTITUTE(SUBSTITUTE(SUBSTITUTE(NOTA[NAMA BARANG]," ",),".",""),"-",""),"(",""),")",""),",",""),"/",""),"""",""),"+",""))</f>
        <v>bntaliaa032126a580bear</v>
      </c>
      <c r="AM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bntaliaa032126a580bear0</v>
      </c>
      <c r="AN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bntaliaa032126a580bear0</v>
      </c>
      <c r="AO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" s="38" t="str">
        <f>IF(NOTA[[#This Row],[CONCAT4]]="","",_xlfn.IFNA(MATCH(NOTA[[#This Row],[CONCAT4]],[2]!RAW[CONCAT_H],0),FALSE))</f>
        <v/>
      </c>
      <c r="AQ4" s="38">
        <f>IF(NOTA[[#This Row],[CONCAT1]]="","",MATCH(NOTA[[#This Row],[CONCAT1]],[3]!db[NB NOTA_C],0))</f>
        <v>341</v>
      </c>
      <c r="AR4" s="38" t="b">
        <f>IF(NOTA[[#This Row],[QTY/ CTN]]="","",TRUE)</f>
        <v>1</v>
      </c>
      <c r="AS4" s="38" t="str">
        <f ca="1">IF(NOTA[[#This Row],[ID_H]]="","",IF(NOTA[[#This Row],[Column3]]=TRUE,NOTA[[#This Row],[QTY/ CTN]],INDEX([3]!db[QTY/ CTN],NOTA[[#This Row],[//DB]])))</f>
        <v>96 PCS</v>
      </c>
      <c r="AT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bntaliaa032126a580bear96pcsuntana</v>
      </c>
      <c r="AU4" s="38" t="e">
        <f ca="1">IF(NOTA[[#This Row],[ID_H]]="","",MATCH(NOTA[[#This Row],[NB NOTA_C_QTY]],[4]!db[NB NOTA_C_QTY+F],0))</f>
        <v>#REF!</v>
      </c>
      <c r="AV4" s="53">
        <f ca="1">IF(NOTA[[#This Row],[NB NOTA_C_QTY]]="","",ROW()-2)</f>
        <v>2</v>
      </c>
    </row>
    <row r="5" spans="1:48" ht="20.100000000000001" customHeight="1" x14ac:dyDescent="0.25">
      <c r="A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38" t="str">
        <f>IF(NOTA[[#This Row],[ID_P]]="","",MATCH(NOTA[[#This Row],[ID_P]],[1]!B_MSK[N_ID],0))</f>
        <v/>
      </c>
      <c r="D5" s="38">
        <f ca="1">IF(NOTA[[#This Row],[NAMA BARANG]]="","",INDEX(NOTA[ID],MATCH(,INDIRECT(ADDRESS(ROW(NOTA[ID]),COLUMN(NOTA[ID]))&amp;":"&amp;ADDRESS(ROW(),COLUMN(NOTA[ID]))),-1)))</f>
        <v>1</v>
      </c>
      <c r="E5" s="46"/>
      <c r="H5" s="47"/>
      <c r="L5" s="37" t="s">
        <v>115</v>
      </c>
      <c r="M5" s="40">
        <v>1</v>
      </c>
      <c r="N5" s="38">
        <v>96</v>
      </c>
      <c r="O5" s="37" t="s">
        <v>95</v>
      </c>
      <c r="Q5" s="42"/>
      <c r="R5" s="48" t="s">
        <v>109</v>
      </c>
      <c r="S5" s="49"/>
      <c r="U5" s="50"/>
      <c r="V5" s="45" t="s">
        <v>101</v>
      </c>
      <c r="W5" s="50" t="str">
        <f>IF(NOTA[[#This Row],[HARGA/ CTN]]="",NOTA[[#This Row],[JUMLAH_H]],NOTA[[#This Row],[HARGA/ CTN]]*IF(NOTA[[#This Row],[C]]="",0,NOTA[[#This Row],[C]]))</f>
        <v/>
      </c>
      <c r="X5" s="50" t="str">
        <f>IF(NOTA[[#This Row],[JUMLAH]]="","",NOTA[[#This Row],[JUMLAH]]*NOTA[[#This Row],[DISC 1]])</f>
        <v/>
      </c>
      <c r="Y5" s="50" t="str">
        <f>IF(NOTA[[#This Row],[JUMLAH]]="","",(NOTA[[#This Row],[JUMLAH]]-NOTA[[#This Row],[DISC 1-]])*NOTA[[#This Row],[DISC 2]])</f>
        <v/>
      </c>
      <c r="Z5" s="50" t="str">
        <f>IF(NOTA[[#This Row],[JUMLAH]]="","",NOTA[[#This Row],[DISC 1-]]+NOTA[[#This Row],[DISC 2-]])</f>
        <v/>
      </c>
      <c r="AA5" s="50" t="str">
        <f>IF(NOTA[[#This Row],[JUMLAH]]="","",NOTA[[#This Row],[JUMLAH]]-NOTA[[#This Row],[DISC]])</f>
        <v/>
      </c>
      <c r="AB5" s="50"/>
      <c r="AC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5" s="50" t="str">
        <f>IF(OR(NOTA[[#This Row],[QTY]]="",NOTA[[#This Row],[HARGA SATUAN]]="",),"",NOTA[[#This Row],[QTY]]*NOTA[[#This Row],[HARGA SATUAN]])</f>
        <v/>
      </c>
      <c r="AG5" s="39">
        <f ca="1">IF(NOTA[ID_H]="","",INDEX(NOTA[TANGGAL],MATCH(,INDIRECT(ADDRESS(ROW(NOTA[TANGGAL]),COLUMN(NOTA[TANGGAL]))&amp;":"&amp;ADDRESS(ROW(),COLUMN(NOTA[TANGGAL]))),-1)))</f>
        <v>45138</v>
      </c>
      <c r="AH5" s="41" t="str">
        <f ca="1">IF(NOTA[[#This Row],[NAMA BARANG]]="","",INDEX(NOTA[SUPPLIER],MATCH(,INDIRECT(ADDRESS(ROW(NOTA[ID]),COLUMN(NOTA[ID]))&amp;":"&amp;ADDRESS(ROW(),COLUMN(NOTA[ID]))),-1)))</f>
        <v>SBS</v>
      </c>
      <c r="AI5" s="41" t="str">
        <f ca="1">IF(NOTA[[#This Row],[ID_H]]="","",IF(NOTA[[#This Row],[FAKTUR]]="",INDIRECT(ADDRESS(ROW()-1,COLUMN())),NOTA[[#This Row],[FAKTUR]]))</f>
        <v>UNTANA</v>
      </c>
      <c r="AJ5" s="38" t="str">
        <f ca="1">IF(NOTA[[#This Row],[ID]]="","",COUNTIF(NOTA[ID_H],NOTA[[#This Row],[ID_H]]))</f>
        <v/>
      </c>
      <c r="AK5" s="38">
        <f ca="1">IF(NOTA[[#This Row],[TGL.NOTA]]="",IF(NOTA[[#This Row],[SUPPLIER_H]]="","",AK4),MONTH(NOTA[[#This Row],[TGL.NOTA]]))</f>
        <v>7</v>
      </c>
      <c r="AL5" s="38" t="str">
        <f>LOWER(SUBSTITUTE(SUBSTITUTE(SUBSTITUTE(SUBSTITUTE(SUBSTITUTE(SUBSTITUTE(SUBSTITUTE(SUBSTITUTE(SUBSTITUTE(NOTA[NAMA BARANG]," ",),".",""),"-",""),"(",""),")",""),",",""),"/",""),"""",""),"+",""))</f>
        <v>bntaliaa032128a580lucu</v>
      </c>
      <c r="AM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bntaliaa032128a580lucu0</v>
      </c>
      <c r="AN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bntaliaa032128a580lucu0</v>
      </c>
      <c r="AO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" s="38" t="str">
        <f>IF(NOTA[[#This Row],[CONCAT4]]="","",_xlfn.IFNA(MATCH(NOTA[[#This Row],[CONCAT4]],[2]!RAW[CONCAT_H],0),FALSE))</f>
        <v/>
      </c>
      <c r="AQ5" s="38">
        <f>IF(NOTA[[#This Row],[CONCAT1]]="","",MATCH(NOTA[[#This Row],[CONCAT1]],[3]!db[NB NOTA_C],0))</f>
        <v>342</v>
      </c>
      <c r="AR5" s="38" t="b">
        <f>IF(NOTA[[#This Row],[QTY/ CTN]]="","",TRUE)</f>
        <v>1</v>
      </c>
      <c r="AS5" s="38" t="str">
        <f ca="1">IF(NOTA[[#This Row],[ID_H]]="","",IF(NOTA[[#This Row],[Column3]]=TRUE,NOTA[[#This Row],[QTY/ CTN]],INDEX([3]!db[QTY/ CTN],NOTA[[#This Row],[//DB]])))</f>
        <v>96 PCS</v>
      </c>
      <c r="AT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bntaliaa032128a580lucu96pcsuntana</v>
      </c>
      <c r="AU5" s="38" t="e">
        <f ca="1">IF(NOTA[[#This Row],[ID_H]]="","",MATCH(NOTA[[#This Row],[NB NOTA_C_QTY]],[4]!db[NB NOTA_C_QTY+F],0))</f>
        <v>#REF!</v>
      </c>
      <c r="AV5" s="53">
        <f ca="1">IF(NOTA[[#This Row],[NB NOTA_C_QTY]]="","",ROW()-2)</f>
        <v>3</v>
      </c>
    </row>
    <row r="6" spans="1:48" ht="20.100000000000001" customHeight="1" x14ac:dyDescent="0.25">
      <c r="A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38" t="str">
        <f>IF(NOTA[[#This Row],[ID_P]]="","",MATCH(NOTA[[#This Row],[ID_P]],[1]!B_MSK[N_ID],0))</f>
        <v/>
      </c>
      <c r="D6" s="38">
        <f ca="1">IF(NOTA[[#This Row],[NAMA BARANG]]="","",INDEX(NOTA[ID],MATCH(,INDIRECT(ADDRESS(ROW(NOTA[ID]),COLUMN(NOTA[ID]))&amp;":"&amp;ADDRESS(ROW(),COLUMN(NOTA[ID]))),-1)))</f>
        <v>1</v>
      </c>
      <c r="E6" s="46"/>
      <c r="H6" s="47"/>
      <c r="L6" s="37" t="s">
        <v>116</v>
      </c>
      <c r="M6" s="40">
        <v>1</v>
      </c>
      <c r="N6" s="38">
        <v>96</v>
      </c>
      <c r="O6" s="37" t="s">
        <v>95</v>
      </c>
      <c r="Q6" s="42"/>
      <c r="R6" s="48" t="s">
        <v>109</v>
      </c>
      <c r="S6" s="49"/>
      <c r="U6" s="50"/>
      <c r="V6" s="45" t="s">
        <v>101</v>
      </c>
      <c r="W6" s="50" t="str">
        <f>IF(NOTA[[#This Row],[HARGA/ CTN]]="",NOTA[[#This Row],[JUMLAH_H]],NOTA[[#This Row],[HARGA/ CTN]]*IF(NOTA[[#This Row],[C]]="",0,NOTA[[#This Row],[C]]))</f>
        <v/>
      </c>
      <c r="X6" s="50" t="str">
        <f>IF(NOTA[[#This Row],[JUMLAH]]="","",NOTA[[#This Row],[JUMLAH]]*NOTA[[#This Row],[DISC 1]])</f>
        <v/>
      </c>
      <c r="Y6" s="50" t="str">
        <f>IF(NOTA[[#This Row],[JUMLAH]]="","",(NOTA[[#This Row],[JUMLAH]]-NOTA[[#This Row],[DISC 1-]])*NOTA[[#This Row],[DISC 2]])</f>
        <v/>
      </c>
      <c r="Z6" s="50" t="str">
        <f>IF(NOTA[[#This Row],[JUMLAH]]="","",NOTA[[#This Row],[DISC 1-]]+NOTA[[#This Row],[DISC 2-]])</f>
        <v/>
      </c>
      <c r="AA6" s="50" t="str">
        <f>IF(NOTA[[#This Row],[JUMLAH]]="","",NOTA[[#This Row],[JUMLAH]]-NOTA[[#This Row],[DISC]])</f>
        <v/>
      </c>
      <c r="AB6" s="50"/>
      <c r="AC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6" s="50" t="str">
        <f>IF(OR(NOTA[[#This Row],[QTY]]="",NOTA[[#This Row],[HARGA SATUAN]]="",),"",NOTA[[#This Row],[QTY]]*NOTA[[#This Row],[HARGA SATUAN]])</f>
        <v/>
      </c>
      <c r="AG6" s="39">
        <f ca="1">IF(NOTA[ID_H]="","",INDEX(NOTA[TANGGAL],MATCH(,INDIRECT(ADDRESS(ROW(NOTA[TANGGAL]),COLUMN(NOTA[TANGGAL]))&amp;":"&amp;ADDRESS(ROW(),COLUMN(NOTA[TANGGAL]))),-1)))</f>
        <v>45138</v>
      </c>
      <c r="AH6" s="41" t="str">
        <f ca="1">IF(NOTA[[#This Row],[NAMA BARANG]]="","",INDEX(NOTA[SUPPLIER],MATCH(,INDIRECT(ADDRESS(ROW(NOTA[ID]),COLUMN(NOTA[ID]))&amp;":"&amp;ADDRESS(ROW(),COLUMN(NOTA[ID]))),-1)))</f>
        <v>SBS</v>
      </c>
      <c r="AI6" s="41" t="str">
        <f ca="1">IF(NOTA[[#This Row],[ID_H]]="","",IF(NOTA[[#This Row],[FAKTUR]]="",INDIRECT(ADDRESS(ROW()-1,COLUMN())),NOTA[[#This Row],[FAKTUR]]))</f>
        <v>UNTANA</v>
      </c>
      <c r="AJ6" s="38" t="str">
        <f ca="1">IF(NOTA[[#This Row],[ID]]="","",COUNTIF(NOTA[ID_H],NOTA[[#This Row],[ID_H]]))</f>
        <v/>
      </c>
      <c r="AK6" s="38">
        <f ca="1">IF(NOTA[[#This Row],[TGL.NOTA]]="",IF(NOTA[[#This Row],[SUPPLIER_H]]="","",AK5),MONTH(NOTA[[#This Row],[TGL.NOTA]]))</f>
        <v>7</v>
      </c>
      <c r="AL6" s="38" t="str">
        <f>LOWER(SUBSTITUTE(SUBSTITUTE(SUBSTITUTE(SUBSTITUTE(SUBSTITUTE(SUBSTITUTE(SUBSTITUTE(SUBSTITUTE(SUBSTITUTE(NOTA[NAMA BARANG]," ",),".",""),"-",""),"(",""),")",""),",",""),"/",""),"""",""),"+",""))</f>
        <v>bntaliaa032129a580universe</v>
      </c>
      <c r="AM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bntaliaa032129a580universe0</v>
      </c>
      <c r="AN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bntaliaa032129a580universe0</v>
      </c>
      <c r="AO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" s="38" t="str">
        <f>IF(NOTA[[#This Row],[CONCAT4]]="","",_xlfn.IFNA(MATCH(NOTA[[#This Row],[CONCAT4]],[2]!RAW[CONCAT_H],0),FALSE))</f>
        <v/>
      </c>
      <c r="AQ6" s="38">
        <f>IF(NOTA[[#This Row],[CONCAT1]]="","",MATCH(NOTA[[#This Row],[CONCAT1]],[3]!db[NB NOTA_C],0))</f>
        <v>343</v>
      </c>
      <c r="AR6" s="38" t="b">
        <f>IF(NOTA[[#This Row],[QTY/ CTN]]="","",TRUE)</f>
        <v>1</v>
      </c>
      <c r="AS6" s="38" t="str">
        <f ca="1">IF(NOTA[[#This Row],[ID_H]]="","",IF(NOTA[[#This Row],[Column3]]=TRUE,NOTA[[#This Row],[QTY/ CTN]],INDEX([3]!db[QTY/ CTN],NOTA[[#This Row],[//DB]])))</f>
        <v>96 PCS</v>
      </c>
      <c r="AT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bntaliaa032129a580universe96pcsuntana</v>
      </c>
      <c r="AU6" s="38" t="e">
        <f ca="1">IF(NOTA[[#This Row],[ID_H]]="","",MATCH(NOTA[[#This Row],[NB NOTA_C_QTY]],[4]!db[NB NOTA_C_QTY+F],0))</f>
        <v>#REF!</v>
      </c>
      <c r="AV6" s="53">
        <f ca="1">IF(NOTA[[#This Row],[NB NOTA_C_QTY]]="","",ROW()-2)</f>
        <v>4</v>
      </c>
    </row>
    <row r="7" spans="1:48" ht="20.100000000000001" customHeight="1" x14ac:dyDescent="0.25">
      <c r="A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38" t="str">
        <f>IF(NOTA[[#This Row],[ID_P]]="","",MATCH(NOTA[[#This Row],[ID_P]],[1]!B_MSK[N_ID],0))</f>
        <v/>
      </c>
      <c r="D7" s="38">
        <f ca="1">IF(NOTA[[#This Row],[NAMA BARANG]]="","",INDEX(NOTA[ID],MATCH(,INDIRECT(ADDRESS(ROW(NOTA[ID]),COLUMN(NOTA[ID]))&amp;":"&amp;ADDRESS(ROW(),COLUMN(NOTA[ID]))),-1)))</f>
        <v>1</v>
      </c>
      <c r="E7" s="46"/>
      <c r="H7" s="47"/>
      <c r="L7" s="37" t="s">
        <v>117</v>
      </c>
      <c r="M7" s="40">
        <v>1</v>
      </c>
      <c r="N7" s="38">
        <v>96</v>
      </c>
      <c r="O7" s="37" t="s">
        <v>95</v>
      </c>
      <c r="Q7" s="42"/>
      <c r="R7" s="48" t="s">
        <v>109</v>
      </c>
      <c r="S7" s="49"/>
      <c r="U7" s="50"/>
      <c r="V7" s="45" t="s">
        <v>101</v>
      </c>
      <c r="W7" s="50" t="str">
        <f>IF(NOTA[[#This Row],[HARGA/ CTN]]="",NOTA[[#This Row],[JUMLAH_H]],NOTA[[#This Row],[HARGA/ CTN]]*IF(NOTA[[#This Row],[C]]="",0,NOTA[[#This Row],[C]]))</f>
        <v/>
      </c>
      <c r="X7" s="50" t="str">
        <f>IF(NOTA[[#This Row],[JUMLAH]]="","",NOTA[[#This Row],[JUMLAH]]*NOTA[[#This Row],[DISC 1]])</f>
        <v/>
      </c>
      <c r="Y7" s="50" t="str">
        <f>IF(NOTA[[#This Row],[JUMLAH]]="","",(NOTA[[#This Row],[JUMLAH]]-NOTA[[#This Row],[DISC 1-]])*NOTA[[#This Row],[DISC 2]])</f>
        <v/>
      </c>
      <c r="Z7" s="50" t="str">
        <f>IF(NOTA[[#This Row],[JUMLAH]]="","",NOTA[[#This Row],[DISC 1-]]+NOTA[[#This Row],[DISC 2-]])</f>
        <v/>
      </c>
      <c r="AA7" s="50" t="str">
        <f>IF(NOTA[[#This Row],[JUMLAH]]="","",NOTA[[#This Row],[JUMLAH]]-NOTA[[#This Row],[DISC]])</f>
        <v/>
      </c>
      <c r="AB7" s="50"/>
      <c r="AC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7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" s="50" t="str">
        <f>IF(OR(NOTA[[#This Row],[QTY]]="",NOTA[[#This Row],[HARGA SATUAN]]="",),"",NOTA[[#This Row],[QTY]]*NOTA[[#This Row],[HARGA SATUAN]])</f>
        <v/>
      </c>
      <c r="AG7" s="39">
        <f ca="1">IF(NOTA[ID_H]="","",INDEX(NOTA[TANGGAL],MATCH(,INDIRECT(ADDRESS(ROW(NOTA[TANGGAL]),COLUMN(NOTA[TANGGAL]))&amp;":"&amp;ADDRESS(ROW(),COLUMN(NOTA[TANGGAL]))),-1)))</f>
        <v>45138</v>
      </c>
      <c r="AH7" s="41" t="str">
        <f ca="1">IF(NOTA[[#This Row],[NAMA BARANG]]="","",INDEX(NOTA[SUPPLIER],MATCH(,INDIRECT(ADDRESS(ROW(NOTA[ID]),COLUMN(NOTA[ID]))&amp;":"&amp;ADDRESS(ROW(),COLUMN(NOTA[ID]))),-1)))</f>
        <v>SBS</v>
      </c>
      <c r="AI7" s="41" t="str">
        <f ca="1">IF(NOTA[[#This Row],[ID_H]]="","",IF(NOTA[[#This Row],[FAKTUR]]="",INDIRECT(ADDRESS(ROW()-1,COLUMN())),NOTA[[#This Row],[FAKTUR]]))</f>
        <v>UNTANA</v>
      </c>
      <c r="AJ7" s="38" t="str">
        <f ca="1">IF(NOTA[[#This Row],[ID]]="","",COUNTIF(NOTA[ID_H],NOTA[[#This Row],[ID_H]]))</f>
        <v/>
      </c>
      <c r="AK7" s="38">
        <f ca="1">IF(NOTA[[#This Row],[TGL.NOTA]]="",IF(NOTA[[#This Row],[SUPPLIER_H]]="","",AK6),MONTH(NOTA[[#This Row],[TGL.NOTA]]))</f>
        <v>7</v>
      </c>
      <c r="AL7" s="38" t="str">
        <f>LOWER(SUBSTITUTE(SUBSTITUTE(SUBSTITUTE(SUBSTITUTE(SUBSTITUTE(SUBSTITUTE(SUBSTITUTE(SUBSTITUTE(SUBSTITUTE(NOTA[NAMA BARANG]," ",),".",""),"-",""),"(",""),")",""),",",""),"/",""),"""",""),"+",""))</f>
        <v>bntaliaa032130a580sr</v>
      </c>
      <c r="AM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bntaliaa032130a580sr0</v>
      </c>
      <c r="AN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bntaliaa032130a580sr0</v>
      </c>
      <c r="AO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" s="38" t="str">
        <f>IF(NOTA[[#This Row],[CONCAT4]]="","",_xlfn.IFNA(MATCH(NOTA[[#This Row],[CONCAT4]],[2]!RAW[CONCAT_H],0),FALSE))</f>
        <v/>
      </c>
      <c r="AQ7" s="38">
        <f>IF(NOTA[[#This Row],[CONCAT1]]="","",MATCH(NOTA[[#This Row],[CONCAT1]],[3]!db[NB NOTA_C],0))</f>
        <v>344</v>
      </c>
      <c r="AR7" s="38" t="b">
        <f>IF(NOTA[[#This Row],[QTY/ CTN]]="","",TRUE)</f>
        <v>1</v>
      </c>
      <c r="AS7" s="38" t="str">
        <f ca="1">IF(NOTA[[#This Row],[ID_H]]="","",IF(NOTA[[#This Row],[Column3]]=TRUE,NOTA[[#This Row],[QTY/ CTN]],INDEX([3]!db[QTY/ CTN],NOTA[[#This Row],[//DB]])))</f>
        <v>96 PCS</v>
      </c>
      <c r="AT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bntaliaa032130a580sr96pcsuntana</v>
      </c>
      <c r="AU7" s="38" t="e">
        <f ca="1">IF(NOTA[[#This Row],[ID_H]]="","",MATCH(NOTA[[#This Row],[NB NOTA_C_QTY]],[4]!db[NB NOTA_C_QTY+F],0))</f>
        <v>#REF!</v>
      </c>
      <c r="AV7" s="53">
        <f ca="1">IF(NOTA[[#This Row],[NB NOTA_C_QTY]]="","",ROW()-2)</f>
        <v>5</v>
      </c>
    </row>
    <row r="8" spans="1:48" ht="20.100000000000001" customHeight="1" x14ac:dyDescent="0.25">
      <c r="A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38" t="str">
        <f>IF(NOTA[[#This Row],[ID_P]]="","",MATCH(NOTA[[#This Row],[ID_P]],[1]!B_MSK[N_ID],0))</f>
        <v/>
      </c>
      <c r="D8" s="38" t="str">
        <f ca="1">IF(NOTA[[#This Row],[NAMA BARANG]]="","",INDEX(NOTA[ID],MATCH(,INDIRECT(ADDRESS(ROW(NOTA[ID]),COLUMN(NOTA[ID]))&amp;":"&amp;ADDRESS(ROW(),COLUMN(NOTA[ID]))),-1)))</f>
        <v/>
      </c>
      <c r="E8" s="46"/>
      <c r="H8" s="47"/>
      <c r="N8" s="38"/>
      <c r="Q8" s="42"/>
      <c r="R8" s="48"/>
      <c r="S8" s="49"/>
      <c r="U8" s="50"/>
      <c r="V8" s="45"/>
      <c r="W8" s="50" t="str">
        <f>IF(NOTA[[#This Row],[HARGA/ CTN]]="",NOTA[[#This Row],[JUMLAH_H]],NOTA[[#This Row],[HARGA/ CTN]]*IF(NOTA[[#This Row],[C]]="",0,NOTA[[#This Row],[C]]))</f>
        <v/>
      </c>
      <c r="X8" s="50" t="str">
        <f>IF(NOTA[[#This Row],[JUMLAH]]="","",NOTA[[#This Row],[JUMLAH]]*NOTA[[#This Row],[DISC 1]])</f>
        <v/>
      </c>
      <c r="Y8" s="50" t="str">
        <f>IF(NOTA[[#This Row],[JUMLAH]]="","",(NOTA[[#This Row],[JUMLAH]]-NOTA[[#This Row],[DISC 1-]])*NOTA[[#This Row],[DISC 2]])</f>
        <v/>
      </c>
      <c r="Z8" s="50" t="str">
        <f>IF(NOTA[[#This Row],[JUMLAH]]="","",NOTA[[#This Row],[DISC 1-]]+NOTA[[#This Row],[DISC 2-]])</f>
        <v/>
      </c>
      <c r="AA8" s="50" t="str">
        <f>IF(NOTA[[#This Row],[JUMLAH]]="","",NOTA[[#This Row],[JUMLAH]]-NOTA[[#This Row],[DISC]])</f>
        <v/>
      </c>
      <c r="AB8" s="50"/>
      <c r="AC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" s="50" t="str">
        <f>IF(OR(NOTA[[#This Row],[QTY]]="",NOTA[[#This Row],[HARGA SATUAN]]="",),"",NOTA[[#This Row],[QTY]]*NOTA[[#This Row],[HARGA SATUAN]])</f>
        <v/>
      </c>
      <c r="AG8" s="39" t="str">
        <f ca="1">IF(NOTA[ID_H]="","",INDEX(NOTA[TANGGAL],MATCH(,INDIRECT(ADDRESS(ROW(NOTA[TANGGAL]),COLUMN(NOTA[TANGGAL]))&amp;":"&amp;ADDRESS(ROW(),COLUMN(NOTA[TANGGAL]))),-1)))</f>
        <v/>
      </c>
      <c r="AH8" s="41" t="str">
        <f ca="1">IF(NOTA[[#This Row],[NAMA BARANG]]="","",INDEX(NOTA[SUPPLIER],MATCH(,INDIRECT(ADDRESS(ROW(NOTA[ID]),COLUMN(NOTA[ID]))&amp;":"&amp;ADDRESS(ROW(),COLUMN(NOTA[ID]))),-1)))</f>
        <v/>
      </c>
      <c r="AI8" s="41" t="str">
        <f ca="1">IF(NOTA[[#This Row],[ID_H]]="","",IF(NOTA[[#This Row],[FAKTUR]]="",INDIRECT(ADDRESS(ROW()-1,COLUMN())),NOTA[[#This Row],[FAKTUR]]))</f>
        <v/>
      </c>
      <c r="AJ8" s="38" t="str">
        <f ca="1">IF(NOTA[[#This Row],[ID]]="","",COUNTIF(NOTA[ID_H],NOTA[[#This Row],[ID_H]]))</f>
        <v/>
      </c>
      <c r="AK8" s="38" t="str">
        <f ca="1">IF(NOTA[[#This Row],[TGL.NOTA]]="",IF(NOTA[[#This Row],[SUPPLIER_H]]="","",AK7),MONTH(NOTA[[#This Row],[TGL.NOTA]]))</f>
        <v/>
      </c>
      <c r="AL8" s="38" t="str">
        <f>LOWER(SUBSTITUTE(SUBSTITUTE(SUBSTITUTE(SUBSTITUTE(SUBSTITUTE(SUBSTITUTE(SUBSTITUTE(SUBSTITUTE(SUBSTITUTE(NOTA[NAMA BARANG]," ",),".",""),"-",""),"(",""),")",""),",",""),"/",""),"""",""),"+",""))</f>
        <v/>
      </c>
      <c r="AM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" s="38" t="str">
        <f>IF(NOTA[[#This Row],[CONCAT4]]="","",_xlfn.IFNA(MATCH(NOTA[[#This Row],[CONCAT4]],[2]!RAW[CONCAT_H],0),FALSE))</f>
        <v/>
      </c>
      <c r="AQ8" s="38" t="str">
        <f>IF(NOTA[[#This Row],[CONCAT1]]="","",MATCH(NOTA[[#This Row],[CONCAT1]],[3]!db[NB NOTA_C],0))</f>
        <v/>
      </c>
      <c r="AR8" s="38" t="str">
        <f>IF(NOTA[[#This Row],[QTY/ CTN]]="","",TRUE)</f>
        <v/>
      </c>
      <c r="AS8" s="38" t="str">
        <f ca="1">IF(NOTA[[#This Row],[ID_H]]="","",IF(NOTA[[#This Row],[Column3]]=TRUE,NOTA[[#This Row],[QTY/ CTN]],INDEX([3]!db[QTY/ CTN],NOTA[[#This Row],[//DB]])))</f>
        <v/>
      </c>
      <c r="AT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" s="38" t="str">
        <f ca="1">IF(NOTA[[#This Row],[ID_H]]="","",MATCH(NOTA[[#This Row],[NB NOTA_C_QTY]],[4]!db[NB NOTA_C_QTY+F],0))</f>
        <v/>
      </c>
      <c r="AV8" s="53" t="str">
        <f ca="1">IF(NOTA[[#This Row],[NB NOTA_C_QTY]]="","",ROW()-2)</f>
        <v/>
      </c>
    </row>
    <row r="9" spans="1:48" ht="20.100000000000001" customHeight="1" x14ac:dyDescent="0.25">
      <c r="A9" s="41">
        <f ca="1">IF(INDIRECT(ADDRESS(ROW()-1,COLUMN(NOTA[[#Headers],[ID]])))="ID",1,IF(NOTA[[#This Row],[FAKTUR]]="","",COUNT(INDIRECT(ADDRESS(ROW(NOTA[ID]),COLUMN(NOTA[ID]))&amp;":"&amp;ADDRESS(ROW()-1,COLUMN(NOTA[ID]))))+1))</f>
        <v>2</v>
      </c>
      <c r="B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COM_3107_758-2</v>
      </c>
      <c r="C9" s="38" t="e">
        <f ca="1">IF(NOTA[[#This Row],[ID_P]]="","",MATCH(NOTA[[#This Row],[ID_P]],[1]!B_MSK[N_ID],0))</f>
        <v>#REF!</v>
      </c>
      <c r="D9" s="38">
        <f ca="1">IF(NOTA[[#This Row],[NAMA BARANG]]="","",INDEX(NOTA[ID],MATCH(,INDIRECT(ADDRESS(ROW(NOTA[ID]),COLUMN(NOTA[ID]))&amp;":"&amp;ADDRESS(ROW(),COLUMN(NOTA[ID]))),-1)))</f>
        <v>2</v>
      </c>
      <c r="E9" s="46"/>
      <c r="F9" s="37" t="s">
        <v>118</v>
      </c>
      <c r="G9" s="37" t="s">
        <v>97</v>
      </c>
      <c r="H9" s="47" t="s">
        <v>119</v>
      </c>
      <c r="J9" s="39">
        <v>45138</v>
      </c>
      <c r="L9" s="37" t="s">
        <v>100</v>
      </c>
      <c r="M9" s="40">
        <v>1</v>
      </c>
      <c r="N9" s="38">
        <v>8</v>
      </c>
      <c r="O9" s="37" t="s">
        <v>98</v>
      </c>
      <c r="P9" s="41">
        <v>213000</v>
      </c>
      <c r="Q9" s="42"/>
      <c r="R9" s="48" t="s">
        <v>107</v>
      </c>
      <c r="S9" s="49"/>
      <c r="U9" s="50"/>
      <c r="V9" s="45"/>
      <c r="W9" s="50">
        <f>IF(NOTA[[#This Row],[HARGA/ CTN]]="",NOTA[[#This Row],[JUMLAH_H]],NOTA[[#This Row],[HARGA/ CTN]]*IF(NOTA[[#This Row],[C]]="",0,NOTA[[#This Row],[C]]))</f>
        <v>1704000</v>
      </c>
      <c r="X9" s="50">
        <f>IF(NOTA[[#This Row],[JUMLAH]]="","",NOTA[[#This Row],[JUMLAH]]*NOTA[[#This Row],[DISC 1]])</f>
        <v>0</v>
      </c>
      <c r="Y9" s="50">
        <f>IF(NOTA[[#This Row],[JUMLAH]]="","",(NOTA[[#This Row],[JUMLAH]]-NOTA[[#This Row],[DISC 1-]])*NOTA[[#This Row],[DISC 2]])</f>
        <v>0</v>
      </c>
      <c r="Z9" s="50">
        <f>IF(NOTA[[#This Row],[JUMLAH]]="","",NOTA[[#This Row],[DISC 1-]]+NOTA[[#This Row],[DISC 2-]])</f>
        <v>0</v>
      </c>
      <c r="AA9" s="50">
        <f>IF(NOTA[[#This Row],[JUMLAH]]="","",NOTA[[#This Row],[JUMLAH]]-NOTA[[#This Row],[DISC]])</f>
        <v>1704000</v>
      </c>
      <c r="AB9" s="50"/>
      <c r="AC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" s="41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F9" s="50">
        <f>IF(OR(NOTA[[#This Row],[QTY]]="",NOTA[[#This Row],[HARGA SATUAN]]="",),"",NOTA[[#This Row],[QTY]]*NOTA[[#This Row],[HARGA SATUAN]])</f>
        <v>1704000</v>
      </c>
      <c r="AG9" s="39">
        <f ca="1">IF(NOTA[ID_H]="","",INDEX(NOTA[TANGGAL],MATCH(,INDIRECT(ADDRESS(ROW(NOTA[TANGGAL]),COLUMN(NOTA[TANGGAL]))&amp;":"&amp;ADDRESS(ROW(),COLUMN(NOTA[TANGGAL]))),-1)))</f>
        <v>45138</v>
      </c>
      <c r="AH9" s="41" t="str">
        <f ca="1">IF(NOTA[[#This Row],[NAMA BARANG]]="","",INDEX(NOTA[SUPPLIER],MATCH(,INDIRECT(ADDRESS(ROW(NOTA[ID]),COLUMN(NOTA[ID]))&amp;":"&amp;ADDRESS(ROW(),COLUMN(NOTA[ID]))),-1)))</f>
        <v>COMBI STATIONERY</v>
      </c>
      <c r="AI9" s="41" t="str">
        <f ca="1">IF(NOTA[[#This Row],[ID_H]]="","",IF(NOTA[[#This Row],[FAKTUR]]="",INDIRECT(ADDRESS(ROW()-1,COLUMN())),NOTA[[#This Row],[FAKTUR]]))</f>
        <v>UNTANA</v>
      </c>
      <c r="AJ9" s="38">
        <f ca="1">IF(NOTA[[#This Row],[ID]]="","",COUNTIF(NOTA[ID_H],NOTA[[#This Row],[ID_H]]))</f>
        <v>2</v>
      </c>
      <c r="AK9" s="38">
        <f>IF(NOTA[[#This Row],[TGL.NOTA]]="",IF(NOTA[[#This Row],[SUPPLIER_H]]="","",AK8),MONTH(NOTA[[#This Row],[TGL.NOTA]]))</f>
        <v>7</v>
      </c>
      <c r="AL9" s="38" t="str">
        <f>LOWER(SUBSTITUTE(SUBSTITUTE(SUBSTITUTE(SUBSTITUTE(SUBSTITUTE(SUBSTITUTE(SUBSTITUTE(SUBSTITUTE(SUBSTITUTE(NOTA[NAMA BARANG]," ",),".",""),"-",""),"(",""),")",""),",",""),"/",""),"""",""),"+",""))</f>
        <v>docritbrilliant</v>
      </c>
      <c r="AM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docritbrilliant1704000</v>
      </c>
      <c r="AN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docritbrilliant1704000</v>
      </c>
      <c r="AO9" s="38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STATIONERYUNTANA075845138docritbrilliant</v>
      </c>
      <c r="AP9" s="38" t="e">
        <f>IF(NOTA[[#This Row],[CONCAT4]]="","",_xlfn.IFNA(MATCH(NOTA[[#This Row],[CONCAT4]],[2]!RAW[CONCAT_H],0),FALSE))</f>
        <v>#REF!</v>
      </c>
      <c r="AQ9" s="38">
        <f>IF(NOTA[[#This Row],[CONCAT1]]="","",MATCH(NOTA[[#This Row],[CONCAT1]],[3]!db[NB NOTA_C],0))</f>
        <v>720</v>
      </c>
      <c r="AR9" s="38" t="b">
        <f>IF(NOTA[[#This Row],[QTY/ CTN]]="","",TRUE)</f>
        <v>1</v>
      </c>
      <c r="AS9" s="38" t="str">
        <f ca="1">IF(NOTA[[#This Row],[ID_H]]="","",IF(NOTA[[#This Row],[Column3]]=TRUE,NOTA[[#This Row],[QTY/ CTN]],INDEX([3]!db[QTY/ CTN],NOTA[[#This Row],[//DB]])))</f>
        <v>8 LSN</v>
      </c>
      <c r="AT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docritbrilliant8lsnuntana</v>
      </c>
      <c r="AU9" s="38" t="e">
        <f ca="1">IF(NOTA[[#This Row],[ID_H]]="","",MATCH(NOTA[[#This Row],[NB NOTA_C_QTY]],[4]!db[NB NOTA_C_QTY+F],0))</f>
        <v>#REF!</v>
      </c>
      <c r="AV9" s="53">
        <f ca="1">IF(NOTA[[#This Row],[NB NOTA_C_QTY]]="","",ROW()-2)</f>
        <v>7</v>
      </c>
    </row>
    <row r="10" spans="1:48" ht="20.100000000000001" customHeight="1" x14ac:dyDescent="0.25">
      <c r="A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38" t="str">
        <f>IF(NOTA[[#This Row],[ID_P]]="","",MATCH(NOTA[[#This Row],[ID_P]],[1]!B_MSK[N_ID],0))</f>
        <v/>
      </c>
      <c r="D10" s="38">
        <f ca="1">IF(NOTA[[#This Row],[NAMA BARANG]]="","",INDEX(NOTA[ID],MATCH(,INDIRECT(ADDRESS(ROW(NOTA[ID]),COLUMN(NOTA[ID]))&amp;":"&amp;ADDRESS(ROW(),COLUMN(NOTA[ID]))),-1)))</f>
        <v>2</v>
      </c>
      <c r="E10" s="46"/>
      <c r="H10" s="47"/>
      <c r="L10" s="37" t="s">
        <v>108</v>
      </c>
      <c r="N10" s="38">
        <v>1</v>
      </c>
      <c r="O10" s="37" t="s">
        <v>98</v>
      </c>
      <c r="P10" s="41">
        <v>273000</v>
      </c>
      <c r="Q10" s="42"/>
      <c r="R10" s="48"/>
      <c r="S10" s="49"/>
      <c r="U10" s="50"/>
      <c r="V10" s="45"/>
      <c r="W10" s="50">
        <f>IF(NOTA[[#This Row],[HARGA/ CTN]]="",NOTA[[#This Row],[JUMLAH_H]],NOTA[[#This Row],[HARGA/ CTN]]*IF(NOTA[[#This Row],[C]]="",0,NOTA[[#This Row],[C]]))</f>
        <v>273000</v>
      </c>
      <c r="X10" s="50">
        <f>IF(NOTA[[#This Row],[JUMLAH]]="","",NOTA[[#This Row],[JUMLAH]]*NOTA[[#This Row],[DISC 1]])</f>
        <v>0</v>
      </c>
      <c r="Y10" s="50">
        <f>IF(NOTA[[#This Row],[JUMLAH]]="","",(NOTA[[#This Row],[JUMLAH]]-NOTA[[#This Row],[DISC 1-]])*NOTA[[#This Row],[DISC 2]])</f>
        <v>0</v>
      </c>
      <c r="Z10" s="50">
        <f>IF(NOTA[[#This Row],[JUMLAH]]="","",NOTA[[#This Row],[DISC 1-]]+NOTA[[#This Row],[DISC 2-]])</f>
        <v>0</v>
      </c>
      <c r="AA10" s="50">
        <f>IF(NOTA[[#This Row],[JUMLAH]]="","",NOTA[[#This Row],[JUMLAH]]-NOTA[[#This Row],[DISC]])</f>
        <v>273000</v>
      </c>
      <c r="AB10" s="50"/>
      <c r="AC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1977000</v>
      </c>
      <c r="AE10" s="41">
        <f>IF(NOTA[[#This Row],[NAMA BARANG]]="","",IF(NOTA[[#This Row],[JUMLAH_H]]="",NOTA[[#This Row],[HARGA/ CTN]],NOTA[[#This Row],[QTY]]*NOTA[[#This Row],[HARGA SATUAN]]/IF(ISNUMBER(NOTA[[#This Row],[C]]),NOTA[[#This Row],[C]],1)))</f>
        <v>273000</v>
      </c>
      <c r="AF10" s="50">
        <f>IF(OR(NOTA[[#This Row],[QTY]]="",NOTA[[#This Row],[HARGA SATUAN]]="",),"",NOTA[[#This Row],[QTY]]*NOTA[[#This Row],[HARGA SATUAN]])</f>
        <v>273000</v>
      </c>
      <c r="AG10" s="39">
        <f ca="1">IF(NOTA[ID_H]="","",INDEX(NOTA[TANGGAL],MATCH(,INDIRECT(ADDRESS(ROW(NOTA[TANGGAL]),COLUMN(NOTA[TANGGAL]))&amp;":"&amp;ADDRESS(ROW(),COLUMN(NOTA[TANGGAL]))),-1)))</f>
        <v>45138</v>
      </c>
      <c r="AH10" s="41" t="str">
        <f ca="1">IF(NOTA[[#This Row],[NAMA BARANG]]="","",INDEX(NOTA[SUPPLIER],MATCH(,INDIRECT(ADDRESS(ROW(NOTA[ID]),COLUMN(NOTA[ID]))&amp;":"&amp;ADDRESS(ROW(),COLUMN(NOTA[ID]))),-1)))</f>
        <v>COMBI STATIONERY</v>
      </c>
      <c r="AI10" s="41" t="str">
        <f ca="1">IF(NOTA[[#This Row],[ID_H]]="","",IF(NOTA[[#This Row],[FAKTUR]]="",INDIRECT(ADDRESS(ROW()-1,COLUMN())),NOTA[[#This Row],[FAKTUR]]))</f>
        <v>UNTANA</v>
      </c>
      <c r="AJ10" s="38" t="str">
        <f ca="1">IF(NOTA[[#This Row],[ID]]="","",COUNTIF(NOTA[ID_H],NOTA[[#This Row],[ID_H]]))</f>
        <v/>
      </c>
      <c r="AK10" s="38">
        <f ca="1">IF(NOTA[[#This Row],[TGL.NOTA]]="",IF(NOTA[[#This Row],[SUPPLIER_H]]="","",AK9),MONTH(NOTA[[#This Row],[TGL.NOTA]]))</f>
        <v>7</v>
      </c>
      <c r="AL10" s="38" t="str">
        <f>LOWER(SUBSTITUTE(SUBSTITUTE(SUBSTITUTE(SUBSTITUTE(SUBSTITUTE(SUBSTITUTE(SUBSTITUTE(SUBSTITUTE(SUBSTITUTE(NOTA[NAMA BARANG]," ",),".",""),"-",""),"(",""),")",""),",",""),"/",""),"""",""),"+",""))</f>
        <v>docritelegance</v>
      </c>
      <c r="AM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docritelegance273000</v>
      </c>
      <c r="AN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docritelegance273000</v>
      </c>
      <c r="AO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" s="38" t="str">
        <f>IF(NOTA[[#This Row],[CONCAT4]]="","",_xlfn.IFNA(MATCH(NOTA[[#This Row],[CONCAT4]],[2]!RAW[CONCAT_H],0),FALSE))</f>
        <v/>
      </c>
      <c r="AQ10" s="38">
        <f>IF(NOTA[[#This Row],[CONCAT1]]="","",MATCH(NOTA[[#This Row],[CONCAT1]],[3]!db[NB NOTA_C],0))</f>
        <v>723</v>
      </c>
      <c r="AR10" s="38" t="str">
        <f>IF(NOTA[[#This Row],[QTY/ CTN]]="","",TRUE)</f>
        <v/>
      </c>
      <c r="AS10" s="38" t="str">
        <f ca="1">IF(NOTA[[#This Row],[ID_H]]="","",IF(NOTA[[#This Row],[Column3]]=TRUE,NOTA[[#This Row],[QTY/ CTN]],INDEX([3]!db[QTY/ CTN],NOTA[[#This Row],[//DB]])))</f>
        <v>7 LSN</v>
      </c>
      <c r="AT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docritelegance7lsnuntana</v>
      </c>
      <c r="AU10" s="38" t="e">
        <f ca="1">IF(NOTA[[#This Row],[ID_H]]="","",MATCH(NOTA[[#This Row],[NB NOTA_C_QTY]],[4]!db[NB NOTA_C_QTY+F],0))</f>
        <v>#REF!</v>
      </c>
      <c r="AV10" s="53">
        <f ca="1">IF(NOTA[[#This Row],[NB NOTA_C_QTY]]="","",ROW()-2)</f>
        <v>8</v>
      </c>
    </row>
    <row r="11" spans="1:48" ht="20.100000000000001" customHeight="1" x14ac:dyDescent="0.25">
      <c r="A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38" t="str">
        <f>IF(NOTA[[#This Row],[ID_P]]="","",MATCH(NOTA[[#This Row],[ID_P]],[1]!B_MSK[N_ID],0))</f>
        <v/>
      </c>
      <c r="D11" s="38" t="str">
        <f ca="1">IF(NOTA[[#This Row],[NAMA BARANG]]="","",INDEX(NOTA[ID],MATCH(,INDIRECT(ADDRESS(ROW(NOTA[ID]),COLUMN(NOTA[ID]))&amp;":"&amp;ADDRESS(ROW(),COLUMN(NOTA[ID]))),-1)))</f>
        <v/>
      </c>
      <c r="E11" s="46"/>
      <c r="H11" s="47"/>
      <c r="N11" s="38"/>
      <c r="Q11" s="42"/>
      <c r="R11" s="48"/>
      <c r="S11" s="49"/>
      <c r="U11" s="50"/>
      <c r="V11" s="45"/>
      <c r="W11" s="50" t="str">
        <f>IF(NOTA[[#This Row],[HARGA/ CTN]]="",NOTA[[#This Row],[JUMLAH_H]],NOTA[[#This Row],[HARGA/ CTN]]*IF(NOTA[[#This Row],[C]]="",0,NOTA[[#This Row],[C]]))</f>
        <v/>
      </c>
      <c r="X11" s="50" t="str">
        <f>IF(NOTA[[#This Row],[JUMLAH]]="","",NOTA[[#This Row],[JUMLAH]]*NOTA[[#This Row],[DISC 1]])</f>
        <v/>
      </c>
      <c r="Y11" s="50" t="str">
        <f>IF(NOTA[[#This Row],[JUMLAH]]="","",(NOTA[[#This Row],[JUMLAH]]-NOTA[[#This Row],[DISC 1-]])*NOTA[[#This Row],[DISC 2]])</f>
        <v/>
      </c>
      <c r="Z11" s="50" t="str">
        <f>IF(NOTA[[#This Row],[JUMLAH]]="","",NOTA[[#This Row],[DISC 1-]]+NOTA[[#This Row],[DISC 2-]])</f>
        <v/>
      </c>
      <c r="AA11" s="50" t="str">
        <f>IF(NOTA[[#This Row],[JUMLAH]]="","",NOTA[[#This Row],[JUMLAH]]-NOTA[[#This Row],[DISC]])</f>
        <v/>
      </c>
      <c r="AB11" s="50"/>
      <c r="AC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" s="50" t="str">
        <f>IF(OR(NOTA[[#This Row],[QTY]]="",NOTA[[#This Row],[HARGA SATUAN]]="",),"",NOTA[[#This Row],[QTY]]*NOTA[[#This Row],[HARGA SATUAN]])</f>
        <v/>
      </c>
      <c r="AG11" s="39" t="str">
        <f ca="1">IF(NOTA[ID_H]="","",INDEX(NOTA[TANGGAL],MATCH(,INDIRECT(ADDRESS(ROW(NOTA[TANGGAL]),COLUMN(NOTA[TANGGAL]))&amp;":"&amp;ADDRESS(ROW(),COLUMN(NOTA[TANGGAL]))),-1)))</f>
        <v/>
      </c>
      <c r="AH11" s="41" t="str">
        <f ca="1">IF(NOTA[[#This Row],[NAMA BARANG]]="","",INDEX(NOTA[SUPPLIER],MATCH(,INDIRECT(ADDRESS(ROW(NOTA[ID]),COLUMN(NOTA[ID]))&amp;":"&amp;ADDRESS(ROW(),COLUMN(NOTA[ID]))),-1)))</f>
        <v/>
      </c>
      <c r="AI11" s="41" t="str">
        <f ca="1">IF(NOTA[[#This Row],[ID_H]]="","",IF(NOTA[[#This Row],[FAKTUR]]="",INDIRECT(ADDRESS(ROW()-1,COLUMN())),NOTA[[#This Row],[FAKTUR]]))</f>
        <v/>
      </c>
      <c r="AJ11" s="38" t="str">
        <f ca="1">IF(NOTA[[#This Row],[ID]]="","",COUNTIF(NOTA[ID_H],NOTA[[#This Row],[ID_H]]))</f>
        <v/>
      </c>
      <c r="AK11" s="38" t="str">
        <f ca="1">IF(NOTA[[#This Row],[TGL.NOTA]]="",IF(NOTA[[#This Row],[SUPPLIER_H]]="","",AK10),MONTH(NOTA[[#This Row],[TGL.NOTA]]))</f>
        <v/>
      </c>
      <c r="AL11" s="38" t="str">
        <f>LOWER(SUBSTITUTE(SUBSTITUTE(SUBSTITUTE(SUBSTITUTE(SUBSTITUTE(SUBSTITUTE(SUBSTITUTE(SUBSTITUTE(SUBSTITUTE(NOTA[NAMA BARANG]," ",),".",""),"-",""),"(",""),")",""),",",""),"/",""),"""",""),"+",""))</f>
        <v/>
      </c>
      <c r="AM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" s="38" t="str">
        <f>IF(NOTA[[#This Row],[CONCAT4]]="","",_xlfn.IFNA(MATCH(NOTA[[#This Row],[CONCAT4]],[2]!RAW[CONCAT_H],0),FALSE))</f>
        <v/>
      </c>
      <c r="AQ11" s="38" t="str">
        <f>IF(NOTA[[#This Row],[CONCAT1]]="","",MATCH(NOTA[[#This Row],[CONCAT1]],[3]!db[NB NOTA_C],0))</f>
        <v/>
      </c>
      <c r="AR11" s="38" t="str">
        <f>IF(NOTA[[#This Row],[QTY/ CTN]]="","",TRUE)</f>
        <v/>
      </c>
      <c r="AS11" s="38" t="str">
        <f ca="1">IF(NOTA[[#This Row],[ID_H]]="","",IF(NOTA[[#This Row],[Column3]]=TRUE,NOTA[[#This Row],[QTY/ CTN]],INDEX([3]!db[QTY/ CTN],NOTA[[#This Row],[//DB]])))</f>
        <v/>
      </c>
      <c r="AT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" s="38" t="str">
        <f ca="1">IF(NOTA[[#This Row],[ID_H]]="","",MATCH(NOTA[[#This Row],[NB NOTA_C_QTY]],[4]!db[NB NOTA_C_QTY+F],0))</f>
        <v/>
      </c>
      <c r="AV11" s="53" t="str">
        <f ca="1">IF(NOTA[[#This Row],[NB NOTA_C_QTY]]="","",ROW()-2)</f>
        <v/>
      </c>
    </row>
    <row r="12" spans="1:48" ht="20.100000000000001" customHeight="1" x14ac:dyDescent="0.25">
      <c r="A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38" t="str">
        <f>IF(NOTA[[#This Row],[ID_P]]="","",MATCH(NOTA[[#This Row],[ID_P]],[1]!B_MSK[N_ID],0))</f>
        <v/>
      </c>
      <c r="D12" s="38" t="str">
        <f ca="1">IF(NOTA[[#This Row],[NAMA BARANG]]="","",INDEX(NOTA[ID],MATCH(,INDIRECT(ADDRESS(ROW(NOTA[ID]),COLUMN(NOTA[ID]))&amp;":"&amp;ADDRESS(ROW(),COLUMN(NOTA[ID]))),-1)))</f>
        <v/>
      </c>
      <c r="E12" s="46"/>
      <c r="H12" s="47"/>
      <c r="N12" s="38"/>
      <c r="Q12" s="42"/>
      <c r="R12" s="48"/>
      <c r="S12" s="49"/>
      <c r="U12" s="50"/>
      <c r="V12" s="45"/>
      <c r="W12" s="50" t="str">
        <f>IF(NOTA[[#This Row],[HARGA/ CTN]]="",NOTA[[#This Row],[JUMLAH_H]],NOTA[[#This Row],[HARGA/ CTN]]*IF(NOTA[[#This Row],[C]]="",0,NOTA[[#This Row],[C]]))</f>
        <v/>
      </c>
      <c r="X12" s="50" t="str">
        <f>IF(NOTA[[#This Row],[JUMLAH]]="","",NOTA[[#This Row],[JUMLAH]]*NOTA[[#This Row],[DISC 1]])</f>
        <v/>
      </c>
      <c r="Y12" s="50" t="str">
        <f>IF(NOTA[[#This Row],[JUMLAH]]="","",(NOTA[[#This Row],[JUMLAH]]-NOTA[[#This Row],[DISC 1-]])*NOTA[[#This Row],[DISC 2]])</f>
        <v/>
      </c>
      <c r="Z12" s="50" t="str">
        <f>IF(NOTA[[#This Row],[JUMLAH]]="","",NOTA[[#This Row],[DISC 1-]]+NOTA[[#This Row],[DISC 2-]])</f>
        <v/>
      </c>
      <c r="AA12" s="50" t="str">
        <f>IF(NOTA[[#This Row],[JUMLAH]]="","",NOTA[[#This Row],[JUMLAH]]-NOTA[[#This Row],[DISC]])</f>
        <v/>
      </c>
      <c r="AB12" s="50"/>
      <c r="AC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" s="50" t="str">
        <f>IF(OR(NOTA[[#This Row],[QTY]]="",NOTA[[#This Row],[HARGA SATUAN]]="",),"",NOTA[[#This Row],[QTY]]*NOTA[[#This Row],[HARGA SATUAN]])</f>
        <v/>
      </c>
      <c r="AG12" s="39" t="str">
        <f ca="1">IF(NOTA[ID_H]="","",INDEX(NOTA[TANGGAL],MATCH(,INDIRECT(ADDRESS(ROW(NOTA[TANGGAL]),COLUMN(NOTA[TANGGAL]))&amp;":"&amp;ADDRESS(ROW(),COLUMN(NOTA[TANGGAL]))),-1)))</f>
        <v/>
      </c>
      <c r="AH12" s="41" t="str">
        <f ca="1">IF(NOTA[[#This Row],[NAMA BARANG]]="","",INDEX(NOTA[SUPPLIER],MATCH(,INDIRECT(ADDRESS(ROW(NOTA[ID]),COLUMN(NOTA[ID]))&amp;":"&amp;ADDRESS(ROW(),COLUMN(NOTA[ID]))),-1)))</f>
        <v/>
      </c>
      <c r="AI12" s="41" t="str">
        <f ca="1">IF(NOTA[[#This Row],[ID_H]]="","",IF(NOTA[[#This Row],[FAKTUR]]="",INDIRECT(ADDRESS(ROW()-1,COLUMN())),NOTA[[#This Row],[FAKTUR]]))</f>
        <v/>
      </c>
      <c r="AJ12" s="38" t="str">
        <f ca="1">IF(NOTA[[#This Row],[ID]]="","",COUNTIF(NOTA[ID_H],NOTA[[#This Row],[ID_H]]))</f>
        <v/>
      </c>
      <c r="AK12" s="38" t="str">
        <f ca="1">IF(NOTA[[#This Row],[TGL.NOTA]]="",IF(NOTA[[#This Row],[SUPPLIER_H]]="","",AK11),MONTH(NOTA[[#This Row],[TGL.NOTA]]))</f>
        <v/>
      </c>
      <c r="AL12" s="38" t="str">
        <f>LOWER(SUBSTITUTE(SUBSTITUTE(SUBSTITUTE(SUBSTITUTE(SUBSTITUTE(SUBSTITUTE(SUBSTITUTE(SUBSTITUTE(SUBSTITUTE(NOTA[NAMA BARANG]," ",),".",""),"-",""),"(",""),")",""),",",""),"/",""),"""",""),"+",""))</f>
        <v/>
      </c>
      <c r="AM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" s="38" t="str">
        <f>IF(NOTA[[#This Row],[CONCAT4]]="","",_xlfn.IFNA(MATCH(NOTA[[#This Row],[CONCAT4]],[2]!RAW[CONCAT_H],0),FALSE))</f>
        <v/>
      </c>
      <c r="AQ12" s="38" t="str">
        <f>IF(NOTA[[#This Row],[CONCAT1]]="","",MATCH(NOTA[[#This Row],[CONCAT1]],[3]!db[NB NOTA_C],0))</f>
        <v/>
      </c>
      <c r="AR12" s="38" t="str">
        <f>IF(NOTA[[#This Row],[QTY/ CTN]]="","",TRUE)</f>
        <v/>
      </c>
      <c r="AS12" s="38" t="str">
        <f ca="1">IF(NOTA[[#This Row],[ID_H]]="","",IF(NOTA[[#This Row],[Column3]]=TRUE,NOTA[[#This Row],[QTY/ CTN]],INDEX([3]!db[QTY/ CTN],NOTA[[#This Row],[//DB]])))</f>
        <v/>
      </c>
      <c r="AT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" s="38" t="str">
        <f ca="1">IF(NOTA[[#This Row],[ID_H]]="","",MATCH(NOTA[[#This Row],[NB NOTA_C_QTY]],[4]!db[NB NOTA_C_QTY+F],0))</f>
        <v/>
      </c>
      <c r="AV12" s="53" t="str">
        <f ca="1">IF(NOTA[[#This Row],[NB NOTA_C_QTY]]="","",ROW()-2)</f>
        <v/>
      </c>
    </row>
    <row r="13" spans="1:48" ht="20.100000000000001" customHeight="1" x14ac:dyDescent="0.25">
      <c r="A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38" t="str">
        <f>IF(NOTA[[#This Row],[ID_P]]="","",MATCH(NOTA[[#This Row],[ID_P]],[1]!B_MSK[N_ID],0))</f>
        <v/>
      </c>
      <c r="D13" s="38" t="str">
        <f ca="1">IF(NOTA[[#This Row],[NAMA BARANG]]="","",INDEX(NOTA[ID],MATCH(,INDIRECT(ADDRESS(ROW(NOTA[ID]),COLUMN(NOTA[ID]))&amp;":"&amp;ADDRESS(ROW(),COLUMN(NOTA[ID]))),-1)))</f>
        <v/>
      </c>
      <c r="E13" s="46"/>
      <c r="H13" s="47"/>
      <c r="N13" s="38"/>
      <c r="Q13" s="42"/>
      <c r="R13" s="48"/>
      <c r="S13" s="49"/>
      <c r="U13" s="50"/>
      <c r="V13" s="45"/>
      <c r="W13" s="50" t="str">
        <f>IF(NOTA[[#This Row],[HARGA/ CTN]]="",NOTA[[#This Row],[JUMLAH_H]],NOTA[[#This Row],[HARGA/ CTN]]*IF(NOTA[[#This Row],[C]]="",0,NOTA[[#This Row],[C]]))</f>
        <v/>
      </c>
      <c r="X13" s="50" t="str">
        <f>IF(NOTA[[#This Row],[JUMLAH]]="","",NOTA[[#This Row],[JUMLAH]]*NOTA[[#This Row],[DISC 1]])</f>
        <v/>
      </c>
      <c r="Y13" s="50" t="str">
        <f>IF(NOTA[[#This Row],[JUMLAH]]="","",(NOTA[[#This Row],[JUMLAH]]-NOTA[[#This Row],[DISC 1-]])*NOTA[[#This Row],[DISC 2]])</f>
        <v/>
      </c>
      <c r="Z13" s="50" t="str">
        <f>IF(NOTA[[#This Row],[JUMLAH]]="","",NOTA[[#This Row],[DISC 1-]]+NOTA[[#This Row],[DISC 2-]])</f>
        <v/>
      </c>
      <c r="AA13" s="50" t="str">
        <f>IF(NOTA[[#This Row],[JUMLAH]]="","",NOTA[[#This Row],[JUMLAH]]-NOTA[[#This Row],[DISC]])</f>
        <v/>
      </c>
      <c r="AB13" s="50"/>
      <c r="AC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" s="50" t="str">
        <f>IF(OR(NOTA[[#This Row],[QTY]]="",NOTA[[#This Row],[HARGA SATUAN]]="",),"",NOTA[[#This Row],[QTY]]*NOTA[[#This Row],[HARGA SATUAN]])</f>
        <v/>
      </c>
      <c r="AG13" s="39" t="str">
        <f ca="1">IF(NOTA[ID_H]="","",INDEX(NOTA[TANGGAL],MATCH(,INDIRECT(ADDRESS(ROW(NOTA[TANGGAL]),COLUMN(NOTA[TANGGAL]))&amp;":"&amp;ADDRESS(ROW(),COLUMN(NOTA[TANGGAL]))),-1)))</f>
        <v/>
      </c>
      <c r="AH13" s="41" t="str">
        <f ca="1">IF(NOTA[[#This Row],[NAMA BARANG]]="","",INDEX(NOTA[SUPPLIER],MATCH(,INDIRECT(ADDRESS(ROW(NOTA[ID]),COLUMN(NOTA[ID]))&amp;":"&amp;ADDRESS(ROW(),COLUMN(NOTA[ID]))),-1)))</f>
        <v/>
      </c>
      <c r="AI13" s="41" t="str">
        <f ca="1">IF(NOTA[[#This Row],[ID_H]]="","",IF(NOTA[[#This Row],[FAKTUR]]="",INDIRECT(ADDRESS(ROW()-1,COLUMN())),NOTA[[#This Row],[FAKTUR]]))</f>
        <v/>
      </c>
      <c r="AJ13" s="38" t="str">
        <f ca="1">IF(NOTA[[#This Row],[ID]]="","",COUNTIF(NOTA[ID_H],NOTA[[#This Row],[ID_H]]))</f>
        <v/>
      </c>
      <c r="AK13" s="38" t="str">
        <f ca="1">IF(NOTA[[#This Row],[TGL.NOTA]]="",IF(NOTA[[#This Row],[SUPPLIER_H]]="","",AK12),MONTH(NOTA[[#This Row],[TGL.NOTA]]))</f>
        <v/>
      </c>
      <c r="AL13" s="38" t="str">
        <f>LOWER(SUBSTITUTE(SUBSTITUTE(SUBSTITUTE(SUBSTITUTE(SUBSTITUTE(SUBSTITUTE(SUBSTITUTE(SUBSTITUTE(SUBSTITUTE(NOTA[NAMA BARANG]," ",),".",""),"-",""),"(",""),")",""),",",""),"/",""),"""",""),"+",""))</f>
        <v/>
      </c>
      <c r="AM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" s="38" t="str">
        <f>IF(NOTA[[#This Row],[CONCAT4]]="","",_xlfn.IFNA(MATCH(NOTA[[#This Row],[CONCAT4]],[2]!RAW[CONCAT_H],0),FALSE))</f>
        <v/>
      </c>
      <c r="AQ13" s="38" t="str">
        <f>IF(NOTA[[#This Row],[CONCAT1]]="","",MATCH(NOTA[[#This Row],[CONCAT1]],[3]!db[NB NOTA_C],0))</f>
        <v/>
      </c>
      <c r="AR13" s="38" t="str">
        <f>IF(NOTA[[#This Row],[QTY/ CTN]]="","",TRUE)</f>
        <v/>
      </c>
      <c r="AS13" s="38" t="str">
        <f ca="1">IF(NOTA[[#This Row],[ID_H]]="","",IF(NOTA[[#This Row],[Column3]]=TRUE,NOTA[[#This Row],[QTY/ CTN]],INDEX([3]!db[QTY/ CTN],NOTA[[#This Row],[//DB]])))</f>
        <v/>
      </c>
      <c r="AT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3" s="38" t="str">
        <f ca="1">IF(NOTA[[#This Row],[ID_H]]="","",MATCH(NOTA[[#This Row],[NB NOTA_C_QTY]],[4]!db[NB NOTA_C_QTY+F],0))</f>
        <v/>
      </c>
      <c r="AV13" s="53" t="str">
        <f ca="1">IF(NOTA[[#This Row],[NB NOTA_C_QTY]]="","",ROW()-2)</f>
        <v/>
      </c>
    </row>
    <row r="14" spans="1:48" ht="20.100000000000001" customHeight="1" x14ac:dyDescent="0.25">
      <c r="A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38" t="str">
        <f>IF(NOTA[[#This Row],[ID_P]]="","",MATCH(NOTA[[#This Row],[ID_P]],[1]!B_MSK[N_ID],0))</f>
        <v/>
      </c>
      <c r="D14" s="38" t="str">
        <f ca="1">IF(NOTA[[#This Row],[NAMA BARANG]]="","",INDEX(NOTA[ID],MATCH(,INDIRECT(ADDRESS(ROW(NOTA[ID]),COLUMN(NOTA[ID]))&amp;":"&amp;ADDRESS(ROW(),COLUMN(NOTA[ID]))),-1)))</f>
        <v/>
      </c>
      <c r="E14" s="46"/>
      <c r="H14" s="47"/>
      <c r="N14" s="38"/>
      <c r="Q14" s="42"/>
      <c r="R14" s="48"/>
      <c r="S14" s="49"/>
      <c r="U14" s="50"/>
      <c r="V14" s="45"/>
      <c r="W14" s="50" t="str">
        <f>IF(NOTA[[#This Row],[HARGA/ CTN]]="",NOTA[[#This Row],[JUMLAH_H]],NOTA[[#This Row],[HARGA/ CTN]]*IF(NOTA[[#This Row],[C]]="",0,NOTA[[#This Row],[C]]))</f>
        <v/>
      </c>
      <c r="X14" s="50" t="str">
        <f>IF(NOTA[[#This Row],[JUMLAH]]="","",NOTA[[#This Row],[JUMLAH]]*NOTA[[#This Row],[DISC 1]])</f>
        <v/>
      </c>
      <c r="Y14" s="50" t="str">
        <f>IF(NOTA[[#This Row],[JUMLAH]]="","",(NOTA[[#This Row],[JUMLAH]]-NOTA[[#This Row],[DISC 1-]])*NOTA[[#This Row],[DISC 2]])</f>
        <v/>
      </c>
      <c r="Z14" s="50" t="str">
        <f>IF(NOTA[[#This Row],[JUMLAH]]="","",NOTA[[#This Row],[DISC 1-]]+NOTA[[#This Row],[DISC 2-]])</f>
        <v/>
      </c>
      <c r="AA14" s="50" t="str">
        <f>IF(NOTA[[#This Row],[JUMLAH]]="","",NOTA[[#This Row],[JUMLAH]]-NOTA[[#This Row],[DISC]])</f>
        <v/>
      </c>
      <c r="AB14" s="50"/>
      <c r="AC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4" s="50" t="str">
        <f>IF(OR(NOTA[[#This Row],[QTY]]="",NOTA[[#This Row],[HARGA SATUAN]]="",),"",NOTA[[#This Row],[QTY]]*NOTA[[#This Row],[HARGA SATUAN]])</f>
        <v/>
      </c>
      <c r="AG14" s="39" t="str">
        <f ca="1">IF(NOTA[ID_H]="","",INDEX(NOTA[TANGGAL],MATCH(,INDIRECT(ADDRESS(ROW(NOTA[TANGGAL]),COLUMN(NOTA[TANGGAL]))&amp;":"&amp;ADDRESS(ROW(),COLUMN(NOTA[TANGGAL]))),-1)))</f>
        <v/>
      </c>
      <c r="AH14" s="41" t="str">
        <f ca="1">IF(NOTA[[#This Row],[NAMA BARANG]]="","",INDEX(NOTA[SUPPLIER],MATCH(,INDIRECT(ADDRESS(ROW(NOTA[ID]),COLUMN(NOTA[ID]))&amp;":"&amp;ADDRESS(ROW(),COLUMN(NOTA[ID]))),-1)))</f>
        <v/>
      </c>
      <c r="AI14" s="41" t="str">
        <f ca="1">IF(NOTA[[#This Row],[ID_H]]="","",IF(NOTA[[#This Row],[FAKTUR]]="",INDIRECT(ADDRESS(ROW()-1,COLUMN())),NOTA[[#This Row],[FAKTUR]]))</f>
        <v/>
      </c>
      <c r="AJ14" s="38" t="str">
        <f ca="1">IF(NOTA[[#This Row],[ID]]="","",COUNTIF(NOTA[ID_H],NOTA[[#This Row],[ID_H]]))</f>
        <v/>
      </c>
      <c r="AK14" s="38" t="str">
        <f ca="1">IF(NOTA[[#This Row],[TGL.NOTA]]="",IF(NOTA[[#This Row],[SUPPLIER_H]]="","",AK13),MONTH(NOTA[[#This Row],[TGL.NOTA]]))</f>
        <v/>
      </c>
      <c r="AL14" s="38" t="str">
        <f>LOWER(SUBSTITUTE(SUBSTITUTE(SUBSTITUTE(SUBSTITUTE(SUBSTITUTE(SUBSTITUTE(SUBSTITUTE(SUBSTITUTE(SUBSTITUTE(NOTA[NAMA BARANG]," ",),".",""),"-",""),"(",""),")",""),",",""),"/",""),"""",""),"+",""))</f>
        <v/>
      </c>
      <c r="AM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" s="38" t="str">
        <f>IF(NOTA[[#This Row],[CONCAT4]]="","",_xlfn.IFNA(MATCH(NOTA[[#This Row],[CONCAT4]],[2]!RAW[CONCAT_H],0),FALSE))</f>
        <v/>
      </c>
      <c r="AQ14" s="38" t="str">
        <f>IF(NOTA[[#This Row],[CONCAT1]]="","",MATCH(NOTA[[#This Row],[CONCAT1]],[3]!db[NB NOTA_C],0))</f>
        <v/>
      </c>
      <c r="AR14" s="38" t="str">
        <f>IF(NOTA[[#This Row],[QTY/ CTN]]="","",TRUE)</f>
        <v/>
      </c>
      <c r="AS14" s="38" t="str">
        <f ca="1">IF(NOTA[[#This Row],[ID_H]]="","",IF(NOTA[[#This Row],[Column3]]=TRUE,NOTA[[#This Row],[QTY/ CTN]],INDEX([3]!db[QTY/ CTN],NOTA[[#This Row],[//DB]])))</f>
        <v/>
      </c>
      <c r="AT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4" s="38" t="str">
        <f ca="1">IF(NOTA[[#This Row],[ID_H]]="","",MATCH(NOTA[[#This Row],[NB NOTA_C_QTY]],[4]!db[NB NOTA_C_QTY+F],0))</f>
        <v/>
      </c>
      <c r="AV14" s="53" t="str">
        <f ca="1">IF(NOTA[[#This Row],[NB NOTA_C_QTY]]="","",ROW()-2)</f>
        <v/>
      </c>
    </row>
    <row r="15" spans="1:48" ht="20.100000000000001" customHeight="1" x14ac:dyDescent="0.25">
      <c r="A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38" t="str">
        <f>IF(NOTA[[#This Row],[ID_P]]="","",MATCH(NOTA[[#This Row],[ID_P]],[1]!B_MSK[N_ID],0))</f>
        <v/>
      </c>
      <c r="D15" s="38" t="str">
        <f ca="1">IF(NOTA[[#This Row],[NAMA BARANG]]="","",INDEX(NOTA[ID],MATCH(,INDIRECT(ADDRESS(ROW(NOTA[ID]),COLUMN(NOTA[ID]))&amp;":"&amp;ADDRESS(ROW(),COLUMN(NOTA[ID]))),-1)))</f>
        <v/>
      </c>
      <c r="E15" s="46"/>
      <c r="H15" s="47"/>
      <c r="N15" s="38"/>
      <c r="Q15" s="42"/>
      <c r="R15" s="48"/>
      <c r="S15" s="49"/>
      <c r="U15" s="50"/>
      <c r="V15" s="45"/>
      <c r="W15" s="50" t="str">
        <f>IF(NOTA[[#This Row],[HARGA/ CTN]]="",NOTA[[#This Row],[JUMLAH_H]],NOTA[[#This Row],[HARGA/ CTN]]*IF(NOTA[[#This Row],[C]]="",0,NOTA[[#This Row],[C]]))</f>
        <v/>
      </c>
      <c r="X15" s="50" t="str">
        <f>IF(NOTA[[#This Row],[JUMLAH]]="","",NOTA[[#This Row],[JUMLAH]]*NOTA[[#This Row],[DISC 1]])</f>
        <v/>
      </c>
      <c r="Y15" s="50" t="str">
        <f>IF(NOTA[[#This Row],[JUMLAH]]="","",(NOTA[[#This Row],[JUMLAH]]-NOTA[[#This Row],[DISC 1-]])*NOTA[[#This Row],[DISC 2]])</f>
        <v/>
      </c>
      <c r="Z15" s="50" t="str">
        <f>IF(NOTA[[#This Row],[JUMLAH]]="","",NOTA[[#This Row],[DISC 1-]]+NOTA[[#This Row],[DISC 2-]])</f>
        <v/>
      </c>
      <c r="AA15" s="50" t="str">
        <f>IF(NOTA[[#This Row],[JUMLAH]]="","",NOTA[[#This Row],[JUMLAH]]-NOTA[[#This Row],[DISC]])</f>
        <v/>
      </c>
      <c r="AB15" s="50"/>
      <c r="AC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5" s="50" t="str">
        <f>IF(OR(NOTA[[#This Row],[QTY]]="",NOTA[[#This Row],[HARGA SATUAN]]="",),"",NOTA[[#This Row],[QTY]]*NOTA[[#This Row],[HARGA SATUAN]])</f>
        <v/>
      </c>
      <c r="AG15" s="39" t="str">
        <f ca="1">IF(NOTA[ID_H]="","",INDEX(NOTA[TANGGAL],MATCH(,INDIRECT(ADDRESS(ROW(NOTA[TANGGAL]),COLUMN(NOTA[TANGGAL]))&amp;":"&amp;ADDRESS(ROW(),COLUMN(NOTA[TANGGAL]))),-1)))</f>
        <v/>
      </c>
      <c r="AH15" s="41" t="str">
        <f ca="1">IF(NOTA[[#This Row],[NAMA BARANG]]="","",INDEX(NOTA[SUPPLIER],MATCH(,INDIRECT(ADDRESS(ROW(NOTA[ID]),COLUMN(NOTA[ID]))&amp;":"&amp;ADDRESS(ROW(),COLUMN(NOTA[ID]))),-1)))</f>
        <v/>
      </c>
      <c r="AI15" s="41" t="str">
        <f ca="1">IF(NOTA[[#This Row],[ID_H]]="","",IF(NOTA[[#This Row],[FAKTUR]]="",INDIRECT(ADDRESS(ROW()-1,COLUMN())),NOTA[[#This Row],[FAKTUR]]))</f>
        <v/>
      </c>
      <c r="AJ15" s="38" t="str">
        <f ca="1">IF(NOTA[[#This Row],[ID]]="","",COUNTIF(NOTA[ID_H],NOTA[[#This Row],[ID_H]]))</f>
        <v/>
      </c>
      <c r="AK15" s="38" t="str">
        <f ca="1">IF(NOTA[[#This Row],[TGL.NOTA]]="",IF(NOTA[[#This Row],[SUPPLIER_H]]="","",AK14),MONTH(NOTA[[#This Row],[TGL.NOTA]]))</f>
        <v/>
      </c>
      <c r="AL15" s="38" t="str">
        <f>LOWER(SUBSTITUTE(SUBSTITUTE(SUBSTITUTE(SUBSTITUTE(SUBSTITUTE(SUBSTITUTE(SUBSTITUTE(SUBSTITUTE(SUBSTITUTE(NOTA[NAMA BARANG]," ",),".",""),"-",""),"(",""),")",""),",",""),"/",""),"""",""),"+",""))</f>
        <v/>
      </c>
      <c r="AM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" s="38" t="str">
        <f>IF(NOTA[[#This Row],[CONCAT4]]="","",_xlfn.IFNA(MATCH(NOTA[[#This Row],[CONCAT4]],[2]!RAW[CONCAT_H],0),FALSE))</f>
        <v/>
      </c>
      <c r="AQ15" s="38" t="str">
        <f>IF(NOTA[[#This Row],[CONCAT1]]="","",MATCH(NOTA[[#This Row],[CONCAT1]],[3]!db[NB NOTA_C],0))</f>
        <v/>
      </c>
      <c r="AR15" s="38" t="str">
        <f>IF(NOTA[[#This Row],[QTY/ CTN]]="","",TRUE)</f>
        <v/>
      </c>
      <c r="AS15" s="38" t="str">
        <f ca="1">IF(NOTA[[#This Row],[ID_H]]="","",IF(NOTA[[#This Row],[Column3]]=TRUE,NOTA[[#This Row],[QTY/ CTN]],INDEX([3]!db[QTY/ CTN],NOTA[[#This Row],[//DB]])))</f>
        <v/>
      </c>
      <c r="AT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5" s="38" t="str">
        <f ca="1">IF(NOTA[[#This Row],[ID_H]]="","",MATCH(NOTA[[#This Row],[NB NOTA_C_QTY]],[4]!db[NB NOTA_C_QTY+F],0))</f>
        <v/>
      </c>
      <c r="AV15" s="53" t="str">
        <f ca="1">IF(NOTA[[#This Row],[NB NOTA_C_QTY]]="","",ROW()-2)</f>
        <v/>
      </c>
    </row>
    <row r="16" spans="1:48" ht="20.100000000000001" customHeight="1" x14ac:dyDescent="0.25">
      <c r="A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38" t="str">
        <f>IF(NOTA[[#This Row],[ID_P]]="","",MATCH(NOTA[[#This Row],[ID_P]],[1]!B_MSK[N_ID],0))</f>
        <v/>
      </c>
      <c r="D16" s="38" t="str">
        <f ca="1">IF(NOTA[[#This Row],[NAMA BARANG]]="","",INDEX(NOTA[ID],MATCH(,INDIRECT(ADDRESS(ROW(NOTA[ID]),COLUMN(NOTA[ID]))&amp;":"&amp;ADDRESS(ROW(),COLUMN(NOTA[ID]))),-1)))</f>
        <v/>
      </c>
      <c r="E16" s="46"/>
      <c r="H16" s="47"/>
      <c r="N16" s="38"/>
      <c r="Q16" s="42"/>
      <c r="R16" s="48"/>
      <c r="S16" s="49"/>
      <c r="U16" s="50"/>
      <c r="V16" s="45"/>
      <c r="W16" s="50" t="str">
        <f>IF(NOTA[[#This Row],[HARGA/ CTN]]="",NOTA[[#This Row],[JUMLAH_H]],NOTA[[#This Row],[HARGA/ CTN]]*IF(NOTA[[#This Row],[C]]="",0,NOTA[[#This Row],[C]]))</f>
        <v/>
      </c>
      <c r="X16" s="50" t="str">
        <f>IF(NOTA[[#This Row],[JUMLAH]]="","",NOTA[[#This Row],[JUMLAH]]*NOTA[[#This Row],[DISC 1]])</f>
        <v/>
      </c>
      <c r="Y16" s="50" t="str">
        <f>IF(NOTA[[#This Row],[JUMLAH]]="","",(NOTA[[#This Row],[JUMLAH]]-NOTA[[#This Row],[DISC 1-]])*NOTA[[#This Row],[DISC 2]])</f>
        <v/>
      </c>
      <c r="Z16" s="50" t="str">
        <f>IF(NOTA[[#This Row],[JUMLAH]]="","",NOTA[[#This Row],[DISC 1-]]+NOTA[[#This Row],[DISC 2-]])</f>
        <v/>
      </c>
      <c r="AA16" s="50" t="str">
        <f>IF(NOTA[[#This Row],[JUMLAH]]="","",NOTA[[#This Row],[JUMLAH]]-NOTA[[#This Row],[DISC]])</f>
        <v/>
      </c>
      <c r="AB16" s="50"/>
      <c r="AC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6" s="50" t="str">
        <f>IF(OR(NOTA[[#This Row],[QTY]]="",NOTA[[#This Row],[HARGA SATUAN]]="",),"",NOTA[[#This Row],[QTY]]*NOTA[[#This Row],[HARGA SATUAN]])</f>
        <v/>
      </c>
      <c r="AG16" s="39" t="str">
        <f ca="1">IF(NOTA[ID_H]="","",INDEX(NOTA[TANGGAL],MATCH(,INDIRECT(ADDRESS(ROW(NOTA[TANGGAL]),COLUMN(NOTA[TANGGAL]))&amp;":"&amp;ADDRESS(ROW(),COLUMN(NOTA[TANGGAL]))),-1)))</f>
        <v/>
      </c>
      <c r="AH16" s="41" t="str">
        <f ca="1">IF(NOTA[[#This Row],[NAMA BARANG]]="","",INDEX(NOTA[SUPPLIER],MATCH(,INDIRECT(ADDRESS(ROW(NOTA[ID]),COLUMN(NOTA[ID]))&amp;":"&amp;ADDRESS(ROW(),COLUMN(NOTA[ID]))),-1)))</f>
        <v/>
      </c>
      <c r="AI16" s="41" t="str">
        <f ca="1">IF(NOTA[[#This Row],[ID_H]]="","",IF(NOTA[[#This Row],[FAKTUR]]="",INDIRECT(ADDRESS(ROW()-1,COLUMN())),NOTA[[#This Row],[FAKTUR]]))</f>
        <v/>
      </c>
      <c r="AJ16" s="38" t="str">
        <f ca="1">IF(NOTA[[#This Row],[ID]]="","",COUNTIF(NOTA[ID_H],NOTA[[#This Row],[ID_H]]))</f>
        <v/>
      </c>
      <c r="AK16" s="38" t="str">
        <f ca="1">IF(NOTA[[#This Row],[TGL.NOTA]]="",IF(NOTA[[#This Row],[SUPPLIER_H]]="","",AK15),MONTH(NOTA[[#This Row],[TGL.NOTA]]))</f>
        <v/>
      </c>
      <c r="AL16" s="38" t="str">
        <f>LOWER(SUBSTITUTE(SUBSTITUTE(SUBSTITUTE(SUBSTITUTE(SUBSTITUTE(SUBSTITUTE(SUBSTITUTE(SUBSTITUTE(SUBSTITUTE(NOTA[NAMA BARANG]," ",),".",""),"-",""),"(",""),")",""),",",""),"/",""),"""",""),"+",""))</f>
        <v/>
      </c>
      <c r="AM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" s="38" t="str">
        <f>IF(NOTA[[#This Row],[CONCAT4]]="","",_xlfn.IFNA(MATCH(NOTA[[#This Row],[CONCAT4]],[2]!RAW[CONCAT_H],0),FALSE))</f>
        <v/>
      </c>
      <c r="AQ16" s="38" t="str">
        <f>IF(NOTA[[#This Row],[CONCAT1]]="","",MATCH(NOTA[[#This Row],[CONCAT1]],[3]!db[NB NOTA_C],0))</f>
        <v/>
      </c>
      <c r="AR16" s="38" t="str">
        <f>IF(NOTA[[#This Row],[QTY/ CTN]]="","",TRUE)</f>
        <v/>
      </c>
      <c r="AS16" s="38" t="str">
        <f ca="1">IF(NOTA[[#This Row],[ID_H]]="","",IF(NOTA[[#This Row],[Column3]]=TRUE,NOTA[[#This Row],[QTY/ CTN]],INDEX([3]!db[QTY/ CTN],NOTA[[#This Row],[//DB]])))</f>
        <v/>
      </c>
      <c r="AT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6" s="38" t="str">
        <f ca="1">IF(NOTA[[#This Row],[ID_H]]="","",MATCH(NOTA[[#This Row],[NB NOTA_C_QTY]],[4]!db[NB NOTA_C_QTY+F],0))</f>
        <v/>
      </c>
      <c r="AV16" s="53" t="str">
        <f ca="1">IF(NOTA[[#This Row],[NB NOTA_C_QTY]]="","",ROW()-2)</f>
        <v/>
      </c>
    </row>
    <row r="17" spans="1:48" ht="20.100000000000001" customHeight="1" x14ac:dyDescent="0.25">
      <c r="A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38" t="str">
        <f>IF(NOTA[[#This Row],[ID_P]]="","",MATCH(NOTA[[#This Row],[ID_P]],[1]!B_MSK[N_ID],0))</f>
        <v/>
      </c>
      <c r="D17" s="38" t="str">
        <f ca="1">IF(NOTA[[#This Row],[NAMA BARANG]]="","",INDEX(NOTA[ID],MATCH(,INDIRECT(ADDRESS(ROW(NOTA[ID]),COLUMN(NOTA[ID]))&amp;":"&amp;ADDRESS(ROW(),COLUMN(NOTA[ID]))),-1)))</f>
        <v/>
      </c>
      <c r="E17" s="46"/>
      <c r="H17" s="47"/>
      <c r="N17" s="38"/>
      <c r="Q17" s="42"/>
      <c r="R17" s="48"/>
      <c r="S17" s="49"/>
      <c r="U17" s="50"/>
      <c r="V17" s="45"/>
      <c r="W17" s="50" t="str">
        <f>IF(NOTA[[#This Row],[HARGA/ CTN]]="",NOTA[[#This Row],[JUMLAH_H]],NOTA[[#This Row],[HARGA/ CTN]]*IF(NOTA[[#This Row],[C]]="",0,NOTA[[#This Row],[C]]))</f>
        <v/>
      </c>
      <c r="X17" s="50" t="str">
        <f>IF(NOTA[[#This Row],[JUMLAH]]="","",NOTA[[#This Row],[JUMLAH]]*NOTA[[#This Row],[DISC 1]])</f>
        <v/>
      </c>
      <c r="Y17" s="50" t="str">
        <f>IF(NOTA[[#This Row],[JUMLAH]]="","",(NOTA[[#This Row],[JUMLAH]]-NOTA[[#This Row],[DISC 1-]])*NOTA[[#This Row],[DISC 2]])</f>
        <v/>
      </c>
      <c r="Z17" s="50" t="str">
        <f>IF(NOTA[[#This Row],[JUMLAH]]="","",NOTA[[#This Row],[DISC 1-]]+NOTA[[#This Row],[DISC 2-]])</f>
        <v/>
      </c>
      <c r="AA17" s="50" t="str">
        <f>IF(NOTA[[#This Row],[JUMLAH]]="","",NOTA[[#This Row],[JUMLAH]]-NOTA[[#This Row],[DISC]])</f>
        <v/>
      </c>
      <c r="AB17" s="50"/>
      <c r="AC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" s="50" t="str">
        <f>IF(OR(NOTA[[#This Row],[QTY]]="",NOTA[[#This Row],[HARGA SATUAN]]="",),"",NOTA[[#This Row],[QTY]]*NOTA[[#This Row],[HARGA SATUAN]])</f>
        <v/>
      </c>
      <c r="AG17" s="39" t="str">
        <f ca="1">IF(NOTA[ID_H]="","",INDEX(NOTA[TANGGAL],MATCH(,INDIRECT(ADDRESS(ROW(NOTA[TANGGAL]),COLUMN(NOTA[TANGGAL]))&amp;":"&amp;ADDRESS(ROW(),COLUMN(NOTA[TANGGAL]))),-1)))</f>
        <v/>
      </c>
      <c r="AH17" s="41" t="str">
        <f ca="1">IF(NOTA[[#This Row],[NAMA BARANG]]="","",INDEX(NOTA[SUPPLIER],MATCH(,INDIRECT(ADDRESS(ROW(NOTA[ID]),COLUMN(NOTA[ID]))&amp;":"&amp;ADDRESS(ROW(),COLUMN(NOTA[ID]))),-1)))</f>
        <v/>
      </c>
      <c r="AI17" s="41" t="str">
        <f ca="1">IF(NOTA[[#This Row],[ID_H]]="","",IF(NOTA[[#This Row],[FAKTUR]]="",INDIRECT(ADDRESS(ROW()-1,COLUMN())),NOTA[[#This Row],[FAKTUR]]))</f>
        <v/>
      </c>
      <c r="AJ17" s="38" t="str">
        <f ca="1">IF(NOTA[[#This Row],[ID]]="","",COUNTIF(NOTA[ID_H],NOTA[[#This Row],[ID_H]]))</f>
        <v/>
      </c>
      <c r="AK17" s="38" t="str">
        <f ca="1">IF(NOTA[[#This Row],[TGL.NOTA]]="",IF(NOTA[[#This Row],[SUPPLIER_H]]="","",AK16),MONTH(NOTA[[#This Row],[TGL.NOTA]]))</f>
        <v/>
      </c>
      <c r="AL17" s="38" t="str">
        <f>LOWER(SUBSTITUTE(SUBSTITUTE(SUBSTITUTE(SUBSTITUTE(SUBSTITUTE(SUBSTITUTE(SUBSTITUTE(SUBSTITUTE(SUBSTITUTE(NOTA[NAMA BARANG]," ",),".",""),"-",""),"(",""),")",""),",",""),"/",""),"""",""),"+",""))</f>
        <v/>
      </c>
      <c r="AM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" s="38" t="str">
        <f>IF(NOTA[[#This Row],[CONCAT4]]="","",_xlfn.IFNA(MATCH(NOTA[[#This Row],[CONCAT4]],[2]!RAW[CONCAT_H],0),FALSE))</f>
        <v/>
      </c>
      <c r="AQ17" s="38" t="str">
        <f>IF(NOTA[[#This Row],[CONCAT1]]="","",MATCH(NOTA[[#This Row],[CONCAT1]],[3]!db[NB NOTA_C],0))</f>
        <v/>
      </c>
      <c r="AR17" s="38" t="str">
        <f>IF(NOTA[[#This Row],[QTY/ CTN]]="","",TRUE)</f>
        <v/>
      </c>
      <c r="AS17" s="38" t="str">
        <f ca="1">IF(NOTA[[#This Row],[ID_H]]="","",IF(NOTA[[#This Row],[Column3]]=TRUE,NOTA[[#This Row],[QTY/ CTN]],INDEX([3]!db[QTY/ CTN],NOTA[[#This Row],[//DB]])))</f>
        <v/>
      </c>
      <c r="AT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7" s="38" t="str">
        <f ca="1">IF(NOTA[[#This Row],[ID_H]]="","",MATCH(NOTA[[#This Row],[NB NOTA_C_QTY]],[4]!db[NB NOTA_C_QTY+F],0))</f>
        <v/>
      </c>
      <c r="AV17" s="53" t="str">
        <f ca="1">IF(NOTA[[#This Row],[NB NOTA_C_QTY]]="","",ROW()-2)</f>
        <v/>
      </c>
    </row>
    <row r="18" spans="1:48" ht="20.100000000000001" customHeight="1" x14ac:dyDescent="0.25">
      <c r="A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38" t="str">
        <f>IF(NOTA[[#This Row],[ID_P]]="","",MATCH(NOTA[[#This Row],[ID_P]],[1]!B_MSK[N_ID],0))</f>
        <v/>
      </c>
      <c r="D18" s="38" t="str">
        <f ca="1">IF(NOTA[[#This Row],[NAMA BARANG]]="","",INDEX(NOTA[ID],MATCH(,INDIRECT(ADDRESS(ROW(NOTA[ID]),COLUMN(NOTA[ID]))&amp;":"&amp;ADDRESS(ROW(),COLUMN(NOTA[ID]))),-1)))</f>
        <v/>
      </c>
      <c r="E18" s="46"/>
      <c r="H18" s="47"/>
      <c r="N18" s="38"/>
      <c r="Q18" s="42"/>
      <c r="R18" s="48"/>
      <c r="S18" s="49"/>
      <c r="U18" s="50"/>
      <c r="V18" s="45"/>
      <c r="W18" s="50" t="str">
        <f>IF(NOTA[[#This Row],[HARGA/ CTN]]="",NOTA[[#This Row],[JUMLAH_H]],NOTA[[#This Row],[HARGA/ CTN]]*IF(NOTA[[#This Row],[C]]="",0,NOTA[[#This Row],[C]]))</f>
        <v/>
      </c>
      <c r="X18" s="50" t="str">
        <f>IF(NOTA[[#This Row],[JUMLAH]]="","",NOTA[[#This Row],[JUMLAH]]*NOTA[[#This Row],[DISC 1]])</f>
        <v/>
      </c>
      <c r="Y18" s="50" t="str">
        <f>IF(NOTA[[#This Row],[JUMLAH]]="","",(NOTA[[#This Row],[JUMLAH]]-NOTA[[#This Row],[DISC 1-]])*NOTA[[#This Row],[DISC 2]])</f>
        <v/>
      </c>
      <c r="Z18" s="50" t="str">
        <f>IF(NOTA[[#This Row],[JUMLAH]]="","",NOTA[[#This Row],[DISC 1-]]+NOTA[[#This Row],[DISC 2-]])</f>
        <v/>
      </c>
      <c r="AA18" s="50" t="str">
        <f>IF(NOTA[[#This Row],[JUMLAH]]="","",NOTA[[#This Row],[JUMLAH]]-NOTA[[#This Row],[DISC]])</f>
        <v/>
      </c>
      <c r="AB18" s="50"/>
      <c r="AC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8" s="50" t="str">
        <f>IF(OR(NOTA[[#This Row],[QTY]]="",NOTA[[#This Row],[HARGA SATUAN]]="",),"",NOTA[[#This Row],[QTY]]*NOTA[[#This Row],[HARGA SATUAN]])</f>
        <v/>
      </c>
      <c r="AG18" s="39" t="str">
        <f ca="1">IF(NOTA[ID_H]="","",INDEX(NOTA[TANGGAL],MATCH(,INDIRECT(ADDRESS(ROW(NOTA[TANGGAL]),COLUMN(NOTA[TANGGAL]))&amp;":"&amp;ADDRESS(ROW(),COLUMN(NOTA[TANGGAL]))),-1)))</f>
        <v/>
      </c>
      <c r="AH18" s="41" t="str">
        <f ca="1">IF(NOTA[[#This Row],[NAMA BARANG]]="","",INDEX(NOTA[SUPPLIER],MATCH(,INDIRECT(ADDRESS(ROW(NOTA[ID]),COLUMN(NOTA[ID]))&amp;":"&amp;ADDRESS(ROW(),COLUMN(NOTA[ID]))),-1)))</f>
        <v/>
      </c>
      <c r="AI18" s="41" t="str">
        <f ca="1">IF(NOTA[[#This Row],[ID_H]]="","",IF(NOTA[[#This Row],[FAKTUR]]="",INDIRECT(ADDRESS(ROW()-1,COLUMN())),NOTA[[#This Row],[FAKTUR]]))</f>
        <v/>
      </c>
      <c r="AJ18" s="38" t="str">
        <f ca="1">IF(NOTA[[#This Row],[ID]]="","",COUNTIF(NOTA[ID_H],NOTA[[#This Row],[ID_H]]))</f>
        <v/>
      </c>
      <c r="AK18" s="38" t="str">
        <f ca="1">IF(NOTA[[#This Row],[TGL.NOTA]]="",IF(NOTA[[#This Row],[SUPPLIER_H]]="","",AK17),MONTH(NOTA[[#This Row],[TGL.NOTA]]))</f>
        <v/>
      </c>
      <c r="AL18" s="38" t="str">
        <f>LOWER(SUBSTITUTE(SUBSTITUTE(SUBSTITUTE(SUBSTITUTE(SUBSTITUTE(SUBSTITUTE(SUBSTITUTE(SUBSTITUTE(SUBSTITUTE(NOTA[NAMA BARANG]," ",),".",""),"-",""),"(",""),")",""),",",""),"/",""),"""",""),"+",""))</f>
        <v/>
      </c>
      <c r="AM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" s="38" t="str">
        <f>IF(NOTA[[#This Row],[CONCAT4]]="","",_xlfn.IFNA(MATCH(NOTA[[#This Row],[CONCAT4]],[2]!RAW[CONCAT_H],0),FALSE))</f>
        <v/>
      </c>
      <c r="AQ18" s="38" t="str">
        <f>IF(NOTA[[#This Row],[CONCAT1]]="","",MATCH(NOTA[[#This Row],[CONCAT1]],[3]!db[NB NOTA_C],0))</f>
        <v/>
      </c>
      <c r="AR18" s="38" t="str">
        <f>IF(NOTA[[#This Row],[QTY/ CTN]]="","",TRUE)</f>
        <v/>
      </c>
      <c r="AS18" s="38" t="str">
        <f ca="1">IF(NOTA[[#This Row],[ID_H]]="","",IF(NOTA[[#This Row],[Column3]]=TRUE,NOTA[[#This Row],[QTY/ CTN]],INDEX([3]!db[QTY/ CTN],NOTA[[#This Row],[//DB]])))</f>
        <v/>
      </c>
      <c r="AT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8" s="38" t="str">
        <f ca="1">IF(NOTA[[#This Row],[ID_H]]="","",MATCH(NOTA[[#This Row],[NB NOTA_C_QTY]],[4]!db[NB NOTA_C_QTY+F],0))</f>
        <v/>
      </c>
      <c r="AV18" s="53" t="str">
        <f ca="1">IF(NOTA[[#This Row],[NB NOTA_C_QTY]]="","",ROW()-2)</f>
        <v/>
      </c>
    </row>
    <row r="19" spans="1:48" ht="20.100000000000001" customHeight="1" x14ac:dyDescent="0.25">
      <c r="A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38" t="str">
        <f>IF(NOTA[[#This Row],[ID_P]]="","",MATCH(NOTA[[#This Row],[ID_P]],[1]!B_MSK[N_ID],0))</f>
        <v/>
      </c>
      <c r="D19" s="38" t="str">
        <f ca="1">IF(NOTA[[#This Row],[NAMA BARANG]]="","",INDEX(NOTA[ID],MATCH(,INDIRECT(ADDRESS(ROW(NOTA[ID]),COLUMN(NOTA[ID]))&amp;":"&amp;ADDRESS(ROW(),COLUMN(NOTA[ID]))),-1)))</f>
        <v/>
      </c>
      <c r="E19" s="46"/>
      <c r="H19" s="47"/>
      <c r="N19" s="38"/>
      <c r="Q19" s="42"/>
      <c r="R19" s="48"/>
      <c r="S19" s="49"/>
      <c r="U19" s="50"/>
      <c r="V19" s="45"/>
      <c r="W19" s="50" t="str">
        <f>IF(NOTA[[#This Row],[HARGA/ CTN]]="",NOTA[[#This Row],[JUMLAH_H]],NOTA[[#This Row],[HARGA/ CTN]]*IF(NOTA[[#This Row],[C]]="",0,NOTA[[#This Row],[C]]))</f>
        <v/>
      </c>
      <c r="X19" s="50" t="str">
        <f>IF(NOTA[[#This Row],[JUMLAH]]="","",NOTA[[#This Row],[JUMLAH]]*NOTA[[#This Row],[DISC 1]])</f>
        <v/>
      </c>
      <c r="Y19" s="50" t="str">
        <f>IF(NOTA[[#This Row],[JUMLAH]]="","",(NOTA[[#This Row],[JUMLAH]]-NOTA[[#This Row],[DISC 1-]])*NOTA[[#This Row],[DISC 2]])</f>
        <v/>
      </c>
      <c r="Z19" s="50" t="str">
        <f>IF(NOTA[[#This Row],[JUMLAH]]="","",NOTA[[#This Row],[DISC 1-]]+NOTA[[#This Row],[DISC 2-]])</f>
        <v/>
      </c>
      <c r="AA19" s="50" t="str">
        <f>IF(NOTA[[#This Row],[JUMLAH]]="","",NOTA[[#This Row],[JUMLAH]]-NOTA[[#This Row],[DISC]])</f>
        <v/>
      </c>
      <c r="AB19" s="50"/>
      <c r="AC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9" s="50" t="str">
        <f>IF(OR(NOTA[[#This Row],[QTY]]="",NOTA[[#This Row],[HARGA SATUAN]]="",),"",NOTA[[#This Row],[QTY]]*NOTA[[#This Row],[HARGA SATUAN]])</f>
        <v/>
      </c>
      <c r="AG19" s="39" t="str">
        <f ca="1">IF(NOTA[ID_H]="","",INDEX(NOTA[TANGGAL],MATCH(,INDIRECT(ADDRESS(ROW(NOTA[TANGGAL]),COLUMN(NOTA[TANGGAL]))&amp;":"&amp;ADDRESS(ROW(),COLUMN(NOTA[TANGGAL]))),-1)))</f>
        <v/>
      </c>
      <c r="AH19" s="41" t="str">
        <f ca="1">IF(NOTA[[#This Row],[NAMA BARANG]]="","",INDEX(NOTA[SUPPLIER],MATCH(,INDIRECT(ADDRESS(ROW(NOTA[ID]),COLUMN(NOTA[ID]))&amp;":"&amp;ADDRESS(ROW(),COLUMN(NOTA[ID]))),-1)))</f>
        <v/>
      </c>
      <c r="AI19" s="41" t="str">
        <f ca="1">IF(NOTA[[#This Row],[ID_H]]="","",IF(NOTA[[#This Row],[FAKTUR]]="",INDIRECT(ADDRESS(ROW()-1,COLUMN())),NOTA[[#This Row],[FAKTUR]]))</f>
        <v/>
      </c>
      <c r="AJ19" s="38" t="str">
        <f ca="1">IF(NOTA[[#This Row],[ID]]="","",COUNTIF(NOTA[ID_H],NOTA[[#This Row],[ID_H]]))</f>
        <v/>
      </c>
      <c r="AK19" s="38" t="str">
        <f ca="1">IF(NOTA[[#This Row],[TGL.NOTA]]="",IF(NOTA[[#This Row],[SUPPLIER_H]]="","",AK18),MONTH(NOTA[[#This Row],[TGL.NOTA]]))</f>
        <v/>
      </c>
      <c r="AL19" s="38" t="str">
        <f>LOWER(SUBSTITUTE(SUBSTITUTE(SUBSTITUTE(SUBSTITUTE(SUBSTITUTE(SUBSTITUTE(SUBSTITUTE(SUBSTITUTE(SUBSTITUTE(NOTA[NAMA BARANG]," ",),".",""),"-",""),"(",""),")",""),",",""),"/",""),"""",""),"+",""))</f>
        <v/>
      </c>
      <c r="AM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" s="38" t="str">
        <f>IF(NOTA[[#This Row],[CONCAT4]]="","",_xlfn.IFNA(MATCH(NOTA[[#This Row],[CONCAT4]],[2]!RAW[CONCAT_H],0),FALSE))</f>
        <v/>
      </c>
      <c r="AQ19" s="38" t="str">
        <f>IF(NOTA[[#This Row],[CONCAT1]]="","",MATCH(NOTA[[#This Row],[CONCAT1]],[3]!db[NB NOTA_C],0))</f>
        <v/>
      </c>
      <c r="AR19" s="38" t="str">
        <f>IF(NOTA[[#This Row],[QTY/ CTN]]="","",TRUE)</f>
        <v/>
      </c>
      <c r="AS19" s="38" t="str">
        <f ca="1">IF(NOTA[[#This Row],[ID_H]]="","",IF(NOTA[[#This Row],[Column3]]=TRUE,NOTA[[#This Row],[QTY/ CTN]],INDEX([3]!db[QTY/ CTN],NOTA[[#This Row],[//DB]])))</f>
        <v/>
      </c>
      <c r="AT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9" s="38" t="str">
        <f ca="1">IF(NOTA[[#This Row],[ID_H]]="","",MATCH(NOTA[[#This Row],[NB NOTA_C_QTY]],[4]!db[NB NOTA_C_QTY+F],0))</f>
        <v/>
      </c>
      <c r="AV19" s="53" t="str">
        <f ca="1">IF(NOTA[[#This Row],[NB NOTA_C_QTY]]="","",ROW()-2)</f>
        <v/>
      </c>
    </row>
    <row r="20" spans="1:48" ht="20.100000000000001" customHeight="1" x14ac:dyDescent="0.25">
      <c r="A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38" t="str">
        <f>IF(NOTA[[#This Row],[ID_P]]="","",MATCH(NOTA[[#This Row],[ID_P]],[1]!B_MSK[N_ID],0))</f>
        <v/>
      </c>
      <c r="D20" s="38" t="str">
        <f ca="1">IF(NOTA[[#This Row],[NAMA BARANG]]="","",INDEX(NOTA[ID],MATCH(,INDIRECT(ADDRESS(ROW(NOTA[ID]),COLUMN(NOTA[ID]))&amp;":"&amp;ADDRESS(ROW(),COLUMN(NOTA[ID]))),-1)))</f>
        <v/>
      </c>
      <c r="E20" s="46"/>
      <c r="H20" s="47"/>
      <c r="N20" s="38"/>
      <c r="Q20" s="42"/>
      <c r="R20" s="48"/>
      <c r="S20" s="49"/>
      <c r="U20" s="50"/>
      <c r="V20" s="45"/>
      <c r="W20" s="50" t="str">
        <f>IF(NOTA[[#This Row],[HARGA/ CTN]]="",NOTA[[#This Row],[JUMLAH_H]],NOTA[[#This Row],[HARGA/ CTN]]*IF(NOTA[[#This Row],[C]]="",0,NOTA[[#This Row],[C]]))</f>
        <v/>
      </c>
      <c r="X20" s="50" t="str">
        <f>IF(NOTA[[#This Row],[JUMLAH]]="","",NOTA[[#This Row],[JUMLAH]]*NOTA[[#This Row],[DISC 1]])</f>
        <v/>
      </c>
      <c r="Y20" s="50" t="str">
        <f>IF(NOTA[[#This Row],[JUMLAH]]="","",(NOTA[[#This Row],[JUMLAH]]-NOTA[[#This Row],[DISC 1-]])*NOTA[[#This Row],[DISC 2]])</f>
        <v/>
      </c>
      <c r="Z20" s="50" t="str">
        <f>IF(NOTA[[#This Row],[JUMLAH]]="","",NOTA[[#This Row],[DISC 1-]]+NOTA[[#This Row],[DISC 2-]])</f>
        <v/>
      </c>
      <c r="AA20" s="50" t="str">
        <f>IF(NOTA[[#This Row],[JUMLAH]]="","",NOTA[[#This Row],[JUMLAH]]-NOTA[[#This Row],[DISC]])</f>
        <v/>
      </c>
      <c r="AB20" s="50"/>
      <c r="AC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" s="50" t="str">
        <f>IF(OR(NOTA[[#This Row],[QTY]]="",NOTA[[#This Row],[HARGA SATUAN]]="",),"",NOTA[[#This Row],[QTY]]*NOTA[[#This Row],[HARGA SATUAN]])</f>
        <v/>
      </c>
      <c r="AG20" s="39" t="str">
        <f ca="1">IF(NOTA[ID_H]="","",INDEX(NOTA[TANGGAL],MATCH(,INDIRECT(ADDRESS(ROW(NOTA[TANGGAL]),COLUMN(NOTA[TANGGAL]))&amp;":"&amp;ADDRESS(ROW(),COLUMN(NOTA[TANGGAL]))),-1)))</f>
        <v/>
      </c>
      <c r="AH20" s="41" t="str">
        <f ca="1">IF(NOTA[[#This Row],[NAMA BARANG]]="","",INDEX(NOTA[SUPPLIER],MATCH(,INDIRECT(ADDRESS(ROW(NOTA[ID]),COLUMN(NOTA[ID]))&amp;":"&amp;ADDRESS(ROW(),COLUMN(NOTA[ID]))),-1)))</f>
        <v/>
      </c>
      <c r="AI20" s="41" t="str">
        <f ca="1">IF(NOTA[[#This Row],[ID_H]]="","",IF(NOTA[[#This Row],[FAKTUR]]="",INDIRECT(ADDRESS(ROW()-1,COLUMN())),NOTA[[#This Row],[FAKTUR]]))</f>
        <v/>
      </c>
      <c r="AJ20" s="38" t="str">
        <f ca="1">IF(NOTA[[#This Row],[ID]]="","",COUNTIF(NOTA[ID_H],NOTA[[#This Row],[ID_H]]))</f>
        <v/>
      </c>
      <c r="AK20" s="38" t="str">
        <f ca="1">IF(NOTA[[#This Row],[TGL.NOTA]]="",IF(NOTA[[#This Row],[SUPPLIER_H]]="","",AK19),MONTH(NOTA[[#This Row],[TGL.NOTA]]))</f>
        <v/>
      </c>
      <c r="AL20" s="38" t="str">
        <f>LOWER(SUBSTITUTE(SUBSTITUTE(SUBSTITUTE(SUBSTITUTE(SUBSTITUTE(SUBSTITUTE(SUBSTITUTE(SUBSTITUTE(SUBSTITUTE(NOTA[NAMA BARANG]," ",),".",""),"-",""),"(",""),")",""),",",""),"/",""),"""",""),"+",""))</f>
        <v/>
      </c>
      <c r="AM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" s="38" t="str">
        <f>IF(NOTA[[#This Row],[CONCAT4]]="","",_xlfn.IFNA(MATCH(NOTA[[#This Row],[CONCAT4]],[2]!RAW[CONCAT_H],0),FALSE))</f>
        <v/>
      </c>
      <c r="AQ20" s="38" t="str">
        <f>IF(NOTA[[#This Row],[CONCAT1]]="","",MATCH(NOTA[[#This Row],[CONCAT1]],[3]!db[NB NOTA_C],0))</f>
        <v/>
      </c>
      <c r="AR20" s="38" t="str">
        <f>IF(NOTA[[#This Row],[QTY/ CTN]]="","",TRUE)</f>
        <v/>
      </c>
      <c r="AS20" s="38" t="str">
        <f ca="1">IF(NOTA[[#This Row],[ID_H]]="","",IF(NOTA[[#This Row],[Column3]]=TRUE,NOTA[[#This Row],[QTY/ CTN]],INDEX([3]!db[QTY/ CTN],NOTA[[#This Row],[//DB]])))</f>
        <v/>
      </c>
      <c r="AT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0" s="38" t="str">
        <f ca="1">IF(NOTA[[#This Row],[ID_H]]="","",MATCH(NOTA[[#This Row],[NB NOTA_C_QTY]],[4]!db[NB NOTA_C_QTY+F],0))</f>
        <v/>
      </c>
      <c r="AV20" s="53" t="str">
        <f ca="1">IF(NOTA[[#This Row],[NB NOTA_C_QTY]]="","",ROW()-2)</f>
        <v/>
      </c>
    </row>
    <row r="21" spans="1:48" ht="20.100000000000001" customHeight="1" x14ac:dyDescent="0.25">
      <c r="A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38" t="str">
        <f>IF(NOTA[[#This Row],[ID_P]]="","",MATCH(NOTA[[#This Row],[ID_P]],[1]!B_MSK[N_ID],0))</f>
        <v/>
      </c>
      <c r="D21" s="38" t="str">
        <f ca="1">IF(NOTA[[#This Row],[NAMA BARANG]]="","",INDEX(NOTA[ID],MATCH(,INDIRECT(ADDRESS(ROW(NOTA[ID]),COLUMN(NOTA[ID]))&amp;":"&amp;ADDRESS(ROW(),COLUMN(NOTA[ID]))),-1)))</f>
        <v/>
      </c>
      <c r="E21" s="46"/>
      <c r="H21" s="47"/>
      <c r="N21" s="38"/>
      <c r="Q21" s="42"/>
      <c r="R21" s="48"/>
      <c r="S21" s="49"/>
      <c r="U21" s="50"/>
      <c r="V21" s="45"/>
      <c r="W21" s="50" t="str">
        <f>IF(NOTA[[#This Row],[HARGA/ CTN]]="",NOTA[[#This Row],[JUMLAH_H]],NOTA[[#This Row],[HARGA/ CTN]]*IF(NOTA[[#This Row],[C]]="",0,NOTA[[#This Row],[C]]))</f>
        <v/>
      </c>
      <c r="X21" s="50" t="str">
        <f>IF(NOTA[[#This Row],[JUMLAH]]="","",NOTA[[#This Row],[JUMLAH]]*NOTA[[#This Row],[DISC 1]])</f>
        <v/>
      </c>
      <c r="Y21" s="50" t="str">
        <f>IF(NOTA[[#This Row],[JUMLAH]]="","",(NOTA[[#This Row],[JUMLAH]]-NOTA[[#This Row],[DISC 1-]])*NOTA[[#This Row],[DISC 2]])</f>
        <v/>
      </c>
      <c r="Z21" s="50" t="str">
        <f>IF(NOTA[[#This Row],[JUMLAH]]="","",NOTA[[#This Row],[DISC 1-]]+NOTA[[#This Row],[DISC 2-]])</f>
        <v/>
      </c>
      <c r="AA21" s="50" t="str">
        <f>IF(NOTA[[#This Row],[JUMLAH]]="","",NOTA[[#This Row],[JUMLAH]]-NOTA[[#This Row],[DISC]])</f>
        <v/>
      </c>
      <c r="AB21" s="50"/>
      <c r="AC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" s="50" t="str">
        <f>IF(OR(NOTA[[#This Row],[QTY]]="",NOTA[[#This Row],[HARGA SATUAN]]="",),"",NOTA[[#This Row],[QTY]]*NOTA[[#This Row],[HARGA SATUAN]])</f>
        <v/>
      </c>
      <c r="AG21" s="39" t="str">
        <f ca="1">IF(NOTA[ID_H]="","",INDEX(NOTA[TANGGAL],MATCH(,INDIRECT(ADDRESS(ROW(NOTA[TANGGAL]),COLUMN(NOTA[TANGGAL]))&amp;":"&amp;ADDRESS(ROW(),COLUMN(NOTA[TANGGAL]))),-1)))</f>
        <v/>
      </c>
      <c r="AH21" s="41" t="str">
        <f ca="1">IF(NOTA[[#This Row],[NAMA BARANG]]="","",INDEX(NOTA[SUPPLIER],MATCH(,INDIRECT(ADDRESS(ROW(NOTA[ID]),COLUMN(NOTA[ID]))&amp;":"&amp;ADDRESS(ROW(),COLUMN(NOTA[ID]))),-1)))</f>
        <v/>
      </c>
      <c r="AI21" s="41" t="str">
        <f ca="1">IF(NOTA[[#This Row],[ID_H]]="","",IF(NOTA[[#This Row],[FAKTUR]]="",INDIRECT(ADDRESS(ROW()-1,COLUMN())),NOTA[[#This Row],[FAKTUR]]))</f>
        <v/>
      </c>
      <c r="AJ21" s="38" t="str">
        <f ca="1">IF(NOTA[[#This Row],[ID]]="","",COUNTIF(NOTA[ID_H],NOTA[[#This Row],[ID_H]]))</f>
        <v/>
      </c>
      <c r="AK21" s="38" t="str">
        <f ca="1">IF(NOTA[[#This Row],[TGL.NOTA]]="",IF(NOTA[[#This Row],[SUPPLIER_H]]="","",AK20),MONTH(NOTA[[#This Row],[TGL.NOTA]]))</f>
        <v/>
      </c>
      <c r="AL21" s="38" t="str">
        <f>LOWER(SUBSTITUTE(SUBSTITUTE(SUBSTITUTE(SUBSTITUTE(SUBSTITUTE(SUBSTITUTE(SUBSTITUTE(SUBSTITUTE(SUBSTITUTE(NOTA[NAMA BARANG]," ",),".",""),"-",""),"(",""),")",""),",",""),"/",""),"""",""),"+",""))</f>
        <v/>
      </c>
      <c r="AM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" s="38" t="str">
        <f>IF(NOTA[[#This Row],[CONCAT4]]="","",_xlfn.IFNA(MATCH(NOTA[[#This Row],[CONCAT4]],[2]!RAW[CONCAT_H],0),FALSE))</f>
        <v/>
      </c>
      <c r="AQ21" s="38" t="str">
        <f>IF(NOTA[[#This Row],[CONCAT1]]="","",MATCH(NOTA[[#This Row],[CONCAT1]],[3]!db[NB NOTA_C],0))</f>
        <v/>
      </c>
      <c r="AR21" s="38" t="str">
        <f>IF(NOTA[[#This Row],[QTY/ CTN]]="","",TRUE)</f>
        <v/>
      </c>
      <c r="AS21" s="38" t="str">
        <f ca="1">IF(NOTA[[#This Row],[ID_H]]="","",IF(NOTA[[#This Row],[Column3]]=TRUE,NOTA[[#This Row],[QTY/ CTN]],INDEX([3]!db[QTY/ CTN],NOTA[[#This Row],[//DB]])))</f>
        <v/>
      </c>
      <c r="AT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1" s="38" t="str">
        <f ca="1">IF(NOTA[[#This Row],[ID_H]]="","",MATCH(NOTA[[#This Row],[NB NOTA_C_QTY]],[4]!db[NB NOTA_C_QTY+F],0))</f>
        <v/>
      </c>
      <c r="AV21" s="53" t="str">
        <f ca="1">IF(NOTA[[#This Row],[NB NOTA_C_QTY]]="","",ROW()-2)</f>
        <v/>
      </c>
    </row>
    <row r="22" spans="1:48" ht="20.100000000000001" customHeight="1" x14ac:dyDescent="0.25">
      <c r="A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38" t="str">
        <f>IF(NOTA[[#This Row],[ID_P]]="","",MATCH(NOTA[[#This Row],[ID_P]],[1]!B_MSK[N_ID],0))</f>
        <v/>
      </c>
      <c r="D22" s="38" t="str">
        <f ca="1">IF(NOTA[[#This Row],[NAMA BARANG]]="","",INDEX(NOTA[ID],MATCH(,INDIRECT(ADDRESS(ROW(NOTA[ID]),COLUMN(NOTA[ID]))&amp;":"&amp;ADDRESS(ROW(),COLUMN(NOTA[ID]))),-1)))</f>
        <v/>
      </c>
      <c r="E22" s="46"/>
      <c r="H22" s="47"/>
      <c r="N22" s="38"/>
      <c r="Q22" s="42"/>
      <c r="R22" s="48"/>
      <c r="S22" s="49"/>
      <c r="U22" s="50"/>
      <c r="V22" s="45"/>
      <c r="W22" s="50" t="str">
        <f>IF(NOTA[[#This Row],[HARGA/ CTN]]="",NOTA[[#This Row],[JUMLAH_H]],NOTA[[#This Row],[HARGA/ CTN]]*IF(NOTA[[#This Row],[C]]="",0,NOTA[[#This Row],[C]]))</f>
        <v/>
      </c>
      <c r="X22" s="50" t="str">
        <f>IF(NOTA[[#This Row],[JUMLAH]]="","",NOTA[[#This Row],[JUMLAH]]*NOTA[[#This Row],[DISC 1]])</f>
        <v/>
      </c>
      <c r="Y22" s="50" t="str">
        <f>IF(NOTA[[#This Row],[JUMLAH]]="","",(NOTA[[#This Row],[JUMLAH]]-NOTA[[#This Row],[DISC 1-]])*NOTA[[#This Row],[DISC 2]])</f>
        <v/>
      </c>
      <c r="Z22" s="50" t="str">
        <f>IF(NOTA[[#This Row],[JUMLAH]]="","",NOTA[[#This Row],[DISC 1-]]+NOTA[[#This Row],[DISC 2-]])</f>
        <v/>
      </c>
      <c r="AA22" s="50" t="str">
        <f>IF(NOTA[[#This Row],[JUMLAH]]="","",NOTA[[#This Row],[JUMLAH]]-NOTA[[#This Row],[DISC]])</f>
        <v/>
      </c>
      <c r="AB22" s="50"/>
      <c r="AC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2" s="50" t="str">
        <f>IF(OR(NOTA[[#This Row],[QTY]]="",NOTA[[#This Row],[HARGA SATUAN]]="",),"",NOTA[[#This Row],[QTY]]*NOTA[[#This Row],[HARGA SATUAN]])</f>
        <v/>
      </c>
      <c r="AG22" s="39" t="str">
        <f ca="1">IF(NOTA[ID_H]="","",INDEX(NOTA[TANGGAL],MATCH(,INDIRECT(ADDRESS(ROW(NOTA[TANGGAL]),COLUMN(NOTA[TANGGAL]))&amp;":"&amp;ADDRESS(ROW(),COLUMN(NOTA[TANGGAL]))),-1)))</f>
        <v/>
      </c>
      <c r="AH22" s="41" t="str">
        <f ca="1">IF(NOTA[[#This Row],[NAMA BARANG]]="","",INDEX(NOTA[SUPPLIER],MATCH(,INDIRECT(ADDRESS(ROW(NOTA[ID]),COLUMN(NOTA[ID]))&amp;":"&amp;ADDRESS(ROW(),COLUMN(NOTA[ID]))),-1)))</f>
        <v/>
      </c>
      <c r="AI22" s="41" t="str">
        <f ca="1">IF(NOTA[[#This Row],[ID_H]]="","",IF(NOTA[[#This Row],[FAKTUR]]="",INDIRECT(ADDRESS(ROW()-1,COLUMN())),NOTA[[#This Row],[FAKTUR]]))</f>
        <v/>
      </c>
      <c r="AJ22" s="38" t="str">
        <f ca="1">IF(NOTA[[#This Row],[ID]]="","",COUNTIF(NOTA[ID_H],NOTA[[#This Row],[ID_H]]))</f>
        <v/>
      </c>
      <c r="AK22" s="38" t="str">
        <f ca="1">IF(NOTA[[#This Row],[TGL.NOTA]]="",IF(NOTA[[#This Row],[SUPPLIER_H]]="","",AK21),MONTH(NOTA[[#This Row],[TGL.NOTA]]))</f>
        <v/>
      </c>
      <c r="AL22" s="38" t="str">
        <f>LOWER(SUBSTITUTE(SUBSTITUTE(SUBSTITUTE(SUBSTITUTE(SUBSTITUTE(SUBSTITUTE(SUBSTITUTE(SUBSTITUTE(SUBSTITUTE(NOTA[NAMA BARANG]," ",),".",""),"-",""),"(",""),")",""),",",""),"/",""),"""",""),"+",""))</f>
        <v/>
      </c>
      <c r="AM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" s="38" t="str">
        <f>IF(NOTA[[#This Row],[CONCAT4]]="","",_xlfn.IFNA(MATCH(NOTA[[#This Row],[CONCAT4]],[2]!RAW[CONCAT_H],0),FALSE))</f>
        <v/>
      </c>
      <c r="AQ22" s="38" t="str">
        <f>IF(NOTA[[#This Row],[CONCAT1]]="","",MATCH(NOTA[[#This Row],[CONCAT1]],[3]!db[NB NOTA_C],0))</f>
        <v/>
      </c>
      <c r="AR22" s="38" t="str">
        <f>IF(NOTA[[#This Row],[QTY/ CTN]]="","",TRUE)</f>
        <v/>
      </c>
      <c r="AS22" s="38" t="str">
        <f ca="1">IF(NOTA[[#This Row],[ID_H]]="","",IF(NOTA[[#This Row],[Column3]]=TRUE,NOTA[[#This Row],[QTY/ CTN]],INDEX([3]!db[QTY/ CTN],NOTA[[#This Row],[//DB]])))</f>
        <v/>
      </c>
      <c r="AT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2" s="38" t="str">
        <f ca="1">IF(NOTA[[#This Row],[ID_H]]="","",MATCH(NOTA[[#This Row],[NB NOTA_C_QTY]],[4]!db[NB NOTA_C_QTY+F],0))</f>
        <v/>
      </c>
      <c r="AV22" s="53" t="str">
        <f ca="1">IF(NOTA[[#This Row],[NB NOTA_C_QTY]]="","",ROW()-2)</f>
        <v/>
      </c>
    </row>
    <row r="23" spans="1:48" ht="20.100000000000001" customHeight="1" x14ac:dyDescent="0.25">
      <c r="A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38" t="str">
        <f>IF(NOTA[[#This Row],[ID_P]]="","",MATCH(NOTA[[#This Row],[ID_P]],[1]!B_MSK[N_ID],0))</f>
        <v/>
      </c>
      <c r="D23" s="38" t="str">
        <f ca="1">IF(NOTA[[#This Row],[NAMA BARANG]]="","",INDEX(NOTA[ID],MATCH(,INDIRECT(ADDRESS(ROW(NOTA[ID]),COLUMN(NOTA[ID]))&amp;":"&amp;ADDRESS(ROW(),COLUMN(NOTA[ID]))),-1)))</f>
        <v/>
      </c>
      <c r="E23" s="46"/>
      <c r="H23" s="47"/>
      <c r="N23" s="38"/>
      <c r="Q23" s="42"/>
      <c r="R23" s="48"/>
      <c r="S23" s="49"/>
      <c r="U23" s="50"/>
      <c r="V23" s="45"/>
      <c r="W23" s="50" t="str">
        <f>IF(NOTA[[#This Row],[HARGA/ CTN]]="",NOTA[[#This Row],[JUMLAH_H]],NOTA[[#This Row],[HARGA/ CTN]]*IF(NOTA[[#This Row],[C]]="",0,NOTA[[#This Row],[C]]))</f>
        <v/>
      </c>
      <c r="X23" s="50" t="str">
        <f>IF(NOTA[[#This Row],[JUMLAH]]="","",NOTA[[#This Row],[JUMLAH]]*NOTA[[#This Row],[DISC 1]])</f>
        <v/>
      </c>
      <c r="Y23" s="50" t="str">
        <f>IF(NOTA[[#This Row],[JUMLAH]]="","",(NOTA[[#This Row],[JUMLAH]]-NOTA[[#This Row],[DISC 1-]])*NOTA[[#This Row],[DISC 2]])</f>
        <v/>
      </c>
      <c r="Z23" s="50" t="str">
        <f>IF(NOTA[[#This Row],[JUMLAH]]="","",NOTA[[#This Row],[DISC 1-]]+NOTA[[#This Row],[DISC 2-]])</f>
        <v/>
      </c>
      <c r="AA23" s="50" t="str">
        <f>IF(NOTA[[#This Row],[JUMLAH]]="","",NOTA[[#This Row],[JUMLAH]]-NOTA[[#This Row],[DISC]])</f>
        <v/>
      </c>
      <c r="AB23" s="50"/>
      <c r="AC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" s="50" t="str">
        <f>IF(OR(NOTA[[#This Row],[QTY]]="",NOTA[[#This Row],[HARGA SATUAN]]="",),"",NOTA[[#This Row],[QTY]]*NOTA[[#This Row],[HARGA SATUAN]])</f>
        <v/>
      </c>
      <c r="AG23" s="39" t="str">
        <f ca="1">IF(NOTA[ID_H]="","",INDEX(NOTA[TANGGAL],MATCH(,INDIRECT(ADDRESS(ROW(NOTA[TANGGAL]),COLUMN(NOTA[TANGGAL]))&amp;":"&amp;ADDRESS(ROW(),COLUMN(NOTA[TANGGAL]))),-1)))</f>
        <v/>
      </c>
      <c r="AH23" s="41" t="str">
        <f ca="1">IF(NOTA[[#This Row],[NAMA BARANG]]="","",INDEX(NOTA[SUPPLIER],MATCH(,INDIRECT(ADDRESS(ROW(NOTA[ID]),COLUMN(NOTA[ID]))&amp;":"&amp;ADDRESS(ROW(),COLUMN(NOTA[ID]))),-1)))</f>
        <v/>
      </c>
      <c r="AI23" s="41" t="str">
        <f ca="1">IF(NOTA[[#This Row],[ID_H]]="","",IF(NOTA[[#This Row],[FAKTUR]]="",INDIRECT(ADDRESS(ROW()-1,COLUMN())),NOTA[[#This Row],[FAKTUR]]))</f>
        <v/>
      </c>
      <c r="AJ23" s="38" t="str">
        <f ca="1">IF(NOTA[[#This Row],[ID]]="","",COUNTIF(NOTA[ID_H],NOTA[[#This Row],[ID_H]]))</f>
        <v/>
      </c>
      <c r="AK23" s="38" t="str">
        <f ca="1">IF(NOTA[[#This Row],[TGL.NOTA]]="",IF(NOTA[[#This Row],[SUPPLIER_H]]="","",AK22),MONTH(NOTA[[#This Row],[TGL.NOTA]]))</f>
        <v/>
      </c>
      <c r="AL23" s="38" t="str">
        <f>LOWER(SUBSTITUTE(SUBSTITUTE(SUBSTITUTE(SUBSTITUTE(SUBSTITUTE(SUBSTITUTE(SUBSTITUTE(SUBSTITUTE(SUBSTITUTE(NOTA[NAMA BARANG]," ",),".",""),"-",""),"(",""),")",""),",",""),"/",""),"""",""),"+",""))</f>
        <v/>
      </c>
      <c r="AM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" s="38" t="str">
        <f>IF(NOTA[[#This Row],[CONCAT4]]="","",_xlfn.IFNA(MATCH(NOTA[[#This Row],[CONCAT4]],[2]!RAW[CONCAT_H],0),FALSE))</f>
        <v/>
      </c>
      <c r="AQ23" s="38" t="str">
        <f>IF(NOTA[[#This Row],[CONCAT1]]="","",MATCH(NOTA[[#This Row],[CONCAT1]],[3]!db[NB NOTA_C],0))</f>
        <v/>
      </c>
      <c r="AR23" s="38" t="str">
        <f>IF(NOTA[[#This Row],[QTY/ CTN]]="","",TRUE)</f>
        <v/>
      </c>
      <c r="AS23" s="38" t="str">
        <f ca="1">IF(NOTA[[#This Row],[ID_H]]="","",IF(NOTA[[#This Row],[Column3]]=TRUE,NOTA[[#This Row],[QTY/ CTN]],INDEX([3]!db[QTY/ CTN],NOTA[[#This Row],[//DB]])))</f>
        <v/>
      </c>
      <c r="AT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3" s="38" t="str">
        <f ca="1">IF(NOTA[[#This Row],[ID_H]]="","",MATCH(NOTA[[#This Row],[NB NOTA_C_QTY]],[4]!db[NB NOTA_C_QTY+F],0))</f>
        <v/>
      </c>
      <c r="AV23" s="53" t="str">
        <f ca="1">IF(NOTA[[#This Row],[NB NOTA_C_QTY]]="","",ROW()-2)</f>
        <v/>
      </c>
    </row>
    <row r="24" spans="1:48" ht="20.100000000000001" customHeight="1" x14ac:dyDescent="0.25">
      <c r="A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" s="38" t="str">
        <f>IF(NOTA[[#This Row],[ID_P]]="","",MATCH(NOTA[[#This Row],[ID_P]],[1]!B_MSK[N_ID],0))</f>
        <v/>
      </c>
      <c r="D24" s="38" t="str">
        <f ca="1">IF(NOTA[[#This Row],[NAMA BARANG]]="","",INDEX(NOTA[ID],MATCH(,INDIRECT(ADDRESS(ROW(NOTA[ID]),COLUMN(NOTA[ID]))&amp;":"&amp;ADDRESS(ROW(),COLUMN(NOTA[ID]))),-1)))</f>
        <v/>
      </c>
      <c r="E24" s="46"/>
      <c r="H24" s="47"/>
      <c r="N24" s="38"/>
      <c r="Q24" s="42"/>
      <c r="R24" s="48"/>
      <c r="S24" s="49"/>
      <c r="U24" s="50"/>
      <c r="V24" s="45"/>
      <c r="W24" s="50" t="str">
        <f>IF(NOTA[[#This Row],[HARGA/ CTN]]="",NOTA[[#This Row],[JUMLAH_H]],NOTA[[#This Row],[HARGA/ CTN]]*IF(NOTA[[#This Row],[C]]="",0,NOTA[[#This Row],[C]]))</f>
        <v/>
      </c>
      <c r="X24" s="50" t="str">
        <f>IF(NOTA[[#This Row],[JUMLAH]]="","",NOTA[[#This Row],[JUMLAH]]*NOTA[[#This Row],[DISC 1]])</f>
        <v/>
      </c>
      <c r="Y24" s="50" t="str">
        <f>IF(NOTA[[#This Row],[JUMLAH]]="","",(NOTA[[#This Row],[JUMLAH]]-NOTA[[#This Row],[DISC 1-]])*NOTA[[#This Row],[DISC 2]])</f>
        <v/>
      </c>
      <c r="Z24" s="50" t="str">
        <f>IF(NOTA[[#This Row],[JUMLAH]]="","",NOTA[[#This Row],[DISC 1-]]+NOTA[[#This Row],[DISC 2-]])</f>
        <v/>
      </c>
      <c r="AA24" s="50" t="str">
        <f>IF(NOTA[[#This Row],[JUMLAH]]="","",NOTA[[#This Row],[JUMLAH]]-NOTA[[#This Row],[DISC]])</f>
        <v/>
      </c>
      <c r="AB24" s="50"/>
      <c r="AC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" s="50" t="str">
        <f>IF(OR(NOTA[[#This Row],[QTY]]="",NOTA[[#This Row],[HARGA SATUAN]]="",),"",NOTA[[#This Row],[QTY]]*NOTA[[#This Row],[HARGA SATUAN]])</f>
        <v/>
      </c>
      <c r="AG24" s="39" t="str">
        <f ca="1">IF(NOTA[ID_H]="","",INDEX(NOTA[TANGGAL],MATCH(,INDIRECT(ADDRESS(ROW(NOTA[TANGGAL]),COLUMN(NOTA[TANGGAL]))&amp;":"&amp;ADDRESS(ROW(),COLUMN(NOTA[TANGGAL]))),-1)))</f>
        <v/>
      </c>
      <c r="AH24" s="41" t="str">
        <f ca="1">IF(NOTA[[#This Row],[NAMA BARANG]]="","",INDEX(NOTA[SUPPLIER],MATCH(,INDIRECT(ADDRESS(ROW(NOTA[ID]),COLUMN(NOTA[ID]))&amp;":"&amp;ADDRESS(ROW(),COLUMN(NOTA[ID]))),-1)))</f>
        <v/>
      </c>
      <c r="AI24" s="41" t="str">
        <f ca="1">IF(NOTA[[#This Row],[ID_H]]="","",IF(NOTA[[#This Row],[FAKTUR]]="",INDIRECT(ADDRESS(ROW()-1,COLUMN())),NOTA[[#This Row],[FAKTUR]]))</f>
        <v/>
      </c>
      <c r="AJ24" s="38" t="str">
        <f ca="1">IF(NOTA[[#This Row],[ID]]="","",COUNTIF(NOTA[ID_H],NOTA[[#This Row],[ID_H]]))</f>
        <v/>
      </c>
      <c r="AK24" s="38" t="str">
        <f ca="1">IF(NOTA[[#This Row],[TGL.NOTA]]="",IF(NOTA[[#This Row],[SUPPLIER_H]]="","",AK23),MONTH(NOTA[[#This Row],[TGL.NOTA]]))</f>
        <v/>
      </c>
      <c r="AL24" s="38" t="str">
        <f>LOWER(SUBSTITUTE(SUBSTITUTE(SUBSTITUTE(SUBSTITUTE(SUBSTITUTE(SUBSTITUTE(SUBSTITUTE(SUBSTITUTE(SUBSTITUTE(NOTA[NAMA BARANG]," ",),".",""),"-",""),"(",""),")",""),",",""),"/",""),"""",""),"+",""))</f>
        <v/>
      </c>
      <c r="AM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" s="38" t="str">
        <f>IF(NOTA[[#This Row],[CONCAT4]]="","",_xlfn.IFNA(MATCH(NOTA[[#This Row],[CONCAT4]],[2]!RAW[CONCAT_H],0),FALSE))</f>
        <v/>
      </c>
      <c r="AQ24" s="38" t="str">
        <f>IF(NOTA[[#This Row],[CONCAT1]]="","",MATCH(NOTA[[#This Row],[CONCAT1]],[3]!db[NB NOTA_C],0))</f>
        <v/>
      </c>
      <c r="AR24" s="38" t="str">
        <f>IF(NOTA[[#This Row],[QTY/ CTN]]="","",TRUE)</f>
        <v/>
      </c>
      <c r="AS24" s="38" t="str">
        <f ca="1">IF(NOTA[[#This Row],[ID_H]]="","",IF(NOTA[[#This Row],[Column3]]=TRUE,NOTA[[#This Row],[QTY/ CTN]],INDEX([3]!db[QTY/ CTN],NOTA[[#This Row],[//DB]])))</f>
        <v/>
      </c>
      <c r="AT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4" s="38" t="str">
        <f ca="1">IF(NOTA[[#This Row],[ID_H]]="","",MATCH(NOTA[[#This Row],[NB NOTA_C_QTY]],[4]!db[NB NOTA_C_QTY+F],0))</f>
        <v/>
      </c>
      <c r="AV24" s="53" t="str">
        <f ca="1">IF(NOTA[[#This Row],[NB NOTA_C_QTY]]="","",ROW()-2)</f>
        <v/>
      </c>
    </row>
    <row r="25" spans="1:48" ht="20.100000000000001" customHeight="1" x14ac:dyDescent="0.25">
      <c r="A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38" t="str">
        <f>IF(NOTA[[#This Row],[ID_P]]="","",MATCH(NOTA[[#This Row],[ID_P]],[1]!B_MSK[N_ID],0))</f>
        <v/>
      </c>
      <c r="D25" s="38" t="str">
        <f ca="1">IF(NOTA[[#This Row],[NAMA BARANG]]="","",INDEX(NOTA[ID],MATCH(,INDIRECT(ADDRESS(ROW(NOTA[ID]),COLUMN(NOTA[ID]))&amp;":"&amp;ADDRESS(ROW(),COLUMN(NOTA[ID]))),-1)))</f>
        <v/>
      </c>
      <c r="E25" s="46"/>
      <c r="H25" s="47"/>
      <c r="N25" s="38"/>
      <c r="Q25" s="42"/>
      <c r="R25" s="48"/>
      <c r="S25" s="49"/>
      <c r="U25" s="50"/>
      <c r="V25" s="45"/>
      <c r="W25" s="50" t="str">
        <f>IF(NOTA[[#This Row],[HARGA/ CTN]]="",NOTA[[#This Row],[JUMLAH_H]],NOTA[[#This Row],[HARGA/ CTN]]*IF(NOTA[[#This Row],[C]]="",0,NOTA[[#This Row],[C]]))</f>
        <v/>
      </c>
      <c r="X25" s="50" t="str">
        <f>IF(NOTA[[#This Row],[JUMLAH]]="","",NOTA[[#This Row],[JUMLAH]]*NOTA[[#This Row],[DISC 1]])</f>
        <v/>
      </c>
      <c r="Y25" s="50" t="str">
        <f>IF(NOTA[[#This Row],[JUMLAH]]="","",(NOTA[[#This Row],[JUMLAH]]-NOTA[[#This Row],[DISC 1-]])*NOTA[[#This Row],[DISC 2]])</f>
        <v/>
      </c>
      <c r="Z25" s="50" t="str">
        <f>IF(NOTA[[#This Row],[JUMLAH]]="","",NOTA[[#This Row],[DISC 1-]]+NOTA[[#This Row],[DISC 2-]])</f>
        <v/>
      </c>
      <c r="AA25" s="50" t="str">
        <f>IF(NOTA[[#This Row],[JUMLAH]]="","",NOTA[[#This Row],[JUMLAH]]-NOTA[[#This Row],[DISC]])</f>
        <v/>
      </c>
      <c r="AB25" s="50"/>
      <c r="AC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" s="50" t="str">
        <f>IF(OR(NOTA[[#This Row],[QTY]]="",NOTA[[#This Row],[HARGA SATUAN]]="",),"",NOTA[[#This Row],[QTY]]*NOTA[[#This Row],[HARGA SATUAN]])</f>
        <v/>
      </c>
      <c r="AG25" s="39" t="str">
        <f ca="1">IF(NOTA[ID_H]="","",INDEX(NOTA[TANGGAL],MATCH(,INDIRECT(ADDRESS(ROW(NOTA[TANGGAL]),COLUMN(NOTA[TANGGAL]))&amp;":"&amp;ADDRESS(ROW(),COLUMN(NOTA[TANGGAL]))),-1)))</f>
        <v/>
      </c>
      <c r="AH25" s="41" t="str">
        <f ca="1">IF(NOTA[[#This Row],[NAMA BARANG]]="","",INDEX(NOTA[SUPPLIER],MATCH(,INDIRECT(ADDRESS(ROW(NOTA[ID]),COLUMN(NOTA[ID]))&amp;":"&amp;ADDRESS(ROW(),COLUMN(NOTA[ID]))),-1)))</f>
        <v/>
      </c>
      <c r="AI25" s="41" t="str">
        <f ca="1">IF(NOTA[[#This Row],[ID_H]]="","",IF(NOTA[[#This Row],[FAKTUR]]="",INDIRECT(ADDRESS(ROW()-1,COLUMN())),NOTA[[#This Row],[FAKTUR]]))</f>
        <v/>
      </c>
      <c r="AJ25" s="38" t="str">
        <f ca="1">IF(NOTA[[#This Row],[ID]]="","",COUNTIF(NOTA[ID_H],NOTA[[#This Row],[ID_H]]))</f>
        <v/>
      </c>
      <c r="AK25" s="38" t="str">
        <f ca="1">IF(NOTA[[#This Row],[TGL.NOTA]]="",IF(NOTA[[#This Row],[SUPPLIER_H]]="","",AK24),MONTH(NOTA[[#This Row],[TGL.NOTA]]))</f>
        <v/>
      </c>
      <c r="AL25" s="38" t="str">
        <f>LOWER(SUBSTITUTE(SUBSTITUTE(SUBSTITUTE(SUBSTITUTE(SUBSTITUTE(SUBSTITUTE(SUBSTITUTE(SUBSTITUTE(SUBSTITUTE(NOTA[NAMA BARANG]," ",),".",""),"-",""),"(",""),")",""),",",""),"/",""),"""",""),"+",""))</f>
        <v/>
      </c>
      <c r="AM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" s="38" t="str">
        <f>IF(NOTA[[#This Row],[CONCAT4]]="","",_xlfn.IFNA(MATCH(NOTA[[#This Row],[CONCAT4]],[2]!RAW[CONCAT_H],0),FALSE))</f>
        <v/>
      </c>
      <c r="AQ25" s="38" t="str">
        <f>IF(NOTA[[#This Row],[CONCAT1]]="","",MATCH(NOTA[[#This Row],[CONCAT1]],[3]!db[NB NOTA_C],0))</f>
        <v/>
      </c>
      <c r="AR25" s="38" t="str">
        <f>IF(NOTA[[#This Row],[QTY/ CTN]]="","",TRUE)</f>
        <v/>
      </c>
      <c r="AS25" s="38" t="str">
        <f ca="1">IF(NOTA[[#This Row],[ID_H]]="","",IF(NOTA[[#This Row],[Column3]]=TRUE,NOTA[[#This Row],[QTY/ CTN]],INDEX([3]!db[QTY/ CTN],NOTA[[#This Row],[//DB]])))</f>
        <v/>
      </c>
      <c r="AT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5" s="38" t="str">
        <f ca="1">IF(NOTA[[#This Row],[ID_H]]="","",MATCH(NOTA[[#This Row],[NB NOTA_C_QTY]],[4]!db[NB NOTA_C_QTY+F],0))</f>
        <v/>
      </c>
      <c r="AV25" s="53" t="str">
        <f ca="1">IF(NOTA[[#This Row],[NB NOTA_C_QTY]]="","",ROW()-2)</f>
        <v/>
      </c>
    </row>
    <row r="26" spans="1:48" ht="20.100000000000001" customHeight="1" x14ac:dyDescent="0.25">
      <c r="A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38" t="str">
        <f>IF(NOTA[[#This Row],[ID_P]]="","",MATCH(NOTA[[#This Row],[ID_P]],[1]!B_MSK[N_ID],0))</f>
        <v/>
      </c>
      <c r="D26" s="38" t="str">
        <f ca="1">IF(NOTA[[#This Row],[NAMA BARANG]]="","",INDEX(NOTA[ID],MATCH(,INDIRECT(ADDRESS(ROW(NOTA[ID]),COLUMN(NOTA[ID]))&amp;":"&amp;ADDRESS(ROW(),COLUMN(NOTA[ID]))),-1)))</f>
        <v/>
      </c>
      <c r="E26" s="46"/>
      <c r="H26" s="47"/>
      <c r="N26" s="38"/>
      <c r="Q26" s="42"/>
      <c r="R26" s="48"/>
      <c r="S26" s="49"/>
      <c r="U26" s="50"/>
      <c r="V26" s="45"/>
      <c r="W26" s="50" t="str">
        <f>IF(NOTA[[#This Row],[HARGA/ CTN]]="",NOTA[[#This Row],[JUMLAH_H]],NOTA[[#This Row],[HARGA/ CTN]]*IF(NOTA[[#This Row],[C]]="",0,NOTA[[#This Row],[C]]))</f>
        <v/>
      </c>
      <c r="X26" s="50" t="str">
        <f>IF(NOTA[[#This Row],[JUMLAH]]="","",NOTA[[#This Row],[JUMLAH]]*NOTA[[#This Row],[DISC 1]])</f>
        <v/>
      </c>
      <c r="Y26" s="50" t="str">
        <f>IF(NOTA[[#This Row],[JUMLAH]]="","",(NOTA[[#This Row],[JUMLAH]]-NOTA[[#This Row],[DISC 1-]])*NOTA[[#This Row],[DISC 2]])</f>
        <v/>
      </c>
      <c r="Z26" s="50" t="str">
        <f>IF(NOTA[[#This Row],[JUMLAH]]="","",NOTA[[#This Row],[DISC 1-]]+NOTA[[#This Row],[DISC 2-]])</f>
        <v/>
      </c>
      <c r="AA26" s="50" t="str">
        <f>IF(NOTA[[#This Row],[JUMLAH]]="","",NOTA[[#This Row],[JUMLAH]]-NOTA[[#This Row],[DISC]])</f>
        <v/>
      </c>
      <c r="AB26" s="50"/>
      <c r="AC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" s="50" t="str">
        <f>IF(OR(NOTA[[#This Row],[QTY]]="",NOTA[[#This Row],[HARGA SATUAN]]="",),"",NOTA[[#This Row],[QTY]]*NOTA[[#This Row],[HARGA SATUAN]])</f>
        <v/>
      </c>
      <c r="AG26" s="39" t="str">
        <f ca="1">IF(NOTA[ID_H]="","",INDEX(NOTA[TANGGAL],MATCH(,INDIRECT(ADDRESS(ROW(NOTA[TANGGAL]),COLUMN(NOTA[TANGGAL]))&amp;":"&amp;ADDRESS(ROW(),COLUMN(NOTA[TANGGAL]))),-1)))</f>
        <v/>
      </c>
      <c r="AH26" s="41" t="str">
        <f ca="1">IF(NOTA[[#This Row],[NAMA BARANG]]="","",INDEX(NOTA[SUPPLIER],MATCH(,INDIRECT(ADDRESS(ROW(NOTA[ID]),COLUMN(NOTA[ID]))&amp;":"&amp;ADDRESS(ROW(),COLUMN(NOTA[ID]))),-1)))</f>
        <v/>
      </c>
      <c r="AI26" s="41" t="str">
        <f ca="1">IF(NOTA[[#This Row],[ID_H]]="","",IF(NOTA[[#This Row],[FAKTUR]]="",INDIRECT(ADDRESS(ROW()-1,COLUMN())),NOTA[[#This Row],[FAKTUR]]))</f>
        <v/>
      </c>
      <c r="AJ26" s="38" t="str">
        <f ca="1">IF(NOTA[[#This Row],[ID]]="","",COUNTIF(NOTA[ID_H],NOTA[[#This Row],[ID_H]]))</f>
        <v/>
      </c>
      <c r="AK26" s="38" t="str">
        <f ca="1">IF(NOTA[[#This Row],[TGL.NOTA]]="",IF(NOTA[[#This Row],[SUPPLIER_H]]="","",AK25),MONTH(NOTA[[#This Row],[TGL.NOTA]]))</f>
        <v/>
      </c>
      <c r="AL26" s="38" t="str">
        <f>LOWER(SUBSTITUTE(SUBSTITUTE(SUBSTITUTE(SUBSTITUTE(SUBSTITUTE(SUBSTITUTE(SUBSTITUTE(SUBSTITUTE(SUBSTITUTE(NOTA[NAMA BARANG]," ",),".",""),"-",""),"(",""),")",""),",",""),"/",""),"""",""),"+",""))</f>
        <v/>
      </c>
      <c r="AM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" s="38" t="str">
        <f>IF(NOTA[[#This Row],[CONCAT4]]="","",_xlfn.IFNA(MATCH(NOTA[[#This Row],[CONCAT4]],[2]!RAW[CONCAT_H],0),FALSE))</f>
        <v/>
      </c>
      <c r="AQ26" s="38" t="str">
        <f>IF(NOTA[[#This Row],[CONCAT1]]="","",MATCH(NOTA[[#This Row],[CONCAT1]],[3]!db[NB NOTA_C],0))</f>
        <v/>
      </c>
      <c r="AR26" s="38" t="str">
        <f>IF(NOTA[[#This Row],[QTY/ CTN]]="","",TRUE)</f>
        <v/>
      </c>
      <c r="AS26" s="38" t="str">
        <f ca="1">IF(NOTA[[#This Row],[ID_H]]="","",IF(NOTA[[#This Row],[Column3]]=TRUE,NOTA[[#This Row],[QTY/ CTN]],INDEX([3]!db[QTY/ CTN],NOTA[[#This Row],[//DB]])))</f>
        <v/>
      </c>
      <c r="AT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6" s="38" t="str">
        <f ca="1">IF(NOTA[[#This Row],[ID_H]]="","",MATCH(NOTA[[#This Row],[NB NOTA_C_QTY]],[4]!db[NB NOTA_C_QTY+F],0))</f>
        <v/>
      </c>
      <c r="AV26" s="53" t="str">
        <f ca="1">IF(NOTA[[#This Row],[NB NOTA_C_QTY]]="","",ROW()-2)</f>
        <v/>
      </c>
    </row>
    <row r="27" spans="1:48" ht="20.100000000000001" customHeight="1" x14ac:dyDescent="0.25">
      <c r="A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38" t="str">
        <f>IF(NOTA[[#This Row],[ID_P]]="","",MATCH(NOTA[[#This Row],[ID_P]],[1]!B_MSK[N_ID],0))</f>
        <v/>
      </c>
      <c r="D27" s="38" t="str">
        <f ca="1">IF(NOTA[[#This Row],[NAMA BARANG]]="","",INDEX(NOTA[ID],MATCH(,INDIRECT(ADDRESS(ROW(NOTA[ID]),COLUMN(NOTA[ID]))&amp;":"&amp;ADDRESS(ROW(),COLUMN(NOTA[ID]))),-1)))</f>
        <v/>
      </c>
      <c r="E27" s="46"/>
      <c r="H27" s="47"/>
      <c r="N27" s="38"/>
      <c r="Q27" s="42"/>
      <c r="R27" s="48"/>
      <c r="S27" s="49"/>
      <c r="U27" s="50"/>
      <c r="V27" s="45"/>
      <c r="W27" s="50" t="str">
        <f>IF(NOTA[[#This Row],[HARGA/ CTN]]="",NOTA[[#This Row],[JUMLAH_H]],NOTA[[#This Row],[HARGA/ CTN]]*IF(NOTA[[#This Row],[C]]="",0,NOTA[[#This Row],[C]]))</f>
        <v/>
      </c>
      <c r="X27" s="50" t="str">
        <f>IF(NOTA[[#This Row],[JUMLAH]]="","",NOTA[[#This Row],[JUMLAH]]*NOTA[[#This Row],[DISC 1]])</f>
        <v/>
      </c>
      <c r="Y27" s="50" t="str">
        <f>IF(NOTA[[#This Row],[JUMLAH]]="","",(NOTA[[#This Row],[JUMLAH]]-NOTA[[#This Row],[DISC 1-]])*NOTA[[#This Row],[DISC 2]])</f>
        <v/>
      </c>
      <c r="Z27" s="50" t="str">
        <f>IF(NOTA[[#This Row],[JUMLAH]]="","",NOTA[[#This Row],[DISC 1-]]+NOTA[[#This Row],[DISC 2-]])</f>
        <v/>
      </c>
      <c r="AA27" s="50" t="str">
        <f>IF(NOTA[[#This Row],[JUMLAH]]="","",NOTA[[#This Row],[JUMLAH]]-NOTA[[#This Row],[DISC]])</f>
        <v/>
      </c>
      <c r="AB27" s="50"/>
      <c r="AC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7" s="50" t="str">
        <f>IF(OR(NOTA[[#This Row],[QTY]]="",NOTA[[#This Row],[HARGA SATUAN]]="",),"",NOTA[[#This Row],[QTY]]*NOTA[[#This Row],[HARGA SATUAN]])</f>
        <v/>
      </c>
      <c r="AG27" s="39" t="str">
        <f ca="1">IF(NOTA[ID_H]="","",INDEX(NOTA[TANGGAL],MATCH(,INDIRECT(ADDRESS(ROW(NOTA[TANGGAL]),COLUMN(NOTA[TANGGAL]))&amp;":"&amp;ADDRESS(ROW(),COLUMN(NOTA[TANGGAL]))),-1)))</f>
        <v/>
      </c>
      <c r="AH27" s="41" t="str">
        <f ca="1">IF(NOTA[[#This Row],[NAMA BARANG]]="","",INDEX(NOTA[SUPPLIER],MATCH(,INDIRECT(ADDRESS(ROW(NOTA[ID]),COLUMN(NOTA[ID]))&amp;":"&amp;ADDRESS(ROW(),COLUMN(NOTA[ID]))),-1)))</f>
        <v/>
      </c>
      <c r="AI27" s="41" t="str">
        <f ca="1">IF(NOTA[[#This Row],[ID_H]]="","",IF(NOTA[[#This Row],[FAKTUR]]="",INDIRECT(ADDRESS(ROW()-1,COLUMN())),NOTA[[#This Row],[FAKTUR]]))</f>
        <v/>
      </c>
      <c r="AJ27" s="38" t="str">
        <f ca="1">IF(NOTA[[#This Row],[ID]]="","",COUNTIF(NOTA[ID_H],NOTA[[#This Row],[ID_H]]))</f>
        <v/>
      </c>
      <c r="AK27" s="38" t="str">
        <f ca="1">IF(NOTA[[#This Row],[TGL.NOTA]]="",IF(NOTA[[#This Row],[SUPPLIER_H]]="","",AK26),MONTH(NOTA[[#This Row],[TGL.NOTA]]))</f>
        <v/>
      </c>
      <c r="AL27" s="38" t="str">
        <f>LOWER(SUBSTITUTE(SUBSTITUTE(SUBSTITUTE(SUBSTITUTE(SUBSTITUTE(SUBSTITUTE(SUBSTITUTE(SUBSTITUTE(SUBSTITUTE(NOTA[NAMA BARANG]," ",),".",""),"-",""),"(",""),")",""),",",""),"/",""),"""",""),"+",""))</f>
        <v/>
      </c>
      <c r="AM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" s="38" t="str">
        <f>IF(NOTA[[#This Row],[CONCAT4]]="","",_xlfn.IFNA(MATCH(NOTA[[#This Row],[CONCAT4]],[2]!RAW[CONCAT_H],0),FALSE))</f>
        <v/>
      </c>
      <c r="AQ27" s="38" t="str">
        <f>IF(NOTA[[#This Row],[CONCAT1]]="","",MATCH(NOTA[[#This Row],[CONCAT1]],[3]!db[NB NOTA_C],0))</f>
        <v/>
      </c>
      <c r="AR27" s="38" t="str">
        <f>IF(NOTA[[#This Row],[QTY/ CTN]]="","",TRUE)</f>
        <v/>
      </c>
      <c r="AS27" s="38" t="str">
        <f ca="1">IF(NOTA[[#This Row],[ID_H]]="","",IF(NOTA[[#This Row],[Column3]]=TRUE,NOTA[[#This Row],[QTY/ CTN]],INDEX([3]!db[QTY/ CTN],NOTA[[#This Row],[//DB]])))</f>
        <v/>
      </c>
      <c r="AT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7" s="38" t="str">
        <f ca="1">IF(NOTA[[#This Row],[ID_H]]="","",MATCH(NOTA[[#This Row],[NB NOTA_C_QTY]],[4]!db[NB NOTA_C_QTY+F],0))</f>
        <v/>
      </c>
      <c r="AV27" s="53" t="str">
        <f ca="1">IF(NOTA[[#This Row],[NB NOTA_C_QTY]]="","",ROW()-2)</f>
        <v/>
      </c>
    </row>
    <row r="28" spans="1:48" ht="20.100000000000001" customHeight="1" x14ac:dyDescent="0.25">
      <c r="A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38" t="str">
        <f>IF(NOTA[[#This Row],[ID_P]]="","",MATCH(NOTA[[#This Row],[ID_P]],[1]!B_MSK[N_ID],0))</f>
        <v/>
      </c>
      <c r="D28" s="38" t="str">
        <f ca="1">IF(NOTA[[#This Row],[NAMA BARANG]]="","",INDEX(NOTA[ID],MATCH(,INDIRECT(ADDRESS(ROW(NOTA[ID]),COLUMN(NOTA[ID]))&amp;":"&amp;ADDRESS(ROW(),COLUMN(NOTA[ID]))),-1)))</f>
        <v/>
      </c>
      <c r="E28" s="46"/>
      <c r="H28" s="47"/>
      <c r="N28" s="38"/>
      <c r="Q28" s="42"/>
      <c r="R28" s="48"/>
      <c r="S28" s="49"/>
      <c r="U28" s="50"/>
      <c r="V28" s="45"/>
      <c r="W28" s="50" t="str">
        <f>IF(NOTA[[#This Row],[HARGA/ CTN]]="",NOTA[[#This Row],[JUMLAH_H]],NOTA[[#This Row],[HARGA/ CTN]]*IF(NOTA[[#This Row],[C]]="",0,NOTA[[#This Row],[C]]))</f>
        <v/>
      </c>
      <c r="X28" s="50" t="str">
        <f>IF(NOTA[[#This Row],[JUMLAH]]="","",NOTA[[#This Row],[JUMLAH]]*NOTA[[#This Row],[DISC 1]])</f>
        <v/>
      </c>
      <c r="Y28" s="50" t="str">
        <f>IF(NOTA[[#This Row],[JUMLAH]]="","",(NOTA[[#This Row],[JUMLAH]]-NOTA[[#This Row],[DISC 1-]])*NOTA[[#This Row],[DISC 2]])</f>
        <v/>
      </c>
      <c r="Z28" s="50" t="str">
        <f>IF(NOTA[[#This Row],[JUMLAH]]="","",NOTA[[#This Row],[DISC 1-]]+NOTA[[#This Row],[DISC 2-]])</f>
        <v/>
      </c>
      <c r="AA28" s="50" t="str">
        <f>IF(NOTA[[#This Row],[JUMLAH]]="","",NOTA[[#This Row],[JUMLAH]]-NOTA[[#This Row],[DISC]])</f>
        <v/>
      </c>
      <c r="AB28" s="50"/>
      <c r="AC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" s="50" t="str">
        <f>IF(OR(NOTA[[#This Row],[QTY]]="",NOTA[[#This Row],[HARGA SATUAN]]="",),"",NOTA[[#This Row],[QTY]]*NOTA[[#This Row],[HARGA SATUAN]])</f>
        <v/>
      </c>
      <c r="AG28" s="39" t="str">
        <f ca="1">IF(NOTA[ID_H]="","",INDEX(NOTA[TANGGAL],MATCH(,INDIRECT(ADDRESS(ROW(NOTA[TANGGAL]),COLUMN(NOTA[TANGGAL]))&amp;":"&amp;ADDRESS(ROW(),COLUMN(NOTA[TANGGAL]))),-1)))</f>
        <v/>
      </c>
      <c r="AH28" s="41" t="str">
        <f ca="1">IF(NOTA[[#This Row],[NAMA BARANG]]="","",INDEX(NOTA[SUPPLIER],MATCH(,INDIRECT(ADDRESS(ROW(NOTA[ID]),COLUMN(NOTA[ID]))&amp;":"&amp;ADDRESS(ROW(),COLUMN(NOTA[ID]))),-1)))</f>
        <v/>
      </c>
      <c r="AI28" s="41" t="str">
        <f ca="1">IF(NOTA[[#This Row],[ID_H]]="","",IF(NOTA[[#This Row],[FAKTUR]]="",INDIRECT(ADDRESS(ROW()-1,COLUMN())),NOTA[[#This Row],[FAKTUR]]))</f>
        <v/>
      </c>
      <c r="AJ28" s="38" t="str">
        <f ca="1">IF(NOTA[[#This Row],[ID]]="","",COUNTIF(NOTA[ID_H],NOTA[[#This Row],[ID_H]]))</f>
        <v/>
      </c>
      <c r="AK28" s="38" t="str">
        <f ca="1">IF(NOTA[[#This Row],[TGL.NOTA]]="",IF(NOTA[[#This Row],[SUPPLIER_H]]="","",AK27),MONTH(NOTA[[#This Row],[TGL.NOTA]]))</f>
        <v/>
      </c>
      <c r="AL28" s="38" t="str">
        <f>LOWER(SUBSTITUTE(SUBSTITUTE(SUBSTITUTE(SUBSTITUTE(SUBSTITUTE(SUBSTITUTE(SUBSTITUTE(SUBSTITUTE(SUBSTITUTE(NOTA[NAMA BARANG]," ",),".",""),"-",""),"(",""),")",""),",",""),"/",""),"""",""),"+",""))</f>
        <v/>
      </c>
      <c r="AM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" s="38" t="str">
        <f>IF(NOTA[[#This Row],[CONCAT4]]="","",_xlfn.IFNA(MATCH(NOTA[[#This Row],[CONCAT4]],[2]!RAW[CONCAT_H],0),FALSE))</f>
        <v/>
      </c>
      <c r="AQ28" s="38" t="str">
        <f>IF(NOTA[[#This Row],[CONCAT1]]="","",MATCH(NOTA[[#This Row],[CONCAT1]],[3]!db[NB NOTA_C],0))</f>
        <v/>
      </c>
      <c r="AR28" s="38" t="str">
        <f>IF(NOTA[[#This Row],[QTY/ CTN]]="","",TRUE)</f>
        <v/>
      </c>
      <c r="AS28" s="38" t="str">
        <f ca="1">IF(NOTA[[#This Row],[ID_H]]="","",IF(NOTA[[#This Row],[Column3]]=TRUE,NOTA[[#This Row],[QTY/ CTN]],INDEX([3]!db[QTY/ CTN],NOTA[[#This Row],[//DB]])))</f>
        <v/>
      </c>
      <c r="AT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8" s="38" t="str">
        <f ca="1">IF(NOTA[[#This Row],[ID_H]]="","",MATCH(NOTA[[#This Row],[NB NOTA_C_QTY]],[4]!db[NB NOTA_C_QTY+F],0))</f>
        <v/>
      </c>
      <c r="AV28" s="53" t="str">
        <f ca="1">IF(NOTA[[#This Row],[NB NOTA_C_QTY]]="","",ROW()-2)</f>
        <v/>
      </c>
    </row>
    <row r="29" spans="1:48" ht="20.100000000000001" customHeight="1" x14ac:dyDescent="0.25">
      <c r="A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" s="38" t="str">
        <f>IF(NOTA[[#This Row],[ID_P]]="","",MATCH(NOTA[[#This Row],[ID_P]],[1]!B_MSK[N_ID],0))</f>
        <v/>
      </c>
      <c r="D29" s="38" t="str">
        <f ca="1">IF(NOTA[[#This Row],[NAMA BARANG]]="","",INDEX(NOTA[ID],MATCH(,INDIRECT(ADDRESS(ROW(NOTA[ID]),COLUMN(NOTA[ID]))&amp;":"&amp;ADDRESS(ROW(),COLUMN(NOTA[ID]))),-1)))</f>
        <v/>
      </c>
      <c r="E29" s="46"/>
      <c r="H29" s="47"/>
      <c r="N29" s="38"/>
      <c r="Q29" s="42"/>
      <c r="R29" s="48"/>
      <c r="S29" s="49"/>
      <c r="U29" s="50"/>
      <c r="V29" s="45"/>
      <c r="W29" s="50" t="str">
        <f>IF(NOTA[[#This Row],[HARGA/ CTN]]="",NOTA[[#This Row],[JUMLAH_H]],NOTA[[#This Row],[HARGA/ CTN]]*IF(NOTA[[#This Row],[C]]="",0,NOTA[[#This Row],[C]]))</f>
        <v/>
      </c>
      <c r="X29" s="50" t="str">
        <f>IF(NOTA[[#This Row],[JUMLAH]]="","",NOTA[[#This Row],[JUMLAH]]*NOTA[[#This Row],[DISC 1]])</f>
        <v/>
      </c>
      <c r="Y29" s="50" t="str">
        <f>IF(NOTA[[#This Row],[JUMLAH]]="","",(NOTA[[#This Row],[JUMLAH]]-NOTA[[#This Row],[DISC 1-]])*NOTA[[#This Row],[DISC 2]])</f>
        <v/>
      </c>
      <c r="Z29" s="50" t="str">
        <f>IF(NOTA[[#This Row],[JUMLAH]]="","",NOTA[[#This Row],[DISC 1-]]+NOTA[[#This Row],[DISC 2-]])</f>
        <v/>
      </c>
      <c r="AA29" s="50" t="str">
        <f>IF(NOTA[[#This Row],[JUMLAH]]="","",NOTA[[#This Row],[JUMLAH]]-NOTA[[#This Row],[DISC]])</f>
        <v/>
      </c>
      <c r="AB29" s="50"/>
      <c r="AC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" s="50" t="str">
        <f>IF(OR(NOTA[[#This Row],[QTY]]="",NOTA[[#This Row],[HARGA SATUAN]]="",),"",NOTA[[#This Row],[QTY]]*NOTA[[#This Row],[HARGA SATUAN]])</f>
        <v/>
      </c>
      <c r="AG29" s="39" t="str">
        <f ca="1">IF(NOTA[ID_H]="","",INDEX(NOTA[TANGGAL],MATCH(,INDIRECT(ADDRESS(ROW(NOTA[TANGGAL]),COLUMN(NOTA[TANGGAL]))&amp;":"&amp;ADDRESS(ROW(),COLUMN(NOTA[TANGGAL]))),-1)))</f>
        <v/>
      </c>
      <c r="AH29" s="41" t="str">
        <f ca="1">IF(NOTA[[#This Row],[NAMA BARANG]]="","",INDEX(NOTA[SUPPLIER],MATCH(,INDIRECT(ADDRESS(ROW(NOTA[ID]),COLUMN(NOTA[ID]))&amp;":"&amp;ADDRESS(ROW(),COLUMN(NOTA[ID]))),-1)))</f>
        <v/>
      </c>
      <c r="AI29" s="41" t="str">
        <f ca="1">IF(NOTA[[#This Row],[ID_H]]="","",IF(NOTA[[#This Row],[FAKTUR]]="",INDIRECT(ADDRESS(ROW()-1,COLUMN())),NOTA[[#This Row],[FAKTUR]]))</f>
        <v/>
      </c>
      <c r="AJ29" s="38" t="str">
        <f ca="1">IF(NOTA[[#This Row],[ID]]="","",COUNTIF(NOTA[ID_H],NOTA[[#This Row],[ID_H]]))</f>
        <v/>
      </c>
      <c r="AK29" s="38" t="str">
        <f ca="1">IF(NOTA[[#This Row],[TGL.NOTA]]="",IF(NOTA[[#This Row],[SUPPLIER_H]]="","",AK28),MONTH(NOTA[[#This Row],[TGL.NOTA]]))</f>
        <v/>
      </c>
      <c r="AL29" s="38" t="str">
        <f>LOWER(SUBSTITUTE(SUBSTITUTE(SUBSTITUTE(SUBSTITUTE(SUBSTITUTE(SUBSTITUTE(SUBSTITUTE(SUBSTITUTE(SUBSTITUTE(NOTA[NAMA BARANG]," ",),".",""),"-",""),"(",""),")",""),",",""),"/",""),"""",""),"+",""))</f>
        <v/>
      </c>
      <c r="AM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" s="38" t="str">
        <f>IF(NOTA[[#This Row],[CONCAT4]]="","",_xlfn.IFNA(MATCH(NOTA[[#This Row],[CONCAT4]],[2]!RAW[CONCAT_H],0),FALSE))</f>
        <v/>
      </c>
      <c r="AQ29" s="38" t="str">
        <f>IF(NOTA[[#This Row],[CONCAT1]]="","",MATCH(NOTA[[#This Row],[CONCAT1]],[3]!db[NB NOTA_C],0))</f>
        <v/>
      </c>
      <c r="AR29" s="38" t="str">
        <f>IF(NOTA[[#This Row],[QTY/ CTN]]="","",TRUE)</f>
        <v/>
      </c>
      <c r="AS29" s="38" t="str">
        <f ca="1">IF(NOTA[[#This Row],[ID_H]]="","",IF(NOTA[[#This Row],[Column3]]=TRUE,NOTA[[#This Row],[QTY/ CTN]],INDEX([3]!db[QTY/ CTN],NOTA[[#This Row],[//DB]])))</f>
        <v/>
      </c>
      <c r="AT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9" s="38" t="str">
        <f ca="1">IF(NOTA[[#This Row],[ID_H]]="","",MATCH(NOTA[[#This Row],[NB NOTA_C_QTY]],[4]!db[NB NOTA_C_QTY+F],0))</f>
        <v/>
      </c>
      <c r="AV29" s="53" t="str">
        <f ca="1">IF(NOTA[[#This Row],[NB NOTA_C_QTY]]="","",ROW()-2)</f>
        <v/>
      </c>
    </row>
    <row r="30" spans="1:48" ht="20.100000000000001" customHeight="1" x14ac:dyDescent="0.25">
      <c r="A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38" t="str">
        <f>IF(NOTA[[#This Row],[ID_P]]="","",MATCH(NOTA[[#This Row],[ID_P]],[1]!B_MSK[N_ID],0))</f>
        <v/>
      </c>
      <c r="D30" s="38" t="str">
        <f ca="1">IF(NOTA[[#This Row],[NAMA BARANG]]="","",INDEX(NOTA[ID],MATCH(,INDIRECT(ADDRESS(ROW(NOTA[ID]),COLUMN(NOTA[ID]))&amp;":"&amp;ADDRESS(ROW(),COLUMN(NOTA[ID]))),-1)))</f>
        <v/>
      </c>
      <c r="E30" s="46"/>
      <c r="H30" s="47"/>
      <c r="N30" s="38"/>
      <c r="Q30" s="42"/>
      <c r="R30" s="48"/>
      <c r="S30" s="49"/>
      <c r="U30" s="50"/>
      <c r="V30" s="45"/>
      <c r="W30" s="50" t="str">
        <f>IF(NOTA[[#This Row],[HARGA/ CTN]]="",NOTA[[#This Row],[JUMLAH_H]],NOTA[[#This Row],[HARGA/ CTN]]*IF(NOTA[[#This Row],[C]]="",0,NOTA[[#This Row],[C]]))</f>
        <v/>
      </c>
      <c r="X30" s="50" t="str">
        <f>IF(NOTA[[#This Row],[JUMLAH]]="","",NOTA[[#This Row],[JUMLAH]]*NOTA[[#This Row],[DISC 1]])</f>
        <v/>
      </c>
      <c r="Y30" s="50" t="str">
        <f>IF(NOTA[[#This Row],[JUMLAH]]="","",(NOTA[[#This Row],[JUMLAH]]-NOTA[[#This Row],[DISC 1-]])*NOTA[[#This Row],[DISC 2]])</f>
        <v/>
      </c>
      <c r="Z30" s="50" t="str">
        <f>IF(NOTA[[#This Row],[JUMLAH]]="","",NOTA[[#This Row],[DISC 1-]]+NOTA[[#This Row],[DISC 2-]])</f>
        <v/>
      </c>
      <c r="AA30" s="50" t="str">
        <f>IF(NOTA[[#This Row],[JUMLAH]]="","",NOTA[[#This Row],[JUMLAH]]-NOTA[[#This Row],[DISC]])</f>
        <v/>
      </c>
      <c r="AB30" s="50"/>
      <c r="AC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" s="50" t="str">
        <f>IF(OR(NOTA[[#This Row],[QTY]]="",NOTA[[#This Row],[HARGA SATUAN]]="",),"",NOTA[[#This Row],[QTY]]*NOTA[[#This Row],[HARGA SATUAN]])</f>
        <v/>
      </c>
      <c r="AG30" s="39" t="str">
        <f ca="1">IF(NOTA[ID_H]="","",INDEX(NOTA[TANGGAL],MATCH(,INDIRECT(ADDRESS(ROW(NOTA[TANGGAL]),COLUMN(NOTA[TANGGAL]))&amp;":"&amp;ADDRESS(ROW(),COLUMN(NOTA[TANGGAL]))),-1)))</f>
        <v/>
      </c>
      <c r="AH30" s="41" t="str">
        <f ca="1">IF(NOTA[[#This Row],[NAMA BARANG]]="","",INDEX(NOTA[SUPPLIER],MATCH(,INDIRECT(ADDRESS(ROW(NOTA[ID]),COLUMN(NOTA[ID]))&amp;":"&amp;ADDRESS(ROW(),COLUMN(NOTA[ID]))),-1)))</f>
        <v/>
      </c>
      <c r="AI30" s="41" t="str">
        <f ca="1">IF(NOTA[[#This Row],[ID_H]]="","",IF(NOTA[[#This Row],[FAKTUR]]="",INDIRECT(ADDRESS(ROW()-1,COLUMN())),NOTA[[#This Row],[FAKTUR]]))</f>
        <v/>
      </c>
      <c r="AJ30" s="38" t="str">
        <f ca="1">IF(NOTA[[#This Row],[ID]]="","",COUNTIF(NOTA[ID_H],NOTA[[#This Row],[ID_H]]))</f>
        <v/>
      </c>
      <c r="AK30" s="38" t="str">
        <f ca="1">IF(NOTA[[#This Row],[TGL.NOTA]]="",IF(NOTA[[#This Row],[SUPPLIER_H]]="","",AK29),MONTH(NOTA[[#This Row],[TGL.NOTA]]))</f>
        <v/>
      </c>
      <c r="AL30" s="38" t="str">
        <f>LOWER(SUBSTITUTE(SUBSTITUTE(SUBSTITUTE(SUBSTITUTE(SUBSTITUTE(SUBSTITUTE(SUBSTITUTE(SUBSTITUTE(SUBSTITUTE(NOTA[NAMA BARANG]," ",),".",""),"-",""),"(",""),")",""),",",""),"/",""),"""",""),"+",""))</f>
        <v/>
      </c>
      <c r="AM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" s="38" t="str">
        <f>IF(NOTA[[#This Row],[CONCAT4]]="","",_xlfn.IFNA(MATCH(NOTA[[#This Row],[CONCAT4]],[2]!RAW[CONCAT_H],0),FALSE))</f>
        <v/>
      </c>
      <c r="AQ30" s="38" t="str">
        <f>IF(NOTA[[#This Row],[CONCAT1]]="","",MATCH(NOTA[[#This Row],[CONCAT1]],[3]!db[NB NOTA_C],0))</f>
        <v/>
      </c>
      <c r="AR30" s="38" t="str">
        <f>IF(NOTA[[#This Row],[QTY/ CTN]]="","",TRUE)</f>
        <v/>
      </c>
      <c r="AS30" s="38" t="str">
        <f ca="1">IF(NOTA[[#This Row],[ID_H]]="","",IF(NOTA[[#This Row],[Column3]]=TRUE,NOTA[[#This Row],[QTY/ CTN]],INDEX([3]!db[QTY/ CTN],NOTA[[#This Row],[//DB]])))</f>
        <v/>
      </c>
      <c r="AT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0" s="38" t="str">
        <f ca="1">IF(NOTA[[#This Row],[ID_H]]="","",MATCH(NOTA[[#This Row],[NB NOTA_C_QTY]],[4]!db[NB NOTA_C_QTY+F],0))</f>
        <v/>
      </c>
      <c r="AV30" s="53" t="str">
        <f ca="1">IF(NOTA[[#This Row],[NB NOTA_C_QTY]]="","",ROW()-2)</f>
        <v/>
      </c>
    </row>
    <row r="31" spans="1:48" ht="20.100000000000001" customHeight="1" x14ac:dyDescent="0.25">
      <c r="A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" s="38" t="str">
        <f>IF(NOTA[[#This Row],[ID_P]]="","",MATCH(NOTA[[#This Row],[ID_P]],[1]!B_MSK[N_ID],0))</f>
        <v/>
      </c>
      <c r="D31" s="38" t="str">
        <f ca="1">IF(NOTA[[#This Row],[NAMA BARANG]]="","",INDEX(NOTA[ID],MATCH(,INDIRECT(ADDRESS(ROW(NOTA[ID]),COLUMN(NOTA[ID]))&amp;":"&amp;ADDRESS(ROW(),COLUMN(NOTA[ID]))),-1)))</f>
        <v/>
      </c>
      <c r="E31" s="46"/>
      <c r="H31" s="47"/>
      <c r="N31" s="38"/>
      <c r="Q31" s="42"/>
      <c r="R31" s="48"/>
      <c r="S31" s="49"/>
      <c r="U31" s="50"/>
      <c r="V31" s="45"/>
      <c r="W31" s="50" t="str">
        <f>IF(NOTA[[#This Row],[HARGA/ CTN]]="",NOTA[[#This Row],[JUMLAH_H]],NOTA[[#This Row],[HARGA/ CTN]]*IF(NOTA[[#This Row],[C]]="",0,NOTA[[#This Row],[C]]))</f>
        <v/>
      </c>
      <c r="X31" s="50" t="str">
        <f>IF(NOTA[[#This Row],[JUMLAH]]="","",NOTA[[#This Row],[JUMLAH]]*NOTA[[#This Row],[DISC 1]])</f>
        <v/>
      </c>
      <c r="Y31" s="50" t="str">
        <f>IF(NOTA[[#This Row],[JUMLAH]]="","",(NOTA[[#This Row],[JUMLAH]]-NOTA[[#This Row],[DISC 1-]])*NOTA[[#This Row],[DISC 2]])</f>
        <v/>
      </c>
      <c r="Z31" s="50" t="str">
        <f>IF(NOTA[[#This Row],[JUMLAH]]="","",NOTA[[#This Row],[DISC 1-]]+NOTA[[#This Row],[DISC 2-]])</f>
        <v/>
      </c>
      <c r="AA31" s="50" t="str">
        <f>IF(NOTA[[#This Row],[JUMLAH]]="","",NOTA[[#This Row],[JUMLAH]]-NOTA[[#This Row],[DISC]])</f>
        <v/>
      </c>
      <c r="AB31" s="50"/>
      <c r="AC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" s="50" t="str">
        <f>IF(OR(NOTA[[#This Row],[QTY]]="",NOTA[[#This Row],[HARGA SATUAN]]="",),"",NOTA[[#This Row],[QTY]]*NOTA[[#This Row],[HARGA SATUAN]])</f>
        <v/>
      </c>
      <c r="AG31" s="39" t="str">
        <f ca="1">IF(NOTA[ID_H]="","",INDEX(NOTA[TANGGAL],MATCH(,INDIRECT(ADDRESS(ROW(NOTA[TANGGAL]),COLUMN(NOTA[TANGGAL]))&amp;":"&amp;ADDRESS(ROW(),COLUMN(NOTA[TANGGAL]))),-1)))</f>
        <v/>
      </c>
      <c r="AH31" s="41" t="str">
        <f ca="1">IF(NOTA[[#This Row],[NAMA BARANG]]="","",INDEX(NOTA[SUPPLIER],MATCH(,INDIRECT(ADDRESS(ROW(NOTA[ID]),COLUMN(NOTA[ID]))&amp;":"&amp;ADDRESS(ROW(),COLUMN(NOTA[ID]))),-1)))</f>
        <v/>
      </c>
      <c r="AI31" s="41" t="str">
        <f ca="1">IF(NOTA[[#This Row],[ID_H]]="","",IF(NOTA[[#This Row],[FAKTUR]]="",INDIRECT(ADDRESS(ROW()-1,COLUMN())),NOTA[[#This Row],[FAKTUR]]))</f>
        <v/>
      </c>
      <c r="AJ31" s="38" t="str">
        <f ca="1">IF(NOTA[[#This Row],[ID]]="","",COUNTIF(NOTA[ID_H],NOTA[[#This Row],[ID_H]]))</f>
        <v/>
      </c>
      <c r="AK31" s="38" t="str">
        <f ca="1">IF(NOTA[[#This Row],[TGL.NOTA]]="",IF(NOTA[[#This Row],[SUPPLIER_H]]="","",AK30),MONTH(NOTA[[#This Row],[TGL.NOTA]]))</f>
        <v/>
      </c>
      <c r="AL31" s="38" t="str">
        <f>LOWER(SUBSTITUTE(SUBSTITUTE(SUBSTITUTE(SUBSTITUTE(SUBSTITUTE(SUBSTITUTE(SUBSTITUTE(SUBSTITUTE(SUBSTITUTE(NOTA[NAMA BARANG]," ",),".",""),"-",""),"(",""),")",""),",",""),"/",""),"""",""),"+",""))</f>
        <v/>
      </c>
      <c r="AM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" s="38" t="str">
        <f>IF(NOTA[[#This Row],[CONCAT4]]="","",_xlfn.IFNA(MATCH(NOTA[[#This Row],[CONCAT4]],[2]!RAW[CONCAT_H],0),FALSE))</f>
        <v/>
      </c>
      <c r="AQ31" s="38" t="str">
        <f>IF(NOTA[[#This Row],[CONCAT1]]="","",MATCH(NOTA[[#This Row],[CONCAT1]],[3]!db[NB NOTA_C],0))</f>
        <v/>
      </c>
      <c r="AR31" s="38" t="str">
        <f>IF(NOTA[[#This Row],[QTY/ CTN]]="","",TRUE)</f>
        <v/>
      </c>
      <c r="AS31" s="38" t="str">
        <f ca="1">IF(NOTA[[#This Row],[ID_H]]="","",IF(NOTA[[#This Row],[Column3]]=TRUE,NOTA[[#This Row],[QTY/ CTN]],INDEX([3]!db[QTY/ CTN],NOTA[[#This Row],[//DB]])))</f>
        <v/>
      </c>
      <c r="AT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1" s="38" t="str">
        <f ca="1">IF(NOTA[[#This Row],[ID_H]]="","",MATCH(NOTA[[#This Row],[NB NOTA_C_QTY]],[4]!db[NB NOTA_C_QTY+F],0))</f>
        <v/>
      </c>
      <c r="AV31" s="53" t="str">
        <f ca="1">IF(NOTA[[#This Row],[NB NOTA_C_QTY]]="","",ROW()-2)</f>
        <v/>
      </c>
    </row>
    <row r="32" spans="1:48" ht="20.100000000000001" customHeight="1" x14ac:dyDescent="0.25">
      <c r="A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38" t="str">
        <f>IF(NOTA[[#This Row],[ID_P]]="","",MATCH(NOTA[[#This Row],[ID_P]],[1]!B_MSK[N_ID],0))</f>
        <v/>
      </c>
      <c r="D32" s="38" t="str">
        <f ca="1">IF(NOTA[[#This Row],[NAMA BARANG]]="","",INDEX(NOTA[ID],MATCH(,INDIRECT(ADDRESS(ROW(NOTA[ID]),COLUMN(NOTA[ID]))&amp;":"&amp;ADDRESS(ROW(),COLUMN(NOTA[ID]))),-1)))</f>
        <v/>
      </c>
      <c r="E32" s="46"/>
      <c r="H32" s="47"/>
      <c r="N32" s="38"/>
      <c r="Q32" s="42"/>
      <c r="R32" s="48"/>
      <c r="S32" s="49"/>
      <c r="U32" s="50"/>
      <c r="V32" s="45"/>
      <c r="W32" s="50" t="str">
        <f>IF(NOTA[[#This Row],[HARGA/ CTN]]="",NOTA[[#This Row],[JUMLAH_H]],NOTA[[#This Row],[HARGA/ CTN]]*IF(NOTA[[#This Row],[C]]="",0,NOTA[[#This Row],[C]]))</f>
        <v/>
      </c>
      <c r="X32" s="50" t="str">
        <f>IF(NOTA[[#This Row],[JUMLAH]]="","",NOTA[[#This Row],[JUMLAH]]*NOTA[[#This Row],[DISC 1]])</f>
        <v/>
      </c>
      <c r="Y32" s="50" t="str">
        <f>IF(NOTA[[#This Row],[JUMLAH]]="","",(NOTA[[#This Row],[JUMLAH]]-NOTA[[#This Row],[DISC 1-]])*NOTA[[#This Row],[DISC 2]])</f>
        <v/>
      </c>
      <c r="Z32" s="50" t="str">
        <f>IF(NOTA[[#This Row],[JUMLAH]]="","",NOTA[[#This Row],[DISC 1-]]+NOTA[[#This Row],[DISC 2-]])</f>
        <v/>
      </c>
      <c r="AA32" s="50" t="str">
        <f>IF(NOTA[[#This Row],[JUMLAH]]="","",NOTA[[#This Row],[JUMLAH]]-NOTA[[#This Row],[DISC]])</f>
        <v/>
      </c>
      <c r="AB32" s="50"/>
      <c r="AC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" s="50" t="str">
        <f>IF(OR(NOTA[[#This Row],[QTY]]="",NOTA[[#This Row],[HARGA SATUAN]]="",),"",NOTA[[#This Row],[QTY]]*NOTA[[#This Row],[HARGA SATUAN]])</f>
        <v/>
      </c>
      <c r="AG32" s="39" t="str">
        <f ca="1">IF(NOTA[ID_H]="","",INDEX(NOTA[TANGGAL],MATCH(,INDIRECT(ADDRESS(ROW(NOTA[TANGGAL]),COLUMN(NOTA[TANGGAL]))&amp;":"&amp;ADDRESS(ROW(),COLUMN(NOTA[TANGGAL]))),-1)))</f>
        <v/>
      </c>
      <c r="AH32" s="41" t="str">
        <f ca="1">IF(NOTA[[#This Row],[NAMA BARANG]]="","",INDEX(NOTA[SUPPLIER],MATCH(,INDIRECT(ADDRESS(ROW(NOTA[ID]),COLUMN(NOTA[ID]))&amp;":"&amp;ADDRESS(ROW(),COLUMN(NOTA[ID]))),-1)))</f>
        <v/>
      </c>
      <c r="AI32" s="41" t="str">
        <f ca="1">IF(NOTA[[#This Row],[ID_H]]="","",IF(NOTA[[#This Row],[FAKTUR]]="",INDIRECT(ADDRESS(ROW()-1,COLUMN())),NOTA[[#This Row],[FAKTUR]]))</f>
        <v/>
      </c>
      <c r="AJ32" s="38" t="str">
        <f ca="1">IF(NOTA[[#This Row],[ID]]="","",COUNTIF(NOTA[ID_H],NOTA[[#This Row],[ID_H]]))</f>
        <v/>
      </c>
      <c r="AK32" s="38" t="str">
        <f ca="1">IF(NOTA[[#This Row],[TGL.NOTA]]="",IF(NOTA[[#This Row],[SUPPLIER_H]]="","",AK31),MONTH(NOTA[[#This Row],[TGL.NOTA]]))</f>
        <v/>
      </c>
      <c r="AL32" s="38" t="str">
        <f>LOWER(SUBSTITUTE(SUBSTITUTE(SUBSTITUTE(SUBSTITUTE(SUBSTITUTE(SUBSTITUTE(SUBSTITUTE(SUBSTITUTE(SUBSTITUTE(NOTA[NAMA BARANG]," ",),".",""),"-",""),"(",""),")",""),",",""),"/",""),"""",""),"+",""))</f>
        <v/>
      </c>
      <c r="AM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" s="38" t="str">
        <f>IF(NOTA[[#This Row],[CONCAT4]]="","",_xlfn.IFNA(MATCH(NOTA[[#This Row],[CONCAT4]],[2]!RAW[CONCAT_H],0),FALSE))</f>
        <v/>
      </c>
      <c r="AQ32" s="38" t="str">
        <f>IF(NOTA[[#This Row],[CONCAT1]]="","",MATCH(NOTA[[#This Row],[CONCAT1]],[3]!db[NB NOTA_C],0))</f>
        <v/>
      </c>
      <c r="AR32" s="38" t="str">
        <f>IF(NOTA[[#This Row],[QTY/ CTN]]="","",TRUE)</f>
        <v/>
      </c>
      <c r="AS32" s="38" t="str">
        <f ca="1">IF(NOTA[[#This Row],[ID_H]]="","",IF(NOTA[[#This Row],[Column3]]=TRUE,NOTA[[#This Row],[QTY/ CTN]],INDEX([3]!db[QTY/ CTN],NOTA[[#This Row],[//DB]])))</f>
        <v/>
      </c>
      <c r="AT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2" s="38" t="str">
        <f ca="1">IF(NOTA[[#This Row],[ID_H]]="","",MATCH(NOTA[[#This Row],[NB NOTA_C_QTY]],[4]!db[NB NOTA_C_QTY+F],0))</f>
        <v/>
      </c>
      <c r="AV32" s="53" t="str">
        <f ca="1">IF(NOTA[[#This Row],[NB NOTA_C_QTY]]="","",ROW()-2)</f>
        <v/>
      </c>
    </row>
    <row r="33" spans="1:48" ht="20.100000000000001" customHeight="1" x14ac:dyDescent="0.25">
      <c r="A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38" t="str">
        <f>IF(NOTA[[#This Row],[ID_P]]="","",MATCH(NOTA[[#This Row],[ID_P]],[1]!B_MSK[N_ID],0))</f>
        <v/>
      </c>
      <c r="D33" s="38" t="str">
        <f ca="1">IF(NOTA[[#This Row],[NAMA BARANG]]="","",INDEX(NOTA[ID],MATCH(,INDIRECT(ADDRESS(ROW(NOTA[ID]),COLUMN(NOTA[ID]))&amp;":"&amp;ADDRESS(ROW(),COLUMN(NOTA[ID]))),-1)))</f>
        <v/>
      </c>
      <c r="E33" s="46"/>
      <c r="H33" s="47"/>
      <c r="N33" s="38"/>
      <c r="Q33" s="42"/>
      <c r="R33" s="48"/>
      <c r="S33" s="49"/>
      <c r="U33" s="50"/>
      <c r="V33" s="45"/>
      <c r="W33" s="50" t="str">
        <f>IF(NOTA[[#This Row],[HARGA/ CTN]]="",NOTA[[#This Row],[JUMLAH_H]],NOTA[[#This Row],[HARGA/ CTN]]*IF(NOTA[[#This Row],[C]]="",0,NOTA[[#This Row],[C]]))</f>
        <v/>
      </c>
      <c r="X33" s="50" t="str">
        <f>IF(NOTA[[#This Row],[JUMLAH]]="","",NOTA[[#This Row],[JUMLAH]]*NOTA[[#This Row],[DISC 1]])</f>
        <v/>
      </c>
      <c r="Y33" s="50" t="str">
        <f>IF(NOTA[[#This Row],[JUMLAH]]="","",(NOTA[[#This Row],[JUMLAH]]-NOTA[[#This Row],[DISC 1-]])*NOTA[[#This Row],[DISC 2]])</f>
        <v/>
      </c>
      <c r="Z33" s="50" t="str">
        <f>IF(NOTA[[#This Row],[JUMLAH]]="","",NOTA[[#This Row],[DISC 1-]]+NOTA[[#This Row],[DISC 2-]])</f>
        <v/>
      </c>
      <c r="AA33" s="50" t="str">
        <f>IF(NOTA[[#This Row],[JUMLAH]]="","",NOTA[[#This Row],[JUMLAH]]-NOTA[[#This Row],[DISC]])</f>
        <v/>
      </c>
      <c r="AB33" s="50"/>
      <c r="AC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" s="50" t="str">
        <f>IF(OR(NOTA[[#This Row],[QTY]]="",NOTA[[#This Row],[HARGA SATUAN]]="",),"",NOTA[[#This Row],[QTY]]*NOTA[[#This Row],[HARGA SATUAN]])</f>
        <v/>
      </c>
      <c r="AG33" s="39" t="str">
        <f ca="1">IF(NOTA[ID_H]="","",INDEX(NOTA[TANGGAL],MATCH(,INDIRECT(ADDRESS(ROW(NOTA[TANGGAL]),COLUMN(NOTA[TANGGAL]))&amp;":"&amp;ADDRESS(ROW(),COLUMN(NOTA[TANGGAL]))),-1)))</f>
        <v/>
      </c>
      <c r="AH33" s="41" t="str">
        <f ca="1">IF(NOTA[[#This Row],[NAMA BARANG]]="","",INDEX(NOTA[SUPPLIER],MATCH(,INDIRECT(ADDRESS(ROW(NOTA[ID]),COLUMN(NOTA[ID]))&amp;":"&amp;ADDRESS(ROW(),COLUMN(NOTA[ID]))),-1)))</f>
        <v/>
      </c>
      <c r="AI33" s="41" t="str">
        <f ca="1">IF(NOTA[[#This Row],[ID_H]]="","",IF(NOTA[[#This Row],[FAKTUR]]="",INDIRECT(ADDRESS(ROW()-1,COLUMN())),NOTA[[#This Row],[FAKTUR]]))</f>
        <v/>
      </c>
      <c r="AJ33" s="38" t="str">
        <f ca="1">IF(NOTA[[#This Row],[ID]]="","",COUNTIF(NOTA[ID_H],NOTA[[#This Row],[ID_H]]))</f>
        <v/>
      </c>
      <c r="AK33" s="38" t="str">
        <f ca="1">IF(NOTA[[#This Row],[TGL.NOTA]]="",IF(NOTA[[#This Row],[SUPPLIER_H]]="","",AK32),MONTH(NOTA[[#This Row],[TGL.NOTA]]))</f>
        <v/>
      </c>
      <c r="AL33" s="38" t="str">
        <f>LOWER(SUBSTITUTE(SUBSTITUTE(SUBSTITUTE(SUBSTITUTE(SUBSTITUTE(SUBSTITUTE(SUBSTITUTE(SUBSTITUTE(SUBSTITUTE(NOTA[NAMA BARANG]," ",),".",""),"-",""),"(",""),")",""),",",""),"/",""),"""",""),"+",""))</f>
        <v/>
      </c>
      <c r="AM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" s="38" t="str">
        <f>IF(NOTA[[#This Row],[CONCAT4]]="","",_xlfn.IFNA(MATCH(NOTA[[#This Row],[CONCAT4]],[2]!RAW[CONCAT_H],0),FALSE))</f>
        <v/>
      </c>
      <c r="AQ33" s="38" t="str">
        <f>IF(NOTA[[#This Row],[CONCAT1]]="","",MATCH(NOTA[[#This Row],[CONCAT1]],[3]!db[NB NOTA_C],0))</f>
        <v/>
      </c>
      <c r="AR33" s="38" t="str">
        <f>IF(NOTA[[#This Row],[QTY/ CTN]]="","",TRUE)</f>
        <v/>
      </c>
      <c r="AS33" s="38" t="str">
        <f ca="1">IF(NOTA[[#This Row],[ID_H]]="","",IF(NOTA[[#This Row],[Column3]]=TRUE,NOTA[[#This Row],[QTY/ CTN]],INDEX([3]!db[QTY/ CTN],NOTA[[#This Row],[//DB]])))</f>
        <v/>
      </c>
      <c r="AT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3" s="38" t="str">
        <f ca="1">IF(NOTA[[#This Row],[ID_H]]="","",MATCH(NOTA[[#This Row],[NB NOTA_C_QTY]],[4]!db[NB NOTA_C_QTY+F],0))</f>
        <v/>
      </c>
      <c r="AV33" s="53" t="str">
        <f ca="1">IF(NOTA[[#This Row],[NB NOTA_C_QTY]]="","",ROW()-2)</f>
        <v/>
      </c>
    </row>
    <row r="34" spans="1:48" ht="20.100000000000001" customHeight="1" x14ac:dyDescent="0.25">
      <c r="A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38" t="str">
        <f>IF(NOTA[[#This Row],[ID_P]]="","",MATCH(NOTA[[#This Row],[ID_P]],[1]!B_MSK[N_ID],0))</f>
        <v/>
      </c>
      <c r="D34" s="38" t="str">
        <f ca="1">IF(NOTA[[#This Row],[NAMA BARANG]]="","",INDEX(NOTA[ID],MATCH(,INDIRECT(ADDRESS(ROW(NOTA[ID]),COLUMN(NOTA[ID]))&amp;":"&amp;ADDRESS(ROW(),COLUMN(NOTA[ID]))),-1)))</f>
        <v/>
      </c>
      <c r="E34" s="46"/>
      <c r="H34" s="47"/>
      <c r="N34" s="38"/>
      <c r="Q34" s="42"/>
      <c r="R34" s="48"/>
      <c r="S34" s="49"/>
      <c r="U34" s="50"/>
      <c r="V34" s="45"/>
      <c r="W34" s="50" t="str">
        <f>IF(NOTA[[#This Row],[HARGA/ CTN]]="",NOTA[[#This Row],[JUMLAH_H]],NOTA[[#This Row],[HARGA/ CTN]]*IF(NOTA[[#This Row],[C]]="",0,NOTA[[#This Row],[C]]))</f>
        <v/>
      </c>
      <c r="X34" s="50" t="str">
        <f>IF(NOTA[[#This Row],[JUMLAH]]="","",NOTA[[#This Row],[JUMLAH]]*NOTA[[#This Row],[DISC 1]])</f>
        <v/>
      </c>
      <c r="Y34" s="50" t="str">
        <f>IF(NOTA[[#This Row],[JUMLAH]]="","",(NOTA[[#This Row],[JUMLAH]]-NOTA[[#This Row],[DISC 1-]])*NOTA[[#This Row],[DISC 2]])</f>
        <v/>
      </c>
      <c r="Z34" s="50" t="str">
        <f>IF(NOTA[[#This Row],[JUMLAH]]="","",NOTA[[#This Row],[DISC 1-]]+NOTA[[#This Row],[DISC 2-]])</f>
        <v/>
      </c>
      <c r="AA34" s="50" t="str">
        <f>IF(NOTA[[#This Row],[JUMLAH]]="","",NOTA[[#This Row],[JUMLAH]]-NOTA[[#This Row],[DISC]])</f>
        <v/>
      </c>
      <c r="AB34" s="50"/>
      <c r="AC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" s="50" t="str">
        <f>IF(OR(NOTA[[#This Row],[QTY]]="",NOTA[[#This Row],[HARGA SATUAN]]="",),"",NOTA[[#This Row],[QTY]]*NOTA[[#This Row],[HARGA SATUAN]])</f>
        <v/>
      </c>
      <c r="AG34" s="39" t="str">
        <f ca="1">IF(NOTA[ID_H]="","",INDEX(NOTA[TANGGAL],MATCH(,INDIRECT(ADDRESS(ROW(NOTA[TANGGAL]),COLUMN(NOTA[TANGGAL]))&amp;":"&amp;ADDRESS(ROW(),COLUMN(NOTA[TANGGAL]))),-1)))</f>
        <v/>
      </c>
      <c r="AH34" s="41" t="str">
        <f ca="1">IF(NOTA[[#This Row],[NAMA BARANG]]="","",INDEX(NOTA[SUPPLIER],MATCH(,INDIRECT(ADDRESS(ROW(NOTA[ID]),COLUMN(NOTA[ID]))&amp;":"&amp;ADDRESS(ROW(),COLUMN(NOTA[ID]))),-1)))</f>
        <v/>
      </c>
      <c r="AI34" s="41" t="str">
        <f ca="1">IF(NOTA[[#This Row],[ID_H]]="","",IF(NOTA[[#This Row],[FAKTUR]]="",INDIRECT(ADDRESS(ROW()-1,COLUMN())),NOTA[[#This Row],[FAKTUR]]))</f>
        <v/>
      </c>
      <c r="AJ34" s="38" t="str">
        <f ca="1">IF(NOTA[[#This Row],[ID]]="","",COUNTIF(NOTA[ID_H],NOTA[[#This Row],[ID_H]]))</f>
        <v/>
      </c>
      <c r="AK34" s="38" t="str">
        <f ca="1">IF(NOTA[[#This Row],[TGL.NOTA]]="",IF(NOTA[[#This Row],[SUPPLIER_H]]="","",AK33),MONTH(NOTA[[#This Row],[TGL.NOTA]]))</f>
        <v/>
      </c>
      <c r="AL34" s="38" t="str">
        <f>LOWER(SUBSTITUTE(SUBSTITUTE(SUBSTITUTE(SUBSTITUTE(SUBSTITUTE(SUBSTITUTE(SUBSTITUTE(SUBSTITUTE(SUBSTITUTE(NOTA[NAMA BARANG]," ",),".",""),"-",""),"(",""),")",""),",",""),"/",""),"""",""),"+",""))</f>
        <v/>
      </c>
      <c r="AM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" s="38" t="str">
        <f>IF(NOTA[[#This Row],[CONCAT4]]="","",_xlfn.IFNA(MATCH(NOTA[[#This Row],[CONCAT4]],[2]!RAW[CONCAT_H],0),FALSE))</f>
        <v/>
      </c>
      <c r="AQ34" s="38" t="str">
        <f>IF(NOTA[[#This Row],[CONCAT1]]="","",MATCH(NOTA[[#This Row],[CONCAT1]],[3]!db[NB NOTA_C],0))</f>
        <v/>
      </c>
      <c r="AR34" s="38" t="str">
        <f>IF(NOTA[[#This Row],[QTY/ CTN]]="","",TRUE)</f>
        <v/>
      </c>
      <c r="AS34" s="38" t="str">
        <f ca="1">IF(NOTA[[#This Row],[ID_H]]="","",IF(NOTA[[#This Row],[Column3]]=TRUE,NOTA[[#This Row],[QTY/ CTN]],INDEX([3]!db[QTY/ CTN],NOTA[[#This Row],[//DB]])))</f>
        <v/>
      </c>
      <c r="AT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4" s="38" t="str">
        <f ca="1">IF(NOTA[[#This Row],[ID_H]]="","",MATCH(NOTA[[#This Row],[NB NOTA_C_QTY]],[4]!db[NB NOTA_C_QTY+F],0))</f>
        <v/>
      </c>
      <c r="AV34" s="53" t="str">
        <f ca="1">IF(NOTA[[#This Row],[NB NOTA_C_QTY]]="","",ROW()-2)</f>
        <v/>
      </c>
    </row>
    <row r="35" spans="1:48" ht="20.100000000000001" customHeight="1" x14ac:dyDescent="0.25">
      <c r="A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38" t="str">
        <f>IF(NOTA[[#This Row],[ID_P]]="","",MATCH(NOTA[[#This Row],[ID_P]],[1]!B_MSK[N_ID],0))</f>
        <v/>
      </c>
      <c r="D35" s="38" t="str">
        <f ca="1">IF(NOTA[[#This Row],[NAMA BARANG]]="","",INDEX(NOTA[ID],MATCH(,INDIRECT(ADDRESS(ROW(NOTA[ID]),COLUMN(NOTA[ID]))&amp;":"&amp;ADDRESS(ROW(),COLUMN(NOTA[ID]))),-1)))</f>
        <v/>
      </c>
      <c r="E35" s="46"/>
      <c r="H35" s="47"/>
      <c r="N35" s="38"/>
      <c r="Q35" s="42"/>
      <c r="R35" s="48"/>
      <c r="S35" s="49"/>
      <c r="U35" s="50"/>
      <c r="V35" s="45"/>
      <c r="W35" s="50" t="str">
        <f>IF(NOTA[[#This Row],[HARGA/ CTN]]="",NOTA[[#This Row],[JUMLAH_H]],NOTA[[#This Row],[HARGA/ CTN]]*IF(NOTA[[#This Row],[C]]="",0,NOTA[[#This Row],[C]]))</f>
        <v/>
      </c>
      <c r="X35" s="50" t="str">
        <f>IF(NOTA[[#This Row],[JUMLAH]]="","",NOTA[[#This Row],[JUMLAH]]*NOTA[[#This Row],[DISC 1]])</f>
        <v/>
      </c>
      <c r="Y35" s="50" t="str">
        <f>IF(NOTA[[#This Row],[JUMLAH]]="","",(NOTA[[#This Row],[JUMLAH]]-NOTA[[#This Row],[DISC 1-]])*NOTA[[#This Row],[DISC 2]])</f>
        <v/>
      </c>
      <c r="Z35" s="50" t="str">
        <f>IF(NOTA[[#This Row],[JUMLAH]]="","",NOTA[[#This Row],[DISC 1-]]+NOTA[[#This Row],[DISC 2-]])</f>
        <v/>
      </c>
      <c r="AA35" s="50" t="str">
        <f>IF(NOTA[[#This Row],[JUMLAH]]="","",NOTA[[#This Row],[JUMLAH]]-NOTA[[#This Row],[DISC]])</f>
        <v/>
      </c>
      <c r="AB35" s="50"/>
      <c r="AC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" s="50" t="str">
        <f>IF(OR(NOTA[[#This Row],[QTY]]="",NOTA[[#This Row],[HARGA SATUAN]]="",),"",NOTA[[#This Row],[QTY]]*NOTA[[#This Row],[HARGA SATUAN]])</f>
        <v/>
      </c>
      <c r="AG35" s="39" t="str">
        <f ca="1">IF(NOTA[ID_H]="","",INDEX(NOTA[TANGGAL],MATCH(,INDIRECT(ADDRESS(ROW(NOTA[TANGGAL]),COLUMN(NOTA[TANGGAL]))&amp;":"&amp;ADDRESS(ROW(),COLUMN(NOTA[TANGGAL]))),-1)))</f>
        <v/>
      </c>
      <c r="AH35" s="41" t="str">
        <f ca="1">IF(NOTA[[#This Row],[NAMA BARANG]]="","",INDEX(NOTA[SUPPLIER],MATCH(,INDIRECT(ADDRESS(ROW(NOTA[ID]),COLUMN(NOTA[ID]))&amp;":"&amp;ADDRESS(ROW(),COLUMN(NOTA[ID]))),-1)))</f>
        <v/>
      </c>
      <c r="AI35" s="41" t="str">
        <f ca="1">IF(NOTA[[#This Row],[ID_H]]="","",IF(NOTA[[#This Row],[FAKTUR]]="",INDIRECT(ADDRESS(ROW()-1,COLUMN())),NOTA[[#This Row],[FAKTUR]]))</f>
        <v/>
      </c>
      <c r="AJ35" s="38" t="str">
        <f ca="1">IF(NOTA[[#This Row],[ID]]="","",COUNTIF(NOTA[ID_H],NOTA[[#This Row],[ID_H]]))</f>
        <v/>
      </c>
      <c r="AK35" s="38" t="str">
        <f ca="1">IF(NOTA[[#This Row],[TGL.NOTA]]="",IF(NOTA[[#This Row],[SUPPLIER_H]]="","",AK34),MONTH(NOTA[[#This Row],[TGL.NOTA]]))</f>
        <v/>
      </c>
      <c r="AL35" s="38" t="str">
        <f>LOWER(SUBSTITUTE(SUBSTITUTE(SUBSTITUTE(SUBSTITUTE(SUBSTITUTE(SUBSTITUTE(SUBSTITUTE(SUBSTITUTE(SUBSTITUTE(NOTA[NAMA BARANG]," ",),".",""),"-",""),"(",""),")",""),",",""),"/",""),"""",""),"+",""))</f>
        <v/>
      </c>
      <c r="AM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" s="38" t="str">
        <f>IF(NOTA[[#This Row],[CONCAT4]]="","",_xlfn.IFNA(MATCH(NOTA[[#This Row],[CONCAT4]],[2]!RAW[CONCAT_H],0),FALSE))</f>
        <v/>
      </c>
      <c r="AQ35" s="38" t="str">
        <f>IF(NOTA[[#This Row],[CONCAT1]]="","",MATCH(NOTA[[#This Row],[CONCAT1]],[3]!db[NB NOTA_C],0))</f>
        <v/>
      </c>
      <c r="AR35" s="38" t="str">
        <f>IF(NOTA[[#This Row],[QTY/ CTN]]="","",TRUE)</f>
        <v/>
      </c>
      <c r="AS35" s="38" t="str">
        <f ca="1">IF(NOTA[[#This Row],[ID_H]]="","",IF(NOTA[[#This Row],[Column3]]=TRUE,NOTA[[#This Row],[QTY/ CTN]],INDEX([3]!db[QTY/ CTN],NOTA[[#This Row],[//DB]])))</f>
        <v/>
      </c>
      <c r="AT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5" s="38" t="str">
        <f ca="1">IF(NOTA[[#This Row],[ID_H]]="","",MATCH(NOTA[[#This Row],[NB NOTA_C_QTY]],[4]!db[NB NOTA_C_QTY+F],0))</f>
        <v/>
      </c>
      <c r="AV35" s="53" t="str">
        <f ca="1">IF(NOTA[[#This Row],[NB NOTA_C_QTY]]="","",ROW()-2)</f>
        <v/>
      </c>
    </row>
    <row r="36" spans="1:48" ht="20.100000000000001" customHeight="1" x14ac:dyDescent="0.25">
      <c r="A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38" t="str">
        <f>IF(NOTA[[#This Row],[ID_P]]="","",MATCH(NOTA[[#This Row],[ID_P]],[1]!B_MSK[N_ID],0))</f>
        <v/>
      </c>
      <c r="D36" s="38" t="str">
        <f ca="1">IF(NOTA[[#This Row],[NAMA BARANG]]="","",INDEX(NOTA[ID],MATCH(,INDIRECT(ADDRESS(ROW(NOTA[ID]),COLUMN(NOTA[ID]))&amp;":"&amp;ADDRESS(ROW(),COLUMN(NOTA[ID]))),-1)))</f>
        <v/>
      </c>
      <c r="E36" s="46"/>
      <c r="H36" s="47"/>
      <c r="N36" s="38"/>
      <c r="Q36" s="42"/>
      <c r="R36" s="48"/>
      <c r="S36" s="49"/>
      <c r="U36" s="50"/>
      <c r="V36" s="45"/>
      <c r="W36" s="50" t="str">
        <f>IF(NOTA[[#This Row],[HARGA/ CTN]]="",NOTA[[#This Row],[JUMLAH_H]],NOTA[[#This Row],[HARGA/ CTN]]*IF(NOTA[[#This Row],[C]]="",0,NOTA[[#This Row],[C]]))</f>
        <v/>
      </c>
      <c r="X36" s="50" t="str">
        <f>IF(NOTA[[#This Row],[JUMLAH]]="","",NOTA[[#This Row],[JUMLAH]]*NOTA[[#This Row],[DISC 1]])</f>
        <v/>
      </c>
      <c r="Y36" s="50" t="str">
        <f>IF(NOTA[[#This Row],[JUMLAH]]="","",(NOTA[[#This Row],[JUMLAH]]-NOTA[[#This Row],[DISC 1-]])*NOTA[[#This Row],[DISC 2]])</f>
        <v/>
      </c>
      <c r="Z36" s="50" t="str">
        <f>IF(NOTA[[#This Row],[JUMLAH]]="","",NOTA[[#This Row],[DISC 1-]]+NOTA[[#This Row],[DISC 2-]])</f>
        <v/>
      </c>
      <c r="AA36" s="50" t="str">
        <f>IF(NOTA[[#This Row],[JUMLAH]]="","",NOTA[[#This Row],[JUMLAH]]-NOTA[[#This Row],[DISC]])</f>
        <v/>
      </c>
      <c r="AB36" s="50"/>
      <c r="AC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" s="50" t="str">
        <f>IF(OR(NOTA[[#This Row],[QTY]]="",NOTA[[#This Row],[HARGA SATUAN]]="",),"",NOTA[[#This Row],[QTY]]*NOTA[[#This Row],[HARGA SATUAN]])</f>
        <v/>
      </c>
      <c r="AG36" s="39" t="str">
        <f ca="1">IF(NOTA[ID_H]="","",INDEX(NOTA[TANGGAL],MATCH(,INDIRECT(ADDRESS(ROW(NOTA[TANGGAL]),COLUMN(NOTA[TANGGAL]))&amp;":"&amp;ADDRESS(ROW(),COLUMN(NOTA[TANGGAL]))),-1)))</f>
        <v/>
      </c>
      <c r="AH36" s="41" t="str">
        <f ca="1">IF(NOTA[[#This Row],[NAMA BARANG]]="","",INDEX(NOTA[SUPPLIER],MATCH(,INDIRECT(ADDRESS(ROW(NOTA[ID]),COLUMN(NOTA[ID]))&amp;":"&amp;ADDRESS(ROW(),COLUMN(NOTA[ID]))),-1)))</f>
        <v/>
      </c>
      <c r="AI36" s="41" t="str">
        <f ca="1">IF(NOTA[[#This Row],[ID_H]]="","",IF(NOTA[[#This Row],[FAKTUR]]="",INDIRECT(ADDRESS(ROW()-1,COLUMN())),NOTA[[#This Row],[FAKTUR]]))</f>
        <v/>
      </c>
      <c r="AJ36" s="38" t="str">
        <f ca="1">IF(NOTA[[#This Row],[ID]]="","",COUNTIF(NOTA[ID_H],NOTA[[#This Row],[ID_H]]))</f>
        <v/>
      </c>
      <c r="AK36" s="38" t="str">
        <f ca="1">IF(NOTA[[#This Row],[TGL.NOTA]]="",IF(NOTA[[#This Row],[SUPPLIER_H]]="","",AK35),MONTH(NOTA[[#This Row],[TGL.NOTA]]))</f>
        <v/>
      </c>
      <c r="AL36" s="38" t="str">
        <f>LOWER(SUBSTITUTE(SUBSTITUTE(SUBSTITUTE(SUBSTITUTE(SUBSTITUTE(SUBSTITUTE(SUBSTITUTE(SUBSTITUTE(SUBSTITUTE(NOTA[NAMA BARANG]," ",),".",""),"-",""),"(",""),")",""),",",""),"/",""),"""",""),"+",""))</f>
        <v/>
      </c>
      <c r="AM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" s="38" t="str">
        <f>IF(NOTA[[#This Row],[CONCAT4]]="","",_xlfn.IFNA(MATCH(NOTA[[#This Row],[CONCAT4]],[2]!RAW[CONCAT_H],0),FALSE))</f>
        <v/>
      </c>
      <c r="AQ36" s="38" t="str">
        <f>IF(NOTA[[#This Row],[CONCAT1]]="","",MATCH(NOTA[[#This Row],[CONCAT1]],[3]!db[NB NOTA_C],0))</f>
        <v/>
      </c>
      <c r="AR36" s="38" t="str">
        <f>IF(NOTA[[#This Row],[QTY/ CTN]]="","",TRUE)</f>
        <v/>
      </c>
      <c r="AS36" s="38" t="str">
        <f ca="1">IF(NOTA[[#This Row],[ID_H]]="","",IF(NOTA[[#This Row],[Column3]]=TRUE,NOTA[[#This Row],[QTY/ CTN]],INDEX([3]!db[QTY/ CTN],NOTA[[#This Row],[//DB]])))</f>
        <v/>
      </c>
      <c r="AT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6" s="38" t="str">
        <f ca="1">IF(NOTA[[#This Row],[ID_H]]="","",MATCH(NOTA[[#This Row],[NB NOTA_C_QTY]],[4]!db[NB NOTA_C_QTY+F],0))</f>
        <v/>
      </c>
      <c r="AV36" s="53" t="str">
        <f ca="1">IF(NOTA[[#This Row],[NB NOTA_C_QTY]]="","",ROW()-2)</f>
        <v/>
      </c>
    </row>
    <row r="37" spans="1:48" ht="20.100000000000001" customHeight="1" x14ac:dyDescent="0.25">
      <c r="A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38" t="str">
        <f>IF(NOTA[[#This Row],[ID_P]]="","",MATCH(NOTA[[#This Row],[ID_P]],[1]!B_MSK[N_ID],0))</f>
        <v/>
      </c>
      <c r="D37" s="38" t="str">
        <f ca="1">IF(NOTA[[#This Row],[NAMA BARANG]]="","",INDEX(NOTA[ID],MATCH(,INDIRECT(ADDRESS(ROW(NOTA[ID]),COLUMN(NOTA[ID]))&amp;":"&amp;ADDRESS(ROW(),COLUMN(NOTA[ID]))),-1)))</f>
        <v/>
      </c>
      <c r="E37" s="46"/>
      <c r="H37" s="47"/>
      <c r="N37" s="38"/>
      <c r="Q37" s="42"/>
      <c r="R37" s="48"/>
      <c r="S37" s="49"/>
      <c r="U37" s="50"/>
      <c r="V37" s="45"/>
      <c r="W37" s="50" t="str">
        <f>IF(NOTA[[#This Row],[HARGA/ CTN]]="",NOTA[[#This Row],[JUMLAH_H]],NOTA[[#This Row],[HARGA/ CTN]]*IF(NOTA[[#This Row],[C]]="",0,NOTA[[#This Row],[C]]))</f>
        <v/>
      </c>
      <c r="X37" s="50" t="str">
        <f>IF(NOTA[[#This Row],[JUMLAH]]="","",NOTA[[#This Row],[JUMLAH]]*NOTA[[#This Row],[DISC 1]])</f>
        <v/>
      </c>
      <c r="Y37" s="50" t="str">
        <f>IF(NOTA[[#This Row],[JUMLAH]]="","",(NOTA[[#This Row],[JUMLAH]]-NOTA[[#This Row],[DISC 1-]])*NOTA[[#This Row],[DISC 2]])</f>
        <v/>
      </c>
      <c r="Z37" s="50" t="str">
        <f>IF(NOTA[[#This Row],[JUMLAH]]="","",NOTA[[#This Row],[DISC 1-]]+NOTA[[#This Row],[DISC 2-]])</f>
        <v/>
      </c>
      <c r="AA37" s="50" t="str">
        <f>IF(NOTA[[#This Row],[JUMLAH]]="","",NOTA[[#This Row],[JUMLAH]]-NOTA[[#This Row],[DISC]])</f>
        <v/>
      </c>
      <c r="AB37" s="50"/>
      <c r="AC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" s="50" t="str">
        <f>IF(OR(NOTA[[#This Row],[QTY]]="",NOTA[[#This Row],[HARGA SATUAN]]="",),"",NOTA[[#This Row],[QTY]]*NOTA[[#This Row],[HARGA SATUAN]])</f>
        <v/>
      </c>
      <c r="AG37" s="39" t="str">
        <f ca="1">IF(NOTA[ID_H]="","",INDEX(NOTA[TANGGAL],MATCH(,INDIRECT(ADDRESS(ROW(NOTA[TANGGAL]),COLUMN(NOTA[TANGGAL]))&amp;":"&amp;ADDRESS(ROW(),COLUMN(NOTA[TANGGAL]))),-1)))</f>
        <v/>
      </c>
      <c r="AH37" s="41" t="str">
        <f ca="1">IF(NOTA[[#This Row],[NAMA BARANG]]="","",INDEX(NOTA[SUPPLIER],MATCH(,INDIRECT(ADDRESS(ROW(NOTA[ID]),COLUMN(NOTA[ID]))&amp;":"&amp;ADDRESS(ROW(),COLUMN(NOTA[ID]))),-1)))</f>
        <v/>
      </c>
      <c r="AI37" s="41" t="str">
        <f ca="1">IF(NOTA[[#This Row],[ID_H]]="","",IF(NOTA[[#This Row],[FAKTUR]]="",INDIRECT(ADDRESS(ROW()-1,COLUMN())),NOTA[[#This Row],[FAKTUR]]))</f>
        <v/>
      </c>
      <c r="AJ37" s="38" t="str">
        <f ca="1">IF(NOTA[[#This Row],[ID]]="","",COUNTIF(NOTA[ID_H],NOTA[[#This Row],[ID_H]]))</f>
        <v/>
      </c>
      <c r="AK37" s="38" t="str">
        <f ca="1">IF(NOTA[[#This Row],[TGL.NOTA]]="",IF(NOTA[[#This Row],[SUPPLIER_H]]="","",AK36),MONTH(NOTA[[#This Row],[TGL.NOTA]]))</f>
        <v/>
      </c>
      <c r="AL37" s="38" t="str">
        <f>LOWER(SUBSTITUTE(SUBSTITUTE(SUBSTITUTE(SUBSTITUTE(SUBSTITUTE(SUBSTITUTE(SUBSTITUTE(SUBSTITUTE(SUBSTITUTE(NOTA[NAMA BARANG]," ",),".",""),"-",""),"(",""),")",""),",",""),"/",""),"""",""),"+",""))</f>
        <v/>
      </c>
      <c r="AM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" s="38" t="str">
        <f>IF(NOTA[[#This Row],[CONCAT4]]="","",_xlfn.IFNA(MATCH(NOTA[[#This Row],[CONCAT4]],[2]!RAW[CONCAT_H],0),FALSE))</f>
        <v/>
      </c>
      <c r="AQ37" s="38" t="str">
        <f>IF(NOTA[[#This Row],[CONCAT1]]="","",MATCH(NOTA[[#This Row],[CONCAT1]],[3]!db[NB NOTA_C],0))</f>
        <v/>
      </c>
      <c r="AR37" s="38" t="str">
        <f>IF(NOTA[[#This Row],[QTY/ CTN]]="","",TRUE)</f>
        <v/>
      </c>
      <c r="AS37" s="38" t="str">
        <f ca="1">IF(NOTA[[#This Row],[ID_H]]="","",IF(NOTA[[#This Row],[Column3]]=TRUE,NOTA[[#This Row],[QTY/ CTN]],INDEX([3]!db[QTY/ CTN],NOTA[[#This Row],[//DB]])))</f>
        <v/>
      </c>
      <c r="AT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7" s="38" t="str">
        <f ca="1">IF(NOTA[[#This Row],[ID_H]]="","",MATCH(NOTA[[#This Row],[NB NOTA_C_QTY]],[4]!db[NB NOTA_C_QTY+F],0))</f>
        <v/>
      </c>
      <c r="AV37" s="53" t="str">
        <f ca="1">IF(NOTA[[#This Row],[NB NOTA_C_QTY]]="","",ROW()-2)</f>
        <v/>
      </c>
    </row>
    <row r="38" spans="1:48" ht="20.100000000000001" customHeight="1" x14ac:dyDescent="0.25">
      <c r="A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38" t="str">
        <f>IF(NOTA[[#This Row],[ID_P]]="","",MATCH(NOTA[[#This Row],[ID_P]],[1]!B_MSK[N_ID],0))</f>
        <v/>
      </c>
      <c r="D38" s="38" t="str">
        <f ca="1">IF(NOTA[[#This Row],[NAMA BARANG]]="","",INDEX(NOTA[ID],MATCH(,INDIRECT(ADDRESS(ROW(NOTA[ID]),COLUMN(NOTA[ID]))&amp;":"&amp;ADDRESS(ROW(),COLUMN(NOTA[ID]))),-1)))</f>
        <v/>
      </c>
      <c r="E38" s="46"/>
      <c r="H38" s="47"/>
      <c r="N38" s="38"/>
      <c r="Q38" s="42"/>
      <c r="R38" s="48"/>
      <c r="S38" s="49"/>
      <c r="U38" s="50"/>
      <c r="V38" s="45"/>
      <c r="W38" s="50" t="str">
        <f>IF(NOTA[[#This Row],[HARGA/ CTN]]="",NOTA[[#This Row],[JUMLAH_H]],NOTA[[#This Row],[HARGA/ CTN]]*IF(NOTA[[#This Row],[C]]="",0,NOTA[[#This Row],[C]]))</f>
        <v/>
      </c>
      <c r="X38" s="50" t="str">
        <f>IF(NOTA[[#This Row],[JUMLAH]]="","",NOTA[[#This Row],[JUMLAH]]*NOTA[[#This Row],[DISC 1]])</f>
        <v/>
      </c>
      <c r="Y38" s="50" t="str">
        <f>IF(NOTA[[#This Row],[JUMLAH]]="","",(NOTA[[#This Row],[JUMLAH]]-NOTA[[#This Row],[DISC 1-]])*NOTA[[#This Row],[DISC 2]])</f>
        <v/>
      </c>
      <c r="Z38" s="50" t="str">
        <f>IF(NOTA[[#This Row],[JUMLAH]]="","",NOTA[[#This Row],[DISC 1-]]+NOTA[[#This Row],[DISC 2-]])</f>
        <v/>
      </c>
      <c r="AA38" s="50" t="str">
        <f>IF(NOTA[[#This Row],[JUMLAH]]="","",NOTA[[#This Row],[JUMLAH]]-NOTA[[#This Row],[DISC]])</f>
        <v/>
      </c>
      <c r="AB38" s="50"/>
      <c r="AC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" s="50" t="str">
        <f>IF(OR(NOTA[[#This Row],[QTY]]="",NOTA[[#This Row],[HARGA SATUAN]]="",),"",NOTA[[#This Row],[QTY]]*NOTA[[#This Row],[HARGA SATUAN]])</f>
        <v/>
      </c>
      <c r="AG38" s="39" t="str">
        <f ca="1">IF(NOTA[ID_H]="","",INDEX(NOTA[TANGGAL],MATCH(,INDIRECT(ADDRESS(ROW(NOTA[TANGGAL]),COLUMN(NOTA[TANGGAL]))&amp;":"&amp;ADDRESS(ROW(),COLUMN(NOTA[TANGGAL]))),-1)))</f>
        <v/>
      </c>
      <c r="AH38" s="41" t="str">
        <f ca="1">IF(NOTA[[#This Row],[NAMA BARANG]]="","",INDEX(NOTA[SUPPLIER],MATCH(,INDIRECT(ADDRESS(ROW(NOTA[ID]),COLUMN(NOTA[ID]))&amp;":"&amp;ADDRESS(ROW(),COLUMN(NOTA[ID]))),-1)))</f>
        <v/>
      </c>
      <c r="AI38" s="41" t="str">
        <f ca="1">IF(NOTA[[#This Row],[ID_H]]="","",IF(NOTA[[#This Row],[FAKTUR]]="",INDIRECT(ADDRESS(ROW()-1,COLUMN())),NOTA[[#This Row],[FAKTUR]]))</f>
        <v/>
      </c>
      <c r="AJ38" s="38" t="str">
        <f ca="1">IF(NOTA[[#This Row],[ID]]="","",COUNTIF(NOTA[ID_H],NOTA[[#This Row],[ID_H]]))</f>
        <v/>
      </c>
      <c r="AK38" s="38" t="str">
        <f ca="1">IF(NOTA[[#This Row],[TGL.NOTA]]="",IF(NOTA[[#This Row],[SUPPLIER_H]]="","",AK37),MONTH(NOTA[[#This Row],[TGL.NOTA]]))</f>
        <v/>
      </c>
      <c r="AL38" s="38" t="str">
        <f>LOWER(SUBSTITUTE(SUBSTITUTE(SUBSTITUTE(SUBSTITUTE(SUBSTITUTE(SUBSTITUTE(SUBSTITUTE(SUBSTITUTE(SUBSTITUTE(NOTA[NAMA BARANG]," ",),".",""),"-",""),"(",""),")",""),",",""),"/",""),"""",""),"+",""))</f>
        <v/>
      </c>
      <c r="AM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" s="38" t="str">
        <f>IF(NOTA[[#This Row],[CONCAT4]]="","",_xlfn.IFNA(MATCH(NOTA[[#This Row],[CONCAT4]],[2]!RAW[CONCAT_H],0),FALSE))</f>
        <v/>
      </c>
      <c r="AQ38" s="38" t="str">
        <f>IF(NOTA[[#This Row],[CONCAT1]]="","",MATCH(NOTA[[#This Row],[CONCAT1]],[3]!db[NB NOTA_C],0))</f>
        <v/>
      </c>
      <c r="AR38" s="38" t="str">
        <f>IF(NOTA[[#This Row],[QTY/ CTN]]="","",TRUE)</f>
        <v/>
      </c>
      <c r="AS38" s="38" t="str">
        <f ca="1">IF(NOTA[[#This Row],[ID_H]]="","",IF(NOTA[[#This Row],[Column3]]=TRUE,NOTA[[#This Row],[QTY/ CTN]],INDEX([3]!db[QTY/ CTN],NOTA[[#This Row],[//DB]])))</f>
        <v/>
      </c>
      <c r="AT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8" s="38" t="str">
        <f ca="1">IF(NOTA[[#This Row],[ID_H]]="","",MATCH(NOTA[[#This Row],[NB NOTA_C_QTY]],[4]!db[NB NOTA_C_QTY+F],0))</f>
        <v/>
      </c>
      <c r="AV38" s="53" t="str">
        <f ca="1">IF(NOTA[[#This Row],[NB NOTA_C_QTY]]="","",ROW()-2)</f>
        <v/>
      </c>
    </row>
    <row r="39" spans="1:48" ht="20.100000000000001" customHeight="1" x14ac:dyDescent="0.25">
      <c r="A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38" t="str">
        <f>IF(NOTA[[#This Row],[ID_P]]="","",MATCH(NOTA[[#This Row],[ID_P]],[1]!B_MSK[N_ID],0))</f>
        <v/>
      </c>
      <c r="D39" s="38" t="str">
        <f ca="1">IF(NOTA[[#This Row],[NAMA BARANG]]="","",INDEX(NOTA[ID],MATCH(,INDIRECT(ADDRESS(ROW(NOTA[ID]),COLUMN(NOTA[ID]))&amp;":"&amp;ADDRESS(ROW(),COLUMN(NOTA[ID]))),-1)))</f>
        <v/>
      </c>
      <c r="E39" s="46"/>
      <c r="H39" s="47"/>
      <c r="N39" s="38"/>
      <c r="Q39" s="42"/>
      <c r="R39" s="48"/>
      <c r="S39" s="49"/>
      <c r="U39" s="50"/>
      <c r="V39" s="45"/>
      <c r="W39" s="50" t="str">
        <f>IF(NOTA[[#This Row],[HARGA/ CTN]]="",NOTA[[#This Row],[JUMLAH_H]],NOTA[[#This Row],[HARGA/ CTN]]*IF(NOTA[[#This Row],[C]]="",0,NOTA[[#This Row],[C]]))</f>
        <v/>
      </c>
      <c r="X39" s="50" t="str">
        <f>IF(NOTA[[#This Row],[JUMLAH]]="","",NOTA[[#This Row],[JUMLAH]]*NOTA[[#This Row],[DISC 1]])</f>
        <v/>
      </c>
      <c r="Y39" s="50" t="str">
        <f>IF(NOTA[[#This Row],[JUMLAH]]="","",(NOTA[[#This Row],[JUMLAH]]-NOTA[[#This Row],[DISC 1-]])*NOTA[[#This Row],[DISC 2]])</f>
        <v/>
      </c>
      <c r="Z39" s="50" t="str">
        <f>IF(NOTA[[#This Row],[JUMLAH]]="","",NOTA[[#This Row],[DISC 1-]]+NOTA[[#This Row],[DISC 2-]])</f>
        <v/>
      </c>
      <c r="AA39" s="50" t="str">
        <f>IF(NOTA[[#This Row],[JUMLAH]]="","",NOTA[[#This Row],[JUMLAH]]-NOTA[[#This Row],[DISC]])</f>
        <v/>
      </c>
      <c r="AB39" s="50"/>
      <c r="AC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" s="50" t="str">
        <f>IF(OR(NOTA[[#This Row],[QTY]]="",NOTA[[#This Row],[HARGA SATUAN]]="",),"",NOTA[[#This Row],[QTY]]*NOTA[[#This Row],[HARGA SATUAN]])</f>
        <v/>
      </c>
      <c r="AG39" s="39" t="str">
        <f ca="1">IF(NOTA[ID_H]="","",INDEX(NOTA[TANGGAL],MATCH(,INDIRECT(ADDRESS(ROW(NOTA[TANGGAL]),COLUMN(NOTA[TANGGAL]))&amp;":"&amp;ADDRESS(ROW(),COLUMN(NOTA[TANGGAL]))),-1)))</f>
        <v/>
      </c>
      <c r="AH39" s="41" t="str">
        <f ca="1">IF(NOTA[[#This Row],[NAMA BARANG]]="","",INDEX(NOTA[SUPPLIER],MATCH(,INDIRECT(ADDRESS(ROW(NOTA[ID]),COLUMN(NOTA[ID]))&amp;":"&amp;ADDRESS(ROW(),COLUMN(NOTA[ID]))),-1)))</f>
        <v/>
      </c>
      <c r="AI39" s="41" t="str">
        <f ca="1">IF(NOTA[[#This Row],[ID_H]]="","",IF(NOTA[[#This Row],[FAKTUR]]="",INDIRECT(ADDRESS(ROW()-1,COLUMN())),NOTA[[#This Row],[FAKTUR]]))</f>
        <v/>
      </c>
      <c r="AJ39" s="38" t="str">
        <f ca="1">IF(NOTA[[#This Row],[ID]]="","",COUNTIF(NOTA[ID_H],NOTA[[#This Row],[ID_H]]))</f>
        <v/>
      </c>
      <c r="AK39" s="38" t="str">
        <f ca="1">IF(NOTA[[#This Row],[TGL.NOTA]]="",IF(NOTA[[#This Row],[SUPPLIER_H]]="","",AK38),MONTH(NOTA[[#This Row],[TGL.NOTA]]))</f>
        <v/>
      </c>
      <c r="AL39" s="38" t="str">
        <f>LOWER(SUBSTITUTE(SUBSTITUTE(SUBSTITUTE(SUBSTITUTE(SUBSTITUTE(SUBSTITUTE(SUBSTITUTE(SUBSTITUTE(SUBSTITUTE(NOTA[NAMA BARANG]," ",),".",""),"-",""),"(",""),")",""),",",""),"/",""),"""",""),"+",""))</f>
        <v/>
      </c>
      <c r="AM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" s="38" t="str">
        <f>IF(NOTA[[#This Row],[CONCAT4]]="","",_xlfn.IFNA(MATCH(NOTA[[#This Row],[CONCAT4]],[2]!RAW[CONCAT_H],0),FALSE))</f>
        <v/>
      </c>
      <c r="AQ39" s="38" t="str">
        <f>IF(NOTA[[#This Row],[CONCAT1]]="","",MATCH(NOTA[[#This Row],[CONCAT1]],[3]!db[NB NOTA_C],0))</f>
        <v/>
      </c>
      <c r="AR39" s="38" t="str">
        <f>IF(NOTA[[#This Row],[QTY/ CTN]]="","",TRUE)</f>
        <v/>
      </c>
      <c r="AS39" s="38" t="str">
        <f ca="1">IF(NOTA[[#This Row],[ID_H]]="","",IF(NOTA[[#This Row],[Column3]]=TRUE,NOTA[[#This Row],[QTY/ CTN]],INDEX([3]!db[QTY/ CTN],NOTA[[#This Row],[//DB]])))</f>
        <v/>
      </c>
      <c r="AT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9" s="38" t="str">
        <f ca="1">IF(NOTA[[#This Row],[ID_H]]="","",MATCH(NOTA[[#This Row],[NB NOTA_C_QTY]],[4]!db[NB NOTA_C_QTY+F],0))</f>
        <v/>
      </c>
      <c r="AV39" s="53" t="str">
        <f ca="1">IF(NOTA[[#This Row],[NB NOTA_C_QTY]]="","",ROW()-2)</f>
        <v/>
      </c>
    </row>
    <row r="40" spans="1:48" ht="20.100000000000001" customHeight="1" x14ac:dyDescent="0.25">
      <c r="A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38" t="str">
        <f>IF(NOTA[[#This Row],[ID_P]]="","",MATCH(NOTA[[#This Row],[ID_P]],[1]!B_MSK[N_ID],0))</f>
        <v/>
      </c>
      <c r="D40" s="38" t="str">
        <f ca="1">IF(NOTA[[#This Row],[NAMA BARANG]]="","",INDEX(NOTA[ID],MATCH(,INDIRECT(ADDRESS(ROW(NOTA[ID]),COLUMN(NOTA[ID]))&amp;":"&amp;ADDRESS(ROW(),COLUMN(NOTA[ID]))),-1)))</f>
        <v/>
      </c>
      <c r="E40" s="46"/>
      <c r="H40" s="47"/>
      <c r="N40" s="38"/>
      <c r="Q40" s="42"/>
      <c r="R40" s="48"/>
      <c r="S40" s="49"/>
      <c r="U40" s="50"/>
      <c r="V40" s="45"/>
      <c r="W40" s="50" t="str">
        <f>IF(NOTA[[#This Row],[HARGA/ CTN]]="",NOTA[[#This Row],[JUMLAH_H]],NOTA[[#This Row],[HARGA/ CTN]]*IF(NOTA[[#This Row],[C]]="",0,NOTA[[#This Row],[C]]))</f>
        <v/>
      </c>
      <c r="X40" s="50" t="str">
        <f>IF(NOTA[[#This Row],[JUMLAH]]="","",NOTA[[#This Row],[JUMLAH]]*NOTA[[#This Row],[DISC 1]])</f>
        <v/>
      </c>
      <c r="Y40" s="50" t="str">
        <f>IF(NOTA[[#This Row],[JUMLAH]]="","",(NOTA[[#This Row],[JUMLAH]]-NOTA[[#This Row],[DISC 1-]])*NOTA[[#This Row],[DISC 2]])</f>
        <v/>
      </c>
      <c r="Z40" s="50" t="str">
        <f>IF(NOTA[[#This Row],[JUMLAH]]="","",NOTA[[#This Row],[DISC 1-]]+NOTA[[#This Row],[DISC 2-]])</f>
        <v/>
      </c>
      <c r="AA40" s="50" t="str">
        <f>IF(NOTA[[#This Row],[JUMLAH]]="","",NOTA[[#This Row],[JUMLAH]]-NOTA[[#This Row],[DISC]])</f>
        <v/>
      </c>
      <c r="AB40" s="50"/>
      <c r="AC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" s="50" t="str">
        <f>IF(OR(NOTA[[#This Row],[QTY]]="",NOTA[[#This Row],[HARGA SATUAN]]="",),"",NOTA[[#This Row],[QTY]]*NOTA[[#This Row],[HARGA SATUAN]])</f>
        <v/>
      </c>
      <c r="AG40" s="39" t="str">
        <f ca="1">IF(NOTA[ID_H]="","",INDEX(NOTA[TANGGAL],MATCH(,INDIRECT(ADDRESS(ROW(NOTA[TANGGAL]),COLUMN(NOTA[TANGGAL]))&amp;":"&amp;ADDRESS(ROW(),COLUMN(NOTA[TANGGAL]))),-1)))</f>
        <v/>
      </c>
      <c r="AH40" s="41" t="str">
        <f ca="1">IF(NOTA[[#This Row],[NAMA BARANG]]="","",INDEX(NOTA[SUPPLIER],MATCH(,INDIRECT(ADDRESS(ROW(NOTA[ID]),COLUMN(NOTA[ID]))&amp;":"&amp;ADDRESS(ROW(),COLUMN(NOTA[ID]))),-1)))</f>
        <v/>
      </c>
      <c r="AI40" s="41" t="str">
        <f ca="1">IF(NOTA[[#This Row],[ID_H]]="","",IF(NOTA[[#This Row],[FAKTUR]]="",INDIRECT(ADDRESS(ROW()-1,COLUMN())),NOTA[[#This Row],[FAKTUR]]))</f>
        <v/>
      </c>
      <c r="AJ40" s="38" t="str">
        <f ca="1">IF(NOTA[[#This Row],[ID]]="","",COUNTIF(NOTA[ID_H],NOTA[[#This Row],[ID_H]]))</f>
        <v/>
      </c>
      <c r="AK40" s="38" t="str">
        <f ca="1">IF(NOTA[[#This Row],[TGL.NOTA]]="",IF(NOTA[[#This Row],[SUPPLIER_H]]="","",AK39),MONTH(NOTA[[#This Row],[TGL.NOTA]]))</f>
        <v/>
      </c>
      <c r="AL40" s="38" t="str">
        <f>LOWER(SUBSTITUTE(SUBSTITUTE(SUBSTITUTE(SUBSTITUTE(SUBSTITUTE(SUBSTITUTE(SUBSTITUTE(SUBSTITUTE(SUBSTITUTE(NOTA[NAMA BARANG]," ",),".",""),"-",""),"(",""),")",""),",",""),"/",""),"""",""),"+",""))</f>
        <v/>
      </c>
      <c r="AM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" s="38" t="str">
        <f>IF(NOTA[[#This Row],[CONCAT4]]="","",_xlfn.IFNA(MATCH(NOTA[[#This Row],[CONCAT4]],[2]!RAW[CONCAT_H],0),FALSE))</f>
        <v/>
      </c>
      <c r="AQ40" s="38" t="str">
        <f>IF(NOTA[[#This Row],[CONCAT1]]="","",MATCH(NOTA[[#This Row],[CONCAT1]],[3]!db[NB NOTA_C],0))</f>
        <v/>
      </c>
      <c r="AR40" s="38" t="str">
        <f>IF(NOTA[[#This Row],[QTY/ CTN]]="","",TRUE)</f>
        <v/>
      </c>
      <c r="AS40" s="38" t="str">
        <f ca="1">IF(NOTA[[#This Row],[ID_H]]="","",IF(NOTA[[#This Row],[Column3]]=TRUE,NOTA[[#This Row],[QTY/ CTN]],INDEX([3]!db[QTY/ CTN],NOTA[[#This Row],[//DB]])))</f>
        <v/>
      </c>
      <c r="AT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0" s="38" t="str">
        <f ca="1">IF(NOTA[[#This Row],[ID_H]]="","",MATCH(NOTA[[#This Row],[NB NOTA_C_QTY]],[4]!db[NB NOTA_C_QTY+F],0))</f>
        <v/>
      </c>
      <c r="AV40" s="53" t="str">
        <f ca="1">IF(NOTA[[#This Row],[NB NOTA_C_QTY]]="","",ROW()-2)</f>
        <v/>
      </c>
    </row>
    <row r="41" spans="1:48" ht="20.100000000000001" customHeight="1" x14ac:dyDescent="0.25">
      <c r="A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38" t="str">
        <f>IF(NOTA[[#This Row],[ID_P]]="","",MATCH(NOTA[[#This Row],[ID_P]],[1]!B_MSK[N_ID],0))</f>
        <v/>
      </c>
      <c r="D41" s="38" t="str">
        <f ca="1">IF(NOTA[[#This Row],[NAMA BARANG]]="","",INDEX(NOTA[ID],MATCH(,INDIRECT(ADDRESS(ROW(NOTA[ID]),COLUMN(NOTA[ID]))&amp;":"&amp;ADDRESS(ROW(),COLUMN(NOTA[ID]))),-1)))</f>
        <v/>
      </c>
      <c r="E41" s="46"/>
      <c r="H41" s="47"/>
      <c r="N41" s="38"/>
      <c r="Q41" s="42"/>
      <c r="R41" s="48"/>
      <c r="S41" s="49"/>
      <c r="U41" s="50"/>
      <c r="V41" s="45"/>
      <c r="W41" s="50" t="str">
        <f>IF(NOTA[[#This Row],[HARGA/ CTN]]="",NOTA[[#This Row],[JUMLAH_H]],NOTA[[#This Row],[HARGA/ CTN]]*IF(NOTA[[#This Row],[C]]="",0,NOTA[[#This Row],[C]]))</f>
        <v/>
      </c>
      <c r="X41" s="50" t="str">
        <f>IF(NOTA[[#This Row],[JUMLAH]]="","",NOTA[[#This Row],[JUMLAH]]*NOTA[[#This Row],[DISC 1]])</f>
        <v/>
      </c>
      <c r="Y41" s="50" t="str">
        <f>IF(NOTA[[#This Row],[JUMLAH]]="","",(NOTA[[#This Row],[JUMLAH]]-NOTA[[#This Row],[DISC 1-]])*NOTA[[#This Row],[DISC 2]])</f>
        <v/>
      </c>
      <c r="Z41" s="50" t="str">
        <f>IF(NOTA[[#This Row],[JUMLAH]]="","",NOTA[[#This Row],[DISC 1-]]+NOTA[[#This Row],[DISC 2-]])</f>
        <v/>
      </c>
      <c r="AA41" s="50" t="str">
        <f>IF(NOTA[[#This Row],[JUMLAH]]="","",NOTA[[#This Row],[JUMLAH]]-NOTA[[#This Row],[DISC]])</f>
        <v/>
      </c>
      <c r="AB41" s="50"/>
      <c r="AC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" s="50" t="str">
        <f>IF(OR(NOTA[[#This Row],[QTY]]="",NOTA[[#This Row],[HARGA SATUAN]]="",),"",NOTA[[#This Row],[QTY]]*NOTA[[#This Row],[HARGA SATUAN]])</f>
        <v/>
      </c>
      <c r="AG41" s="39" t="str">
        <f ca="1">IF(NOTA[ID_H]="","",INDEX(NOTA[TANGGAL],MATCH(,INDIRECT(ADDRESS(ROW(NOTA[TANGGAL]),COLUMN(NOTA[TANGGAL]))&amp;":"&amp;ADDRESS(ROW(),COLUMN(NOTA[TANGGAL]))),-1)))</f>
        <v/>
      </c>
      <c r="AH41" s="41" t="str">
        <f ca="1">IF(NOTA[[#This Row],[NAMA BARANG]]="","",INDEX(NOTA[SUPPLIER],MATCH(,INDIRECT(ADDRESS(ROW(NOTA[ID]),COLUMN(NOTA[ID]))&amp;":"&amp;ADDRESS(ROW(),COLUMN(NOTA[ID]))),-1)))</f>
        <v/>
      </c>
      <c r="AI41" s="41" t="str">
        <f ca="1">IF(NOTA[[#This Row],[ID_H]]="","",IF(NOTA[[#This Row],[FAKTUR]]="",INDIRECT(ADDRESS(ROW()-1,COLUMN())),NOTA[[#This Row],[FAKTUR]]))</f>
        <v/>
      </c>
      <c r="AJ41" s="38" t="str">
        <f ca="1">IF(NOTA[[#This Row],[ID]]="","",COUNTIF(NOTA[ID_H],NOTA[[#This Row],[ID_H]]))</f>
        <v/>
      </c>
      <c r="AK41" s="38" t="str">
        <f ca="1">IF(NOTA[[#This Row],[TGL.NOTA]]="",IF(NOTA[[#This Row],[SUPPLIER_H]]="","",AK40),MONTH(NOTA[[#This Row],[TGL.NOTA]]))</f>
        <v/>
      </c>
      <c r="AL41" s="38" t="str">
        <f>LOWER(SUBSTITUTE(SUBSTITUTE(SUBSTITUTE(SUBSTITUTE(SUBSTITUTE(SUBSTITUTE(SUBSTITUTE(SUBSTITUTE(SUBSTITUTE(NOTA[NAMA BARANG]," ",),".",""),"-",""),"(",""),")",""),",",""),"/",""),"""",""),"+",""))</f>
        <v/>
      </c>
      <c r="AM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" s="38" t="str">
        <f>IF(NOTA[[#This Row],[CONCAT4]]="","",_xlfn.IFNA(MATCH(NOTA[[#This Row],[CONCAT4]],[2]!RAW[CONCAT_H],0),FALSE))</f>
        <v/>
      </c>
      <c r="AQ41" s="38" t="str">
        <f>IF(NOTA[[#This Row],[CONCAT1]]="","",MATCH(NOTA[[#This Row],[CONCAT1]],[3]!db[NB NOTA_C],0))</f>
        <v/>
      </c>
      <c r="AR41" s="38" t="str">
        <f>IF(NOTA[[#This Row],[QTY/ CTN]]="","",TRUE)</f>
        <v/>
      </c>
      <c r="AS41" s="38" t="str">
        <f ca="1">IF(NOTA[[#This Row],[ID_H]]="","",IF(NOTA[[#This Row],[Column3]]=TRUE,NOTA[[#This Row],[QTY/ CTN]],INDEX([3]!db[QTY/ CTN],NOTA[[#This Row],[//DB]])))</f>
        <v/>
      </c>
      <c r="AT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1" s="38" t="str">
        <f ca="1">IF(NOTA[[#This Row],[ID_H]]="","",MATCH(NOTA[[#This Row],[NB NOTA_C_QTY]],[4]!db[NB NOTA_C_QTY+F],0))</f>
        <v/>
      </c>
      <c r="AV41" s="53" t="str">
        <f ca="1">IF(NOTA[[#This Row],[NB NOTA_C_QTY]]="","",ROW()-2)</f>
        <v/>
      </c>
    </row>
    <row r="42" spans="1:48" ht="20.100000000000001" customHeight="1" x14ac:dyDescent="0.25">
      <c r="A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38" t="str">
        <f>IF(NOTA[[#This Row],[ID_P]]="","",MATCH(NOTA[[#This Row],[ID_P]],[1]!B_MSK[N_ID],0))</f>
        <v/>
      </c>
      <c r="D42" s="38" t="str">
        <f ca="1">IF(NOTA[[#This Row],[NAMA BARANG]]="","",INDEX(NOTA[ID],MATCH(,INDIRECT(ADDRESS(ROW(NOTA[ID]),COLUMN(NOTA[ID]))&amp;":"&amp;ADDRESS(ROW(),COLUMN(NOTA[ID]))),-1)))</f>
        <v/>
      </c>
      <c r="E42" s="46"/>
      <c r="H42" s="47"/>
      <c r="N42" s="38"/>
      <c r="Q42" s="42"/>
      <c r="R42" s="48"/>
      <c r="S42" s="49"/>
      <c r="U42" s="50"/>
      <c r="V42" s="45"/>
      <c r="W42" s="50" t="str">
        <f>IF(NOTA[[#This Row],[HARGA/ CTN]]="",NOTA[[#This Row],[JUMLAH_H]],NOTA[[#This Row],[HARGA/ CTN]]*IF(NOTA[[#This Row],[C]]="",0,NOTA[[#This Row],[C]]))</f>
        <v/>
      </c>
      <c r="X42" s="50" t="str">
        <f>IF(NOTA[[#This Row],[JUMLAH]]="","",NOTA[[#This Row],[JUMLAH]]*NOTA[[#This Row],[DISC 1]])</f>
        <v/>
      </c>
      <c r="Y42" s="50" t="str">
        <f>IF(NOTA[[#This Row],[JUMLAH]]="","",(NOTA[[#This Row],[JUMLAH]]-NOTA[[#This Row],[DISC 1-]])*NOTA[[#This Row],[DISC 2]])</f>
        <v/>
      </c>
      <c r="Z42" s="50" t="str">
        <f>IF(NOTA[[#This Row],[JUMLAH]]="","",NOTA[[#This Row],[DISC 1-]]+NOTA[[#This Row],[DISC 2-]])</f>
        <v/>
      </c>
      <c r="AA42" s="50" t="str">
        <f>IF(NOTA[[#This Row],[JUMLAH]]="","",NOTA[[#This Row],[JUMLAH]]-NOTA[[#This Row],[DISC]])</f>
        <v/>
      </c>
      <c r="AB42" s="50"/>
      <c r="AC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" s="50" t="str">
        <f>IF(OR(NOTA[[#This Row],[QTY]]="",NOTA[[#This Row],[HARGA SATUAN]]="",),"",NOTA[[#This Row],[QTY]]*NOTA[[#This Row],[HARGA SATUAN]])</f>
        <v/>
      </c>
      <c r="AG42" s="39" t="str">
        <f ca="1">IF(NOTA[ID_H]="","",INDEX(NOTA[TANGGAL],MATCH(,INDIRECT(ADDRESS(ROW(NOTA[TANGGAL]),COLUMN(NOTA[TANGGAL]))&amp;":"&amp;ADDRESS(ROW(),COLUMN(NOTA[TANGGAL]))),-1)))</f>
        <v/>
      </c>
      <c r="AH42" s="41" t="str">
        <f ca="1">IF(NOTA[[#This Row],[NAMA BARANG]]="","",INDEX(NOTA[SUPPLIER],MATCH(,INDIRECT(ADDRESS(ROW(NOTA[ID]),COLUMN(NOTA[ID]))&amp;":"&amp;ADDRESS(ROW(),COLUMN(NOTA[ID]))),-1)))</f>
        <v/>
      </c>
      <c r="AI42" s="41" t="str">
        <f ca="1">IF(NOTA[[#This Row],[ID_H]]="","",IF(NOTA[[#This Row],[FAKTUR]]="",INDIRECT(ADDRESS(ROW()-1,COLUMN())),NOTA[[#This Row],[FAKTUR]]))</f>
        <v/>
      </c>
      <c r="AJ42" s="38" t="str">
        <f ca="1">IF(NOTA[[#This Row],[ID]]="","",COUNTIF(NOTA[ID_H],NOTA[[#This Row],[ID_H]]))</f>
        <v/>
      </c>
      <c r="AK42" s="38" t="str">
        <f ca="1">IF(NOTA[[#This Row],[TGL.NOTA]]="",IF(NOTA[[#This Row],[SUPPLIER_H]]="","",AK41),MONTH(NOTA[[#This Row],[TGL.NOTA]]))</f>
        <v/>
      </c>
      <c r="AL42" s="38" t="str">
        <f>LOWER(SUBSTITUTE(SUBSTITUTE(SUBSTITUTE(SUBSTITUTE(SUBSTITUTE(SUBSTITUTE(SUBSTITUTE(SUBSTITUTE(SUBSTITUTE(NOTA[NAMA BARANG]," ",),".",""),"-",""),"(",""),")",""),",",""),"/",""),"""",""),"+",""))</f>
        <v/>
      </c>
      <c r="AM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" s="38" t="str">
        <f>IF(NOTA[[#This Row],[CONCAT4]]="","",_xlfn.IFNA(MATCH(NOTA[[#This Row],[CONCAT4]],[2]!RAW[CONCAT_H],0),FALSE))</f>
        <v/>
      </c>
      <c r="AQ42" s="38" t="str">
        <f>IF(NOTA[[#This Row],[CONCAT1]]="","",MATCH(NOTA[[#This Row],[CONCAT1]],[3]!db[NB NOTA_C],0))</f>
        <v/>
      </c>
      <c r="AR42" s="38" t="str">
        <f>IF(NOTA[[#This Row],[QTY/ CTN]]="","",TRUE)</f>
        <v/>
      </c>
      <c r="AS42" s="38" t="str">
        <f ca="1">IF(NOTA[[#This Row],[ID_H]]="","",IF(NOTA[[#This Row],[Column3]]=TRUE,NOTA[[#This Row],[QTY/ CTN]],INDEX([3]!db[QTY/ CTN],NOTA[[#This Row],[//DB]])))</f>
        <v/>
      </c>
      <c r="AT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2" s="38" t="str">
        <f ca="1">IF(NOTA[[#This Row],[ID_H]]="","",MATCH(NOTA[[#This Row],[NB NOTA_C_QTY]],[4]!db[NB NOTA_C_QTY+F],0))</f>
        <v/>
      </c>
      <c r="AV42" s="53" t="str">
        <f ca="1">IF(NOTA[[#This Row],[NB NOTA_C_QTY]]="","",ROW()-2)</f>
        <v/>
      </c>
    </row>
    <row r="43" spans="1:48" ht="20.100000000000001" customHeight="1" x14ac:dyDescent="0.25">
      <c r="A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38" t="str">
        <f>IF(NOTA[[#This Row],[ID_P]]="","",MATCH(NOTA[[#This Row],[ID_P]],[1]!B_MSK[N_ID],0))</f>
        <v/>
      </c>
      <c r="D43" s="38" t="str">
        <f ca="1">IF(NOTA[[#This Row],[NAMA BARANG]]="","",INDEX(NOTA[ID],MATCH(,INDIRECT(ADDRESS(ROW(NOTA[ID]),COLUMN(NOTA[ID]))&amp;":"&amp;ADDRESS(ROW(),COLUMN(NOTA[ID]))),-1)))</f>
        <v/>
      </c>
      <c r="E43" s="46"/>
      <c r="H43" s="47"/>
      <c r="N43" s="38"/>
      <c r="Q43" s="42"/>
      <c r="R43" s="48"/>
      <c r="S43" s="49"/>
      <c r="U43" s="50"/>
      <c r="V43" s="45"/>
      <c r="W43" s="50" t="str">
        <f>IF(NOTA[[#This Row],[HARGA/ CTN]]="",NOTA[[#This Row],[JUMLAH_H]],NOTA[[#This Row],[HARGA/ CTN]]*IF(NOTA[[#This Row],[C]]="",0,NOTA[[#This Row],[C]]))</f>
        <v/>
      </c>
      <c r="X43" s="50" t="str">
        <f>IF(NOTA[[#This Row],[JUMLAH]]="","",NOTA[[#This Row],[JUMLAH]]*NOTA[[#This Row],[DISC 1]])</f>
        <v/>
      </c>
      <c r="Y43" s="50" t="str">
        <f>IF(NOTA[[#This Row],[JUMLAH]]="","",(NOTA[[#This Row],[JUMLAH]]-NOTA[[#This Row],[DISC 1-]])*NOTA[[#This Row],[DISC 2]])</f>
        <v/>
      </c>
      <c r="Z43" s="50" t="str">
        <f>IF(NOTA[[#This Row],[JUMLAH]]="","",NOTA[[#This Row],[DISC 1-]]+NOTA[[#This Row],[DISC 2-]])</f>
        <v/>
      </c>
      <c r="AA43" s="50" t="str">
        <f>IF(NOTA[[#This Row],[JUMLAH]]="","",NOTA[[#This Row],[JUMLAH]]-NOTA[[#This Row],[DISC]])</f>
        <v/>
      </c>
      <c r="AB43" s="50"/>
      <c r="AC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" s="50" t="str">
        <f>IF(OR(NOTA[[#This Row],[QTY]]="",NOTA[[#This Row],[HARGA SATUAN]]="",),"",NOTA[[#This Row],[QTY]]*NOTA[[#This Row],[HARGA SATUAN]])</f>
        <v/>
      </c>
      <c r="AG43" s="39" t="str">
        <f ca="1">IF(NOTA[ID_H]="","",INDEX(NOTA[TANGGAL],MATCH(,INDIRECT(ADDRESS(ROW(NOTA[TANGGAL]),COLUMN(NOTA[TANGGAL]))&amp;":"&amp;ADDRESS(ROW(),COLUMN(NOTA[TANGGAL]))),-1)))</f>
        <v/>
      </c>
      <c r="AH43" s="41" t="str">
        <f ca="1">IF(NOTA[[#This Row],[NAMA BARANG]]="","",INDEX(NOTA[SUPPLIER],MATCH(,INDIRECT(ADDRESS(ROW(NOTA[ID]),COLUMN(NOTA[ID]))&amp;":"&amp;ADDRESS(ROW(),COLUMN(NOTA[ID]))),-1)))</f>
        <v/>
      </c>
      <c r="AI43" s="41" t="str">
        <f ca="1">IF(NOTA[[#This Row],[ID_H]]="","",IF(NOTA[[#This Row],[FAKTUR]]="",INDIRECT(ADDRESS(ROW()-1,COLUMN())),NOTA[[#This Row],[FAKTUR]]))</f>
        <v/>
      </c>
      <c r="AJ43" s="38" t="str">
        <f ca="1">IF(NOTA[[#This Row],[ID]]="","",COUNTIF(NOTA[ID_H],NOTA[[#This Row],[ID_H]]))</f>
        <v/>
      </c>
      <c r="AK43" s="38" t="str">
        <f ca="1">IF(NOTA[[#This Row],[TGL.NOTA]]="",IF(NOTA[[#This Row],[SUPPLIER_H]]="","",AK42),MONTH(NOTA[[#This Row],[TGL.NOTA]]))</f>
        <v/>
      </c>
      <c r="AL43" s="38" t="str">
        <f>LOWER(SUBSTITUTE(SUBSTITUTE(SUBSTITUTE(SUBSTITUTE(SUBSTITUTE(SUBSTITUTE(SUBSTITUTE(SUBSTITUTE(SUBSTITUTE(NOTA[NAMA BARANG]," ",),".",""),"-",""),"(",""),")",""),",",""),"/",""),"""",""),"+",""))</f>
        <v/>
      </c>
      <c r="AM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" s="38" t="str">
        <f>IF(NOTA[[#This Row],[CONCAT4]]="","",_xlfn.IFNA(MATCH(NOTA[[#This Row],[CONCAT4]],[2]!RAW[CONCAT_H],0),FALSE))</f>
        <v/>
      </c>
      <c r="AQ43" s="38" t="str">
        <f>IF(NOTA[[#This Row],[CONCAT1]]="","",MATCH(NOTA[[#This Row],[CONCAT1]],[3]!db[NB NOTA_C],0))</f>
        <v/>
      </c>
      <c r="AR43" s="38" t="str">
        <f>IF(NOTA[[#This Row],[QTY/ CTN]]="","",TRUE)</f>
        <v/>
      </c>
      <c r="AS43" s="38" t="str">
        <f ca="1">IF(NOTA[[#This Row],[ID_H]]="","",IF(NOTA[[#This Row],[Column3]]=TRUE,NOTA[[#This Row],[QTY/ CTN]],INDEX([3]!db[QTY/ CTN],NOTA[[#This Row],[//DB]])))</f>
        <v/>
      </c>
      <c r="AT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3" s="38" t="str">
        <f ca="1">IF(NOTA[[#This Row],[ID_H]]="","",MATCH(NOTA[[#This Row],[NB NOTA_C_QTY]],[4]!db[NB NOTA_C_QTY+F],0))</f>
        <v/>
      </c>
      <c r="AV43" s="53" t="str">
        <f ca="1">IF(NOTA[[#This Row],[NB NOTA_C_QTY]]="","",ROW()-2)</f>
        <v/>
      </c>
    </row>
    <row r="44" spans="1:48" ht="20.100000000000001" customHeight="1" x14ac:dyDescent="0.25">
      <c r="A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" s="38" t="str">
        <f>IF(NOTA[[#This Row],[ID_P]]="","",MATCH(NOTA[[#This Row],[ID_P]],[1]!B_MSK[N_ID],0))</f>
        <v/>
      </c>
      <c r="D44" s="38" t="str">
        <f ca="1">IF(NOTA[[#This Row],[NAMA BARANG]]="","",INDEX(NOTA[ID],MATCH(,INDIRECT(ADDRESS(ROW(NOTA[ID]),COLUMN(NOTA[ID]))&amp;":"&amp;ADDRESS(ROW(),COLUMN(NOTA[ID]))),-1)))</f>
        <v/>
      </c>
      <c r="E44" s="46"/>
      <c r="H44" s="47"/>
      <c r="N44" s="38"/>
      <c r="Q44" s="42"/>
      <c r="R44" s="48"/>
      <c r="S44" s="49"/>
      <c r="U44" s="50"/>
      <c r="V44" s="45"/>
      <c r="W44" s="50" t="str">
        <f>IF(NOTA[[#This Row],[HARGA/ CTN]]="",NOTA[[#This Row],[JUMLAH_H]],NOTA[[#This Row],[HARGA/ CTN]]*IF(NOTA[[#This Row],[C]]="",0,NOTA[[#This Row],[C]]))</f>
        <v/>
      </c>
      <c r="X44" s="50" t="str">
        <f>IF(NOTA[[#This Row],[JUMLAH]]="","",NOTA[[#This Row],[JUMLAH]]*NOTA[[#This Row],[DISC 1]])</f>
        <v/>
      </c>
      <c r="Y44" s="50" t="str">
        <f>IF(NOTA[[#This Row],[JUMLAH]]="","",(NOTA[[#This Row],[JUMLAH]]-NOTA[[#This Row],[DISC 1-]])*NOTA[[#This Row],[DISC 2]])</f>
        <v/>
      </c>
      <c r="Z44" s="50" t="str">
        <f>IF(NOTA[[#This Row],[JUMLAH]]="","",NOTA[[#This Row],[DISC 1-]]+NOTA[[#This Row],[DISC 2-]])</f>
        <v/>
      </c>
      <c r="AA44" s="50" t="str">
        <f>IF(NOTA[[#This Row],[JUMLAH]]="","",NOTA[[#This Row],[JUMLAH]]-NOTA[[#This Row],[DISC]])</f>
        <v/>
      </c>
      <c r="AB44" s="50"/>
      <c r="AC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" s="50" t="str">
        <f>IF(OR(NOTA[[#This Row],[QTY]]="",NOTA[[#This Row],[HARGA SATUAN]]="",),"",NOTA[[#This Row],[QTY]]*NOTA[[#This Row],[HARGA SATUAN]])</f>
        <v/>
      </c>
      <c r="AG44" s="39" t="str">
        <f ca="1">IF(NOTA[ID_H]="","",INDEX(NOTA[TANGGAL],MATCH(,INDIRECT(ADDRESS(ROW(NOTA[TANGGAL]),COLUMN(NOTA[TANGGAL]))&amp;":"&amp;ADDRESS(ROW(),COLUMN(NOTA[TANGGAL]))),-1)))</f>
        <v/>
      </c>
      <c r="AH44" s="41" t="str">
        <f ca="1">IF(NOTA[[#This Row],[NAMA BARANG]]="","",INDEX(NOTA[SUPPLIER],MATCH(,INDIRECT(ADDRESS(ROW(NOTA[ID]),COLUMN(NOTA[ID]))&amp;":"&amp;ADDRESS(ROW(),COLUMN(NOTA[ID]))),-1)))</f>
        <v/>
      </c>
      <c r="AI44" s="41" t="str">
        <f ca="1">IF(NOTA[[#This Row],[ID_H]]="","",IF(NOTA[[#This Row],[FAKTUR]]="",INDIRECT(ADDRESS(ROW()-1,COLUMN())),NOTA[[#This Row],[FAKTUR]]))</f>
        <v/>
      </c>
      <c r="AJ44" s="38" t="str">
        <f ca="1">IF(NOTA[[#This Row],[ID]]="","",COUNTIF(NOTA[ID_H],NOTA[[#This Row],[ID_H]]))</f>
        <v/>
      </c>
      <c r="AK44" s="38" t="str">
        <f ca="1">IF(NOTA[[#This Row],[TGL.NOTA]]="",IF(NOTA[[#This Row],[SUPPLIER_H]]="","",AK43),MONTH(NOTA[[#This Row],[TGL.NOTA]]))</f>
        <v/>
      </c>
      <c r="AL44" s="38" t="str">
        <f>LOWER(SUBSTITUTE(SUBSTITUTE(SUBSTITUTE(SUBSTITUTE(SUBSTITUTE(SUBSTITUTE(SUBSTITUTE(SUBSTITUTE(SUBSTITUTE(NOTA[NAMA BARANG]," ",),".",""),"-",""),"(",""),")",""),",",""),"/",""),"""",""),"+",""))</f>
        <v/>
      </c>
      <c r="AM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" s="38" t="str">
        <f>IF(NOTA[[#This Row],[CONCAT4]]="","",_xlfn.IFNA(MATCH(NOTA[[#This Row],[CONCAT4]],[2]!RAW[CONCAT_H],0),FALSE))</f>
        <v/>
      </c>
      <c r="AQ44" s="38" t="str">
        <f>IF(NOTA[[#This Row],[CONCAT1]]="","",MATCH(NOTA[[#This Row],[CONCAT1]],[3]!db[NB NOTA_C],0))</f>
        <v/>
      </c>
      <c r="AR44" s="38" t="str">
        <f>IF(NOTA[[#This Row],[QTY/ CTN]]="","",TRUE)</f>
        <v/>
      </c>
      <c r="AS44" s="38" t="str">
        <f ca="1">IF(NOTA[[#This Row],[ID_H]]="","",IF(NOTA[[#This Row],[Column3]]=TRUE,NOTA[[#This Row],[QTY/ CTN]],INDEX([3]!db[QTY/ CTN],NOTA[[#This Row],[//DB]])))</f>
        <v/>
      </c>
      <c r="AT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4" s="38" t="str">
        <f ca="1">IF(NOTA[[#This Row],[ID_H]]="","",MATCH(NOTA[[#This Row],[NB NOTA_C_QTY]],[4]!db[NB NOTA_C_QTY+F],0))</f>
        <v/>
      </c>
      <c r="AV44" s="53" t="str">
        <f ca="1">IF(NOTA[[#This Row],[NB NOTA_C_QTY]]="","",ROW()-2)</f>
        <v/>
      </c>
    </row>
    <row r="45" spans="1:48" ht="20.100000000000001" customHeight="1" x14ac:dyDescent="0.25">
      <c r="A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38" t="str">
        <f>IF(NOTA[[#This Row],[ID_P]]="","",MATCH(NOTA[[#This Row],[ID_P]],[1]!B_MSK[N_ID],0))</f>
        <v/>
      </c>
      <c r="D45" s="38" t="str">
        <f ca="1">IF(NOTA[[#This Row],[NAMA BARANG]]="","",INDEX(NOTA[ID],MATCH(,INDIRECT(ADDRESS(ROW(NOTA[ID]),COLUMN(NOTA[ID]))&amp;":"&amp;ADDRESS(ROW(),COLUMN(NOTA[ID]))),-1)))</f>
        <v/>
      </c>
      <c r="E45" s="46"/>
      <c r="H45" s="47"/>
      <c r="N45" s="38"/>
      <c r="Q45" s="42"/>
      <c r="R45" s="48"/>
      <c r="S45" s="49"/>
      <c r="U45" s="50"/>
      <c r="V45" s="45"/>
      <c r="W45" s="50" t="str">
        <f>IF(NOTA[[#This Row],[HARGA/ CTN]]="",NOTA[[#This Row],[JUMLAH_H]],NOTA[[#This Row],[HARGA/ CTN]]*IF(NOTA[[#This Row],[C]]="",0,NOTA[[#This Row],[C]]))</f>
        <v/>
      </c>
      <c r="X45" s="50" t="str">
        <f>IF(NOTA[[#This Row],[JUMLAH]]="","",NOTA[[#This Row],[JUMLAH]]*NOTA[[#This Row],[DISC 1]])</f>
        <v/>
      </c>
      <c r="Y45" s="50" t="str">
        <f>IF(NOTA[[#This Row],[JUMLAH]]="","",(NOTA[[#This Row],[JUMLAH]]-NOTA[[#This Row],[DISC 1-]])*NOTA[[#This Row],[DISC 2]])</f>
        <v/>
      </c>
      <c r="Z45" s="50" t="str">
        <f>IF(NOTA[[#This Row],[JUMLAH]]="","",NOTA[[#This Row],[DISC 1-]]+NOTA[[#This Row],[DISC 2-]])</f>
        <v/>
      </c>
      <c r="AA45" s="50" t="str">
        <f>IF(NOTA[[#This Row],[JUMLAH]]="","",NOTA[[#This Row],[JUMLAH]]-NOTA[[#This Row],[DISC]])</f>
        <v/>
      </c>
      <c r="AB45" s="50"/>
      <c r="AC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" s="50" t="str">
        <f>IF(OR(NOTA[[#This Row],[QTY]]="",NOTA[[#This Row],[HARGA SATUAN]]="",),"",NOTA[[#This Row],[QTY]]*NOTA[[#This Row],[HARGA SATUAN]])</f>
        <v/>
      </c>
      <c r="AG45" s="39" t="str">
        <f ca="1">IF(NOTA[ID_H]="","",INDEX(NOTA[TANGGAL],MATCH(,INDIRECT(ADDRESS(ROW(NOTA[TANGGAL]),COLUMN(NOTA[TANGGAL]))&amp;":"&amp;ADDRESS(ROW(),COLUMN(NOTA[TANGGAL]))),-1)))</f>
        <v/>
      </c>
      <c r="AH45" s="41" t="str">
        <f ca="1">IF(NOTA[[#This Row],[NAMA BARANG]]="","",INDEX(NOTA[SUPPLIER],MATCH(,INDIRECT(ADDRESS(ROW(NOTA[ID]),COLUMN(NOTA[ID]))&amp;":"&amp;ADDRESS(ROW(),COLUMN(NOTA[ID]))),-1)))</f>
        <v/>
      </c>
      <c r="AI45" s="41" t="str">
        <f ca="1">IF(NOTA[[#This Row],[ID_H]]="","",IF(NOTA[[#This Row],[FAKTUR]]="",INDIRECT(ADDRESS(ROW()-1,COLUMN())),NOTA[[#This Row],[FAKTUR]]))</f>
        <v/>
      </c>
      <c r="AJ45" s="38" t="str">
        <f ca="1">IF(NOTA[[#This Row],[ID]]="","",COUNTIF(NOTA[ID_H],NOTA[[#This Row],[ID_H]]))</f>
        <v/>
      </c>
      <c r="AK45" s="38" t="str">
        <f ca="1">IF(NOTA[[#This Row],[TGL.NOTA]]="",IF(NOTA[[#This Row],[SUPPLIER_H]]="","",AK44),MONTH(NOTA[[#This Row],[TGL.NOTA]]))</f>
        <v/>
      </c>
      <c r="AL45" s="38" t="str">
        <f>LOWER(SUBSTITUTE(SUBSTITUTE(SUBSTITUTE(SUBSTITUTE(SUBSTITUTE(SUBSTITUTE(SUBSTITUTE(SUBSTITUTE(SUBSTITUTE(NOTA[NAMA BARANG]," ",),".",""),"-",""),"(",""),")",""),",",""),"/",""),"""",""),"+",""))</f>
        <v/>
      </c>
      <c r="AM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" s="38" t="str">
        <f>IF(NOTA[[#This Row],[CONCAT4]]="","",_xlfn.IFNA(MATCH(NOTA[[#This Row],[CONCAT4]],[2]!RAW[CONCAT_H],0),FALSE))</f>
        <v/>
      </c>
      <c r="AQ45" s="38" t="str">
        <f>IF(NOTA[[#This Row],[CONCAT1]]="","",MATCH(NOTA[[#This Row],[CONCAT1]],[3]!db[NB NOTA_C],0))</f>
        <v/>
      </c>
      <c r="AR45" s="38" t="str">
        <f>IF(NOTA[[#This Row],[QTY/ CTN]]="","",TRUE)</f>
        <v/>
      </c>
      <c r="AS45" s="38" t="str">
        <f ca="1">IF(NOTA[[#This Row],[ID_H]]="","",IF(NOTA[[#This Row],[Column3]]=TRUE,NOTA[[#This Row],[QTY/ CTN]],INDEX([3]!db[QTY/ CTN],NOTA[[#This Row],[//DB]])))</f>
        <v/>
      </c>
      <c r="AT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5" s="38" t="str">
        <f ca="1">IF(NOTA[[#This Row],[ID_H]]="","",MATCH(NOTA[[#This Row],[NB NOTA_C_QTY]],[4]!db[NB NOTA_C_QTY+F],0))</f>
        <v/>
      </c>
      <c r="AV45" s="53" t="str">
        <f ca="1">IF(NOTA[[#This Row],[NB NOTA_C_QTY]]="","",ROW()-2)</f>
        <v/>
      </c>
    </row>
    <row r="46" spans="1:48" ht="20.100000000000001" customHeight="1" x14ac:dyDescent="0.25">
      <c r="A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38" t="str">
        <f>IF(NOTA[[#This Row],[ID_P]]="","",MATCH(NOTA[[#This Row],[ID_P]],[1]!B_MSK[N_ID],0))</f>
        <v/>
      </c>
      <c r="D46" s="38" t="str">
        <f ca="1">IF(NOTA[[#This Row],[NAMA BARANG]]="","",INDEX(NOTA[ID],MATCH(,INDIRECT(ADDRESS(ROW(NOTA[ID]),COLUMN(NOTA[ID]))&amp;":"&amp;ADDRESS(ROW(),COLUMN(NOTA[ID]))),-1)))</f>
        <v/>
      </c>
      <c r="E46" s="46"/>
      <c r="H46" s="47"/>
      <c r="N46" s="38"/>
      <c r="Q46" s="42"/>
      <c r="R46" s="48"/>
      <c r="S46" s="49"/>
      <c r="U46" s="50"/>
      <c r="V46" s="45"/>
      <c r="W46" s="50" t="str">
        <f>IF(NOTA[[#This Row],[HARGA/ CTN]]="",NOTA[[#This Row],[JUMLAH_H]],NOTA[[#This Row],[HARGA/ CTN]]*IF(NOTA[[#This Row],[C]]="",0,NOTA[[#This Row],[C]]))</f>
        <v/>
      </c>
      <c r="X46" s="50" t="str">
        <f>IF(NOTA[[#This Row],[JUMLAH]]="","",NOTA[[#This Row],[JUMLAH]]*NOTA[[#This Row],[DISC 1]])</f>
        <v/>
      </c>
      <c r="Y46" s="50" t="str">
        <f>IF(NOTA[[#This Row],[JUMLAH]]="","",(NOTA[[#This Row],[JUMLAH]]-NOTA[[#This Row],[DISC 1-]])*NOTA[[#This Row],[DISC 2]])</f>
        <v/>
      </c>
      <c r="Z46" s="50" t="str">
        <f>IF(NOTA[[#This Row],[JUMLAH]]="","",NOTA[[#This Row],[DISC 1-]]+NOTA[[#This Row],[DISC 2-]])</f>
        <v/>
      </c>
      <c r="AA46" s="50" t="str">
        <f>IF(NOTA[[#This Row],[JUMLAH]]="","",NOTA[[#This Row],[JUMLAH]]-NOTA[[#This Row],[DISC]])</f>
        <v/>
      </c>
      <c r="AB46" s="50"/>
      <c r="AC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" s="50" t="str">
        <f>IF(OR(NOTA[[#This Row],[QTY]]="",NOTA[[#This Row],[HARGA SATUAN]]="",),"",NOTA[[#This Row],[QTY]]*NOTA[[#This Row],[HARGA SATUAN]])</f>
        <v/>
      </c>
      <c r="AG46" s="39" t="str">
        <f ca="1">IF(NOTA[ID_H]="","",INDEX(NOTA[TANGGAL],MATCH(,INDIRECT(ADDRESS(ROW(NOTA[TANGGAL]),COLUMN(NOTA[TANGGAL]))&amp;":"&amp;ADDRESS(ROW(),COLUMN(NOTA[TANGGAL]))),-1)))</f>
        <v/>
      </c>
      <c r="AH46" s="41" t="str">
        <f ca="1">IF(NOTA[[#This Row],[NAMA BARANG]]="","",INDEX(NOTA[SUPPLIER],MATCH(,INDIRECT(ADDRESS(ROW(NOTA[ID]),COLUMN(NOTA[ID]))&amp;":"&amp;ADDRESS(ROW(),COLUMN(NOTA[ID]))),-1)))</f>
        <v/>
      </c>
      <c r="AI46" s="41" t="str">
        <f ca="1">IF(NOTA[[#This Row],[ID_H]]="","",IF(NOTA[[#This Row],[FAKTUR]]="",INDIRECT(ADDRESS(ROW()-1,COLUMN())),NOTA[[#This Row],[FAKTUR]]))</f>
        <v/>
      </c>
      <c r="AJ46" s="38" t="str">
        <f ca="1">IF(NOTA[[#This Row],[ID]]="","",COUNTIF(NOTA[ID_H],NOTA[[#This Row],[ID_H]]))</f>
        <v/>
      </c>
      <c r="AK46" s="38" t="str">
        <f ca="1">IF(NOTA[[#This Row],[TGL.NOTA]]="",IF(NOTA[[#This Row],[SUPPLIER_H]]="","",AK45),MONTH(NOTA[[#This Row],[TGL.NOTA]]))</f>
        <v/>
      </c>
      <c r="AL46" s="38" t="str">
        <f>LOWER(SUBSTITUTE(SUBSTITUTE(SUBSTITUTE(SUBSTITUTE(SUBSTITUTE(SUBSTITUTE(SUBSTITUTE(SUBSTITUTE(SUBSTITUTE(NOTA[NAMA BARANG]," ",),".",""),"-",""),"(",""),")",""),",",""),"/",""),"""",""),"+",""))</f>
        <v/>
      </c>
      <c r="AM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" s="38" t="str">
        <f>IF(NOTA[[#This Row],[CONCAT4]]="","",_xlfn.IFNA(MATCH(NOTA[[#This Row],[CONCAT4]],[2]!RAW[CONCAT_H],0),FALSE))</f>
        <v/>
      </c>
      <c r="AQ46" s="38" t="str">
        <f>IF(NOTA[[#This Row],[CONCAT1]]="","",MATCH(NOTA[[#This Row],[CONCAT1]],[3]!db[NB NOTA_C],0))</f>
        <v/>
      </c>
      <c r="AR46" s="38" t="str">
        <f>IF(NOTA[[#This Row],[QTY/ CTN]]="","",TRUE)</f>
        <v/>
      </c>
      <c r="AS46" s="38" t="str">
        <f ca="1">IF(NOTA[[#This Row],[ID_H]]="","",IF(NOTA[[#This Row],[Column3]]=TRUE,NOTA[[#This Row],[QTY/ CTN]],INDEX([3]!db[QTY/ CTN],NOTA[[#This Row],[//DB]])))</f>
        <v/>
      </c>
      <c r="AT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6" s="38" t="str">
        <f ca="1">IF(NOTA[[#This Row],[ID_H]]="","",MATCH(NOTA[[#This Row],[NB NOTA_C_QTY]],[4]!db[NB NOTA_C_QTY+F],0))</f>
        <v/>
      </c>
      <c r="AV46" s="53" t="str">
        <f ca="1">IF(NOTA[[#This Row],[NB NOTA_C_QTY]]="","",ROW()-2)</f>
        <v/>
      </c>
    </row>
    <row r="47" spans="1:48" ht="20.100000000000001" customHeight="1" x14ac:dyDescent="0.25">
      <c r="A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38" t="str">
        <f>IF(NOTA[[#This Row],[ID_P]]="","",MATCH(NOTA[[#This Row],[ID_P]],[1]!B_MSK[N_ID],0))</f>
        <v/>
      </c>
      <c r="D47" s="38" t="str">
        <f ca="1">IF(NOTA[[#This Row],[NAMA BARANG]]="","",INDEX(NOTA[ID],MATCH(,INDIRECT(ADDRESS(ROW(NOTA[ID]),COLUMN(NOTA[ID]))&amp;":"&amp;ADDRESS(ROW(),COLUMN(NOTA[ID]))),-1)))</f>
        <v/>
      </c>
      <c r="E47" s="46"/>
      <c r="H47" s="47"/>
      <c r="N47" s="38"/>
      <c r="Q47" s="42"/>
      <c r="R47" s="48"/>
      <c r="S47" s="49"/>
      <c r="U47" s="50"/>
      <c r="V47" s="45"/>
      <c r="W47" s="50" t="str">
        <f>IF(NOTA[[#This Row],[HARGA/ CTN]]="",NOTA[[#This Row],[JUMLAH_H]],NOTA[[#This Row],[HARGA/ CTN]]*IF(NOTA[[#This Row],[C]]="",0,NOTA[[#This Row],[C]]))</f>
        <v/>
      </c>
      <c r="X47" s="50" t="str">
        <f>IF(NOTA[[#This Row],[JUMLAH]]="","",NOTA[[#This Row],[JUMLAH]]*NOTA[[#This Row],[DISC 1]])</f>
        <v/>
      </c>
      <c r="Y47" s="50" t="str">
        <f>IF(NOTA[[#This Row],[JUMLAH]]="","",(NOTA[[#This Row],[JUMLAH]]-NOTA[[#This Row],[DISC 1-]])*NOTA[[#This Row],[DISC 2]])</f>
        <v/>
      </c>
      <c r="Z47" s="50" t="str">
        <f>IF(NOTA[[#This Row],[JUMLAH]]="","",NOTA[[#This Row],[DISC 1-]]+NOTA[[#This Row],[DISC 2-]])</f>
        <v/>
      </c>
      <c r="AA47" s="50" t="str">
        <f>IF(NOTA[[#This Row],[JUMLAH]]="","",NOTA[[#This Row],[JUMLAH]]-NOTA[[#This Row],[DISC]])</f>
        <v/>
      </c>
      <c r="AB47" s="50"/>
      <c r="AC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" s="50" t="str">
        <f>IF(OR(NOTA[[#This Row],[QTY]]="",NOTA[[#This Row],[HARGA SATUAN]]="",),"",NOTA[[#This Row],[QTY]]*NOTA[[#This Row],[HARGA SATUAN]])</f>
        <v/>
      </c>
      <c r="AG47" s="39" t="str">
        <f ca="1">IF(NOTA[ID_H]="","",INDEX(NOTA[TANGGAL],MATCH(,INDIRECT(ADDRESS(ROW(NOTA[TANGGAL]),COLUMN(NOTA[TANGGAL]))&amp;":"&amp;ADDRESS(ROW(),COLUMN(NOTA[TANGGAL]))),-1)))</f>
        <v/>
      </c>
      <c r="AH47" s="41" t="str">
        <f ca="1">IF(NOTA[[#This Row],[NAMA BARANG]]="","",INDEX(NOTA[SUPPLIER],MATCH(,INDIRECT(ADDRESS(ROW(NOTA[ID]),COLUMN(NOTA[ID]))&amp;":"&amp;ADDRESS(ROW(),COLUMN(NOTA[ID]))),-1)))</f>
        <v/>
      </c>
      <c r="AI47" s="41" t="str">
        <f ca="1">IF(NOTA[[#This Row],[ID_H]]="","",IF(NOTA[[#This Row],[FAKTUR]]="",INDIRECT(ADDRESS(ROW()-1,COLUMN())),NOTA[[#This Row],[FAKTUR]]))</f>
        <v/>
      </c>
      <c r="AJ47" s="38" t="str">
        <f ca="1">IF(NOTA[[#This Row],[ID]]="","",COUNTIF(NOTA[ID_H],NOTA[[#This Row],[ID_H]]))</f>
        <v/>
      </c>
      <c r="AK47" s="38" t="str">
        <f ca="1">IF(NOTA[[#This Row],[TGL.NOTA]]="",IF(NOTA[[#This Row],[SUPPLIER_H]]="","",AK46),MONTH(NOTA[[#This Row],[TGL.NOTA]]))</f>
        <v/>
      </c>
      <c r="AL47" s="38" t="str">
        <f>LOWER(SUBSTITUTE(SUBSTITUTE(SUBSTITUTE(SUBSTITUTE(SUBSTITUTE(SUBSTITUTE(SUBSTITUTE(SUBSTITUTE(SUBSTITUTE(NOTA[NAMA BARANG]," ",),".",""),"-",""),"(",""),")",""),",",""),"/",""),"""",""),"+",""))</f>
        <v/>
      </c>
      <c r="AM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" s="38" t="str">
        <f>IF(NOTA[[#This Row],[CONCAT4]]="","",_xlfn.IFNA(MATCH(NOTA[[#This Row],[CONCAT4]],[2]!RAW[CONCAT_H],0),FALSE))</f>
        <v/>
      </c>
      <c r="AQ47" s="38" t="str">
        <f>IF(NOTA[[#This Row],[CONCAT1]]="","",MATCH(NOTA[[#This Row],[CONCAT1]],[3]!db[NB NOTA_C],0))</f>
        <v/>
      </c>
      <c r="AR47" s="38" t="str">
        <f>IF(NOTA[[#This Row],[QTY/ CTN]]="","",TRUE)</f>
        <v/>
      </c>
      <c r="AS47" s="38" t="str">
        <f ca="1">IF(NOTA[[#This Row],[ID_H]]="","",IF(NOTA[[#This Row],[Column3]]=TRUE,NOTA[[#This Row],[QTY/ CTN]],INDEX([3]!db[QTY/ CTN],NOTA[[#This Row],[//DB]])))</f>
        <v/>
      </c>
      <c r="AT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7" s="38" t="str">
        <f ca="1">IF(NOTA[[#This Row],[ID_H]]="","",MATCH(NOTA[[#This Row],[NB NOTA_C_QTY]],[4]!db[NB NOTA_C_QTY+F],0))</f>
        <v/>
      </c>
      <c r="AV47" s="53" t="str">
        <f ca="1">IF(NOTA[[#This Row],[NB NOTA_C_QTY]]="","",ROW()-2)</f>
        <v/>
      </c>
    </row>
    <row r="48" spans="1:48" ht="20.100000000000001" customHeight="1" x14ac:dyDescent="0.25">
      <c r="A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38" t="str">
        <f>IF(NOTA[[#This Row],[ID_P]]="","",MATCH(NOTA[[#This Row],[ID_P]],[1]!B_MSK[N_ID],0))</f>
        <v/>
      </c>
      <c r="D48" s="38" t="str">
        <f ca="1">IF(NOTA[[#This Row],[NAMA BARANG]]="","",INDEX(NOTA[ID],MATCH(,INDIRECT(ADDRESS(ROW(NOTA[ID]),COLUMN(NOTA[ID]))&amp;":"&amp;ADDRESS(ROW(),COLUMN(NOTA[ID]))),-1)))</f>
        <v/>
      </c>
      <c r="E48" s="46"/>
      <c r="H48" s="47"/>
      <c r="N48" s="38"/>
      <c r="Q48" s="42"/>
      <c r="R48" s="48"/>
      <c r="S48" s="49"/>
      <c r="U48" s="50"/>
      <c r="V48" s="45"/>
      <c r="W48" s="50" t="str">
        <f>IF(NOTA[[#This Row],[HARGA/ CTN]]="",NOTA[[#This Row],[JUMLAH_H]],NOTA[[#This Row],[HARGA/ CTN]]*IF(NOTA[[#This Row],[C]]="",0,NOTA[[#This Row],[C]]))</f>
        <v/>
      </c>
      <c r="X48" s="50" t="str">
        <f>IF(NOTA[[#This Row],[JUMLAH]]="","",NOTA[[#This Row],[JUMLAH]]*NOTA[[#This Row],[DISC 1]])</f>
        <v/>
      </c>
      <c r="Y48" s="50" t="str">
        <f>IF(NOTA[[#This Row],[JUMLAH]]="","",(NOTA[[#This Row],[JUMLAH]]-NOTA[[#This Row],[DISC 1-]])*NOTA[[#This Row],[DISC 2]])</f>
        <v/>
      </c>
      <c r="Z48" s="50" t="str">
        <f>IF(NOTA[[#This Row],[JUMLAH]]="","",NOTA[[#This Row],[DISC 1-]]+NOTA[[#This Row],[DISC 2-]])</f>
        <v/>
      </c>
      <c r="AA48" s="50" t="str">
        <f>IF(NOTA[[#This Row],[JUMLAH]]="","",NOTA[[#This Row],[JUMLAH]]-NOTA[[#This Row],[DISC]])</f>
        <v/>
      </c>
      <c r="AB48" s="50"/>
      <c r="AC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8" s="50" t="str">
        <f>IF(OR(NOTA[[#This Row],[QTY]]="",NOTA[[#This Row],[HARGA SATUAN]]="",),"",NOTA[[#This Row],[QTY]]*NOTA[[#This Row],[HARGA SATUAN]])</f>
        <v/>
      </c>
      <c r="AG48" s="39" t="str">
        <f ca="1">IF(NOTA[ID_H]="","",INDEX(NOTA[TANGGAL],MATCH(,INDIRECT(ADDRESS(ROW(NOTA[TANGGAL]),COLUMN(NOTA[TANGGAL]))&amp;":"&amp;ADDRESS(ROW(),COLUMN(NOTA[TANGGAL]))),-1)))</f>
        <v/>
      </c>
      <c r="AH48" s="41" t="str">
        <f ca="1">IF(NOTA[[#This Row],[NAMA BARANG]]="","",INDEX(NOTA[SUPPLIER],MATCH(,INDIRECT(ADDRESS(ROW(NOTA[ID]),COLUMN(NOTA[ID]))&amp;":"&amp;ADDRESS(ROW(),COLUMN(NOTA[ID]))),-1)))</f>
        <v/>
      </c>
      <c r="AI48" s="41" t="str">
        <f ca="1">IF(NOTA[[#This Row],[ID_H]]="","",IF(NOTA[[#This Row],[FAKTUR]]="",INDIRECT(ADDRESS(ROW()-1,COLUMN())),NOTA[[#This Row],[FAKTUR]]))</f>
        <v/>
      </c>
      <c r="AJ48" s="38" t="str">
        <f ca="1">IF(NOTA[[#This Row],[ID]]="","",COUNTIF(NOTA[ID_H],NOTA[[#This Row],[ID_H]]))</f>
        <v/>
      </c>
      <c r="AK48" s="38" t="str">
        <f ca="1">IF(NOTA[[#This Row],[TGL.NOTA]]="",IF(NOTA[[#This Row],[SUPPLIER_H]]="","",AK47),MONTH(NOTA[[#This Row],[TGL.NOTA]]))</f>
        <v/>
      </c>
      <c r="AL48" s="38" t="str">
        <f>LOWER(SUBSTITUTE(SUBSTITUTE(SUBSTITUTE(SUBSTITUTE(SUBSTITUTE(SUBSTITUTE(SUBSTITUTE(SUBSTITUTE(SUBSTITUTE(NOTA[NAMA BARANG]," ",),".",""),"-",""),"(",""),")",""),",",""),"/",""),"""",""),"+",""))</f>
        <v/>
      </c>
      <c r="AM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" s="38" t="str">
        <f>IF(NOTA[[#This Row],[CONCAT4]]="","",_xlfn.IFNA(MATCH(NOTA[[#This Row],[CONCAT4]],[2]!RAW[CONCAT_H],0),FALSE))</f>
        <v/>
      </c>
      <c r="AQ48" s="38" t="str">
        <f>IF(NOTA[[#This Row],[CONCAT1]]="","",MATCH(NOTA[[#This Row],[CONCAT1]],[3]!db[NB NOTA_C],0))</f>
        <v/>
      </c>
      <c r="AR48" s="38" t="str">
        <f>IF(NOTA[[#This Row],[QTY/ CTN]]="","",TRUE)</f>
        <v/>
      </c>
      <c r="AS48" s="38" t="str">
        <f ca="1">IF(NOTA[[#This Row],[ID_H]]="","",IF(NOTA[[#This Row],[Column3]]=TRUE,NOTA[[#This Row],[QTY/ CTN]],INDEX([3]!db[QTY/ CTN],NOTA[[#This Row],[//DB]])))</f>
        <v/>
      </c>
      <c r="AT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8" s="38" t="str">
        <f ca="1">IF(NOTA[[#This Row],[ID_H]]="","",MATCH(NOTA[[#This Row],[NB NOTA_C_QTY]],[4]!db[NB NOTA_C_QTY+F],0))</f>
        <v/>
      </c>
      <c r="AV48" s="53" t="str">
        <f ca="1">IF(NOTA[[#This Row],[NB NOTA_C_QTY]]="","",ROW()-2)</f>
        <v/>
      </c>
    </row>
    <row r="49" spans="1:48" ht="20.100000000000001" customHeight="1" x14ac:dyDescent="0.25">
      <c r="A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38" t="str">
        <f>IF(NOTA[[#This Row],[ID_P]]="","",MATCH(NOTA[[#This Row],[ID_P]],[1]!B_MSK[N_ID],0))</f>
        <v/>
      </c>
      <c r="D49" s="38" t="str">
        <f ca="1">IF(NOTA[[#This Row],[NAMA BARANG]]="","",INDEX(NOTA[ID],MATCH(,INDIRECT(ADDRESS(ROW(NOTA[ID]),COLUMN(NOTA[ID]))&amp;":"&amp;ADDRESS(ROW(),COLUMN(NOTA[ID]))),-1)))</f>
        <v/>
      </c>
      <c r="E49" s="46"/>
      <c r="H49" s="47"/>
      <c r="N49" s="38"/>
      <c r="Q49" s="42"/>
      <c r="R49" s="48"/>
      <c r="S49" s="49"/>
      <c r="U49" s="50"/>
      <c r="V49" s="45"/>
      <c r="W49" s="50" t="str">
        <f>IF(NOTA[[#This Row],[HARGA/ CTN]]="",NOTA[[#This Row],[JUMLAH_H]],NOTA[[#This Row],[HARGA/ CTN]]*IF(NOTA[[#This Row],[C]]="",0,NOTA[[#This Row],[C]]))</f>
        <v/>
      </c>
      <c r="X49" s="50" t="str">
        <f>IF(NOTA[[#This Row],[JUMLAH]]="","",NOTA[[#This Row],[JUMLAH]]*NOTA[[#This Row],[DISC 1]])</f>
        <v/>
      </c>
      <c r="Y49" s="50" t="str">
        <f>IF(NOTA[[#This Row],[JUMLAH]]="","",(NOTA[[#This Row],[JUMLAH]]-NOTA[[#This Row],[DISC 1-]])*NOTA[[#This Row],[DISC 2]])</f>
        <v/>
      </c>
      <c r="Z49" s="50" t="str">
        <f>IF(NOTA[[#This Row],[JUMLAH]]="","",NOTA[[#This Row],[DISC 1-]]+NOTA[[#This Row],[DISC 2-]])</f>
        <v/>
      </c>
      <c r="AA49" s="50" t="str">
        <f>IF(NOTA[[#This Row],[JUMLAH]]="","",NOTA[[#This Row],[JUMLAH]]-NOTA[[#This Row],[DISC]])</f>
        <v/>
      </c>
      <c r="AB49" s="50"/>
      <c r="AC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" s="50" t="str">
        <f>IF(OR(NOTA[[#This Row],[QTY]]="",NOTA[[#This Row],[HARGA SATUAN]]="",),"",NOTA[[#This Row],[QTY]]*NOTA[[#This Row],[HARGA SATUAN]])</f>
        <v/>
      </c>
      <c r="AG49" s="39" t="str">
        <f ca="1">IF(NOTA[ID_H]="","",INDEX(NOTA[TANGGAL],MATCH(,INDIRECT(ADDRESS(ROW(NOTA[TANGGAL]),COLUMN(NOTA[TANGGAL]))&amp;":"&amp;ADDRESS(ROW(),COLUMN(NOTA[TANGGAL]))),-1)))</f>
        <v/>
      </c>
      <c r="AH49" s="41" t="str">
        <f ca="1">IF(NOTA[[#This Row],[NAMA BARANG]]="","",INDEX(NOTA[SUPPLIER],MATCH(,INDIRECT(ADDRESS(ROW(NOTA[ID]),COLUMN(NOTA[ID]))&amp;":"&amp;ADDRESS(ROW(),COLUMN(NOTA[ID]))),-1)))</f>
        <v/>
      </c>
      <c r="AI49" s="41" t="str">
        <f ca="1">IF(NOTA[[#This Row],[ID_H]]="","",IF(NOTA[[#This Row],[FAKTUR]]="",INDIRECT(ADDRESS(ROW()-1,COLUMN())),NOTA[[#This Row],[FAKTUR]]))</f>
        <v/>
      </c>
      <c r="AJ49" s="38" t="str">
        <f ca="1">IF(NOTA[[#This Row],[ID]]="","",COUNTIF(NOTA[ID_H],NOTA[[#This Row],[ID_H]]))</f>
        <v/>
      </c>
      <c r="AK49" s="38" t="str">
        <f ca="1">IF(NOTA[[#This Row],[TGL.NOTA]]="",IF(NOTA[[#This Row],[SUPPLIER_H]]="","",AK48),MONTH(NOTA[[#This Row],[TGL.NOTA]]))</f>
        <v/>
      </c>
      <c r="AL49" s="38" t="str">
        <f>LOWER(SUBSTITUTE(SUBSTITUTE(SUBSTITUTE(SUBSTITUTE(SUBSTITUTE(SUBSTITUTE(SUBSTITUTE(SUBSTITUTE(SUBSTITUTE(NOTA[NAMA BARANG]," ",),".",""),"-",""),"(",""),")",""),",",""),"/",""),"""",""),"+",""))</f>
        <v/>
      </c>
      <c r="AM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" s="38" t="str">
        <f>IF(NOTA[[#This Row],[CONCAT4]]="","",_xlfn.IFNA(MATCH(NOTA[[#This Row],[CONCAT4]],[2]!RAW[CONCAT_H],0),FALSE))</f>
        <v/>
      </c>
      <c r="AQ49" s="38" t="str">
        <f>IF(NOTA[[#This Row],[CONCAT1]]="","",MATCH(NOTA[[#This Row],[CONCAT1]],[3]!db[NB NOTA_C],0))</f>
        <v/>
      </c>
      <c r="AR49" s="38" t="str">
        <f>IF(NOTA[[#This Row],[QTY/ CTN]]="","",TRUE)</f>
        <v/>
      </c>
      <c r="AS49" s="38" t="str">
        <f ca="1">IF(NOTA[[#This Row],[ID_H]]="","",IF(NOTA[[#This Row],[Column3]]=TRUE,NOTA[[#This Row],[QTY/ CTN]],INDEX([3]!db[QTY/ CTN],NOTA[[#This Row],[//DB]])))</f>
        <v/>
      </c>
      <c r="AT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9" s="38" t="str">
        <f ca="1">IF(NOTA[[#This Row],[ID_H]]="","",MATCH(NOTA[[#This Row],[NB NOTA_C_QTY]],[4]!db[NB NOTA_C_QTY+F],0))</f>
        <v/>
      </c>
      <c r="AV49" s="53" t="str">
        <f ca="1">IF(NOTA[[#This Row],[NB NOTA_C_QTY]]="","",ROW()-2)</f>
        <v/>
      </c>
    </row>
    <row r="50" spans="1:48" ht="20.100000000000001" customHeight="1" x14ac:dyDescent="0.25">
      <c r="A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38" t="str">
        <f>IF(NOTA[[#This Row],[ID_P]]="","",MATCH(NOTA[[#This Row],[ID_P]],[1]!B_MSK[N_ID],0))</f>
        <v/>
      </c>
      <c r="D50" s="38" t="str">
        <f ca="1">IF(NOTA[[#This Row],[NAMA BARANG]]="","",INDEX(NOTA[ID],MATCH(,INDIRECT(ADDRESS(ROW(NOTA[ID]),COLUMN(NOTA[ID]))&amp;":"&amp;ADDRESS(ROW(),COLUMN(NOTA[ID]))),-1)))</f>
        <v/>
      </c>
      <c r="E50" s="46"/>
      <c r="H50" s="47"/>
      <c r="N50" s="38"/>
      <c r="Q50" s="42"/>
      <c r="R50" s="48"/>
      <c r="S50" s="49"/>
      <c r="U50" s="50"/>
      <c r="V50" s="45"/>
      <c r="W50" s="50" t="str">
        <f>IF(NOTA[[#This Row],[HARGA/ CTN]]="",NOTA[[#This Row],[JUMLAH_H]],NOTA[[#This Row],[HARGA/ CTN]]*IF(NOTA[[#This Row],[C]]="",0,NOTA[[#This Row],[C]]))</f>
        <v/>
      </c>
      <c r="X50" s="50" t="str">
        <f>IF(NOTA[[#This Row],[JUMLAH]]="","",NOTA[[#This Row],[JUMLAH]]*NOTA[[#This Row],[DISC 1]])</f>
        <v/>
      </c>
      <c r="Y50" s="50" t="str">
        <f>IF(NOTA[[#This Row],[JUMLAH]]="","",(NOTA[[#This Row],[JUMLAH]]-NOTA[[#This Row],[DISC 1-]])*NOTA[[#This Row],[DISC 2]])</f>
        <v/>
      </c>
      <c r="Z50" s="50" t="str">
        <f>IF(NOTA[[#This Row],[JUMLAH]]="","",NOTA[[#This Row],[DISC 1-]]+NOTA[[#This Row],[DISC 2-]])</f>
        <v/>
      </c>
      <c r="AA50" s="50" t="str">
        <f>IF(NOTA[[#This Row],[JUMLAH]]="","",NOTA[[#This Row],[JUMLAH]]-NOTA[[#This Row],[DISC]])</f>
        <v/>
      </c>
      <c r="AB50" s="50"/>
      <c r="AC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0" s="50" t="str">
        <f>IF(OR(NOTA[[#This Row],[QTY]]="",NOTA[[#This Row],[HARGA SATUAN]]="",),"",NOTA[[#This Row],[QTY]]*NOTA[[#This Row],[HARGA SATUAN]])</f>
        <v/>
      </c>
      <c r="AG50" s="39" t="str">
        <f ca="1">IF(NOTA[ID_H]="","",INDEX(NOTA[TANGGAL],MATCH(,INDIRECT(ADDRESS(ROW(NOTA[TANGGAL]),COLUMN(NOTA[TANGGAL]))&amp;":"&amp;ADDRESS(ROW(),COLUMN(NOTA[TANGGAL]))),-1)))</f>
        <v/>
      </c>
      <c r="AH50" s="41" t="str">
        <f ca="1">IF(NOTA[[#This Row],[NAMA BARANG]]="","",INDEX(NOTA[SUPPLIER],MATCH(,INDIRECT(ADDRESS(ROW(NOTA[ID]),COLUMN(NOTA[ID]))&amp;":"&amp;ADDRESS(ROW(),COLUMN(NOTA[ID]))),-1)))</f>
        <v/>
      </c>
      <c r="AI50" s="41" t="str">
        <f ca="1">IF(NOTA[[#This Row],[ID_H]]="","",IF(NOTA[[#This Row],[FAKTUR]]="",INDIRECT(ADDRESS(ROW()-1,COLUMN())),NOTA[[#This Row],[FAKTUR]]))</f>
        <v/>
      </c>
      <c r="AJ50" s="38" t="str">
        <f ca="1">IF(NOTA[[#This Row],[ID]]="","",COUNTIF(NOTA[ID_H],NOTA[[#This Row],[ID_H]]))</f>
        <v/>
      </c>
      <c r="AK50" s="38" t="str">
        <f ca="1">IF(NOTA[[#This Row],[TGL.NOTA]]="",IF(NOTA[[#This Row],[SUPPLIER_H]]="","",AK49),MONTH(NOTA[[#This Row],[TGL.NOTA]]))</f>
        <v/>
      </c>
      <c r="AL50" s="38" t="str">
        <f>LOWER(SUBSTITUTE(SUBSTITUTE(SUBSTITUTE(SUBSTITUTE(SUBSTITUTE(SUBSTITUTE(SUBSTITUTE(SUBSTITUTE(SUBSTITUTE(NOTA[NAMA BARANG]," ",),".",""),"-",""),"(",""),")",""),",",""),"/",""),"""",""),"+",""))</f>
        <v/>
      </c>
      <c r="AM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" s="38" t="str">
        <f>IF(NOTA[[#This Row],[CONCAT4]]="","",_xlfn.IFNA(MATCH(NOTA[[#This Row],[CONCAT4]],[2]!RAW[CONCAT_H],0),FALSE))</f>
        <v/>
      </c>
      <c r="AQ50" s="38" t="str">
        <f>IF(NOTA[[#This Row],[CONCAT1]]="","",MATCH(NOTA[[#This Row],[CONCAT1]],[3]!db[NB NOTA_C],0))</f>
        <v/>
      </c>
      <c r="AR50" s="38" t="str">
        <f>IF(NOTA[[#This Row],[QTY/ CTN]]="","",TRUE)</f>
        <v/>
      </c>
      <c r="AS50" s="38" t="str">
        <f ca="1">IF(NOTA[[#This Row],[ID_H]]="","",IF(NOTA[[#This Row],[Column3]]=TRUE,NOTA[[#This Row],[QTY/ CTN]],INDEX([3]!db[QTY/ CTN],NOTA[[#This Row],[//DB]])))</f>
        <v/>
      </c>
      <c r="AT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0" s="38" t="str">
        <f ca="1">IF(NOTA[[#This Row],[ID_H]]="","",MATCH(NOTA[[#This Row],[NB NOTA_C_QTY]],[4]!db[NB NOTA_C_QTY+F],0))</f>
        <v/>
      </c>
      <c r="AV50" s="53" t="str">
        <f ca="1">IF(NOTA[[#This Row],[NB NOTA_C_QTY]]="","",ROW()-2)</f>
        <v/>
      </c>
    </row>
    <row r="51" spans="1:48" ht="20.100000000000001" customHeight="1" x14ac:dyDescent="0.25">
      <c r="A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38" t="str">
        <f>IF(NOTA[[#This Row],[ID_P]]="","",MATCH(NOTA[[#This Row],[ID_P]],[1]!B_MSK[N_ID],0))</f>
        <v/>
      </c>
      <c r="D51" s="38" t="str">
        <f ca="1">IF(NOTA[[#This Row],[NAMA BARANG]]="","",INDEX(NOTA[ID],MATCH(,INDIRECT(ADDRESS(ROW(NOTA[ID]),COLUMN(NOTA[ID]))&amp;":"&amp;ADDRESS(ROW(),COLUMN(NOTA[ID]))),-1)))</f>
        <v/>
      </c>
      <c r="E51" s="46"/>
      <c r="H51" s="47"/>
      <c r="N51" s="38"/>
      <c r="Q51" s="42"/>
      <c r="R51" s="48"/>
      <c r="S51" s="49"/>
      <c r="U51" s="50"/>
      <c r="V51" s="45"/>
      <c r="W51" s="50" t="str">
        <f>IF(NOTA[[#This Row],[HARGA/ CTN]]="",NOTA[[#This Row],[JUMLAH_H]],NOTA[[#This Row],[HARGA/ CTN]]*IF(NOTA[[#This Row],[C]]="",0,NOTA[[#This Row],[C]]))</f>
        <v/>
      </c>
      <c r="X51" s="50" t="str">
        <f>IF(NOTA[[#This Row],[JUMLAH]]="","",NOTA[[#This Row],[JUMLAH]]*NOTA[[#This Row],[DISC 1]])</f>
        <v/>
      </c>
      <c r="Y51" s="50" t="str">
        <f>IF(NOTA[[#This Row],[JUMLAH]]="","",(NOTA[[#This Row],[JUMLAH]]-NOTA[[#This Row],[DISC 1-]])*NOTA[[#This Row],[DISC 2]])</f>
        <v/>
      </c>
      <c r="Z51" s="50" t="str">
        <f>IF(NOTA[[#This Row],[JUMLAH]]="","",NOTA[[#This Row],[DISC 1-]]+NOTA[[#This Row],[DISC 2-]])</f>
        <v/>
      </c>
      <c r="AA51" s="50" t="str">
        <f>IF(NOTA[[#This Row],[JUMLAH]]="","",NOTA[[#This Row],[JUMLAH]]-NOTA[[#This Row],[DISC]])</f>
        <v/>
      </c>
      <c r="AB51" s="50"/>
      <c r="AC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1" s="50" t="str">
        <f>IF(OR(NOTA[[#This Row],[QTY]]="",NOTA[[#This Row],[HARGA SATUAN]]="",),"",NOTA[[#This Row],[QTY]]*NOTA[[#This Row],[HARGA SATUAN]])</f>
        <v/>
      </c>
      <c r="AG51" s="39" t="str">
        <f ca="1">IF(NOTA[ID_H]="","",INDEX(NOTA[TANGGAL],MATCH(,INDIRECT(ADDRESS(ROW(NOTA[TANGGAL]),COLUMN(NOTA[TANGGAL]))&amp;":"&amp;ADDRESS(ROW(),COLUMN(NOTA[TANGGAL]))),-1)))</f>
        <v/>
      </c>
      <c r="AH51" s="41" t="str">
        <f ca="1">IF(NOTA[[#This Row],[NAMA BARANG]]="","",INDEX(NOTA[SUPPLIER],MATCH(,INDIRECT(ADDRESS(ROW(NOTA[ID]),COLUMN(NOTA[ID]))&amp;":"&amp;ADDRESS(ROW(),COLUMN(NOTA[ID]))),-1)))</f>
        <v/>
      </c>
      <c r="AI51" s="41" t="str">
        <f ca="1">IF(NOTA[[#This Row],[ID_H]]="","",IF(NOTA[[#This Row],[FAKTUR]]="",INDIRECT(ADDRESS(ROW()-1,COLUMN())),NOTA[[#This Row],[FAKTUR]]))</f>
        <v/>
      </c>
      <c r="AJ51" s="38" t="str">
        <f ca="1">IF(NOTA[[#This Row],[ID]]="","",COUNTIF(NOTA[ID_H],NOTA[[#This Row],[ID_H]]))</f>
        <v/>
      </c>
      <c r="AK51" s="38" t="str">
        <f ca="1">IF(NOTA[[#This Row],[TGL.NOTA]]="",IF(NOTA[[#This Row],[SUPPLIER_H]]="","",AK50),MONTH(NOTA[[#This Row],[TGL.NOTA]]))</f>
        <v/>
      </c>
      <c r="AL51" s="38" t="str">
        <f>LOWER(SUBSTITUTE(SUBSTITUTE(SUBSTITUTE(SUBSTITUTE(SUBSTITUTE(SUBSTITUTE(SUBSTITUTE(SUBSTITUTE(SUBSTITUTE(NOTA[NAMA BARANG]," ",),".",""),"-",""),"(",""),")",""),",",""),"/",""),"""",""),"+",""))</f>
        <v/>
      </c>
      <c r="AM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" s="38" t="str">
        <f>IF(NOTA[[#This Row],[CONCAT4]]="","",_xlfn.IFNA(MATCH(NOTA[[#This Row],[CONCAT4]],[2]!RAW[CONCAT_H],0),FALSE))</f>
        <v/>
      </c>
      <c r="AQ51" s="38" t="str">
        <f>IF(NOTA[[#This Row],[CONCAT1]]="","",MATCH(NOTA[[#This Row],[CONCAT1]],[3]!db[NB NOTA_C],0))</f>
        <v/>
      </c>
      <c r="AR51" s="38" t="str">
        <f>IF(NOTA[[#This Row],[QTY/ CTN]]="","",TRUE)</f>
        <v/>
      </c>
      <c r="AS51" s="38" t="str">
        <f ca="1">IF(NOTA[[#This Row],[ID_H]]="","",IF(NOTA[[#This Row],[Column3]]=TRUE,NOTA[[#This Row],[QTY/ CTN]],INDEX([3]!db[QTY/ CTN],NOTA[[#This Row],[//DB]])))</f>
        <v/>
      </c>
      <c r="AT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1" s="38" t="str">
        <f ca="1">IF(NOTA[[#This Row],[ID_H]]="","",MATCH(NOTA[[#This Row],[NB NOTA_C_QTY]],[4]!db[NB NOTA_C_QTY+F],0))</f>
        <v/>
      </c>
      <c r="AV51" s="53" t="str">
        <f ca="1">IF(NOTA[[#This Row],[NB NOTA_C_QTY]]="","",ROW()-2)</f>
        <v/>
      </c>
    </row>
    <row r="52" spans="1:48" ht="20.100000000000001" customHeight="1" x14ac:dyDescent="0.25">
      <c r="A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38" t="str">
        <f>IF(NOTA[[#This Row],[ID_P]]="","",MATCH(NOTA[[#This Row],[ID_P]],[1]!B_MSK[N_ID],0))</f>
        <v/>
      </c>
      <c r="D52" s="38" t="str">
        <f ca="1">IF(NOTA[[#This Row],[NAMA BARANG]]="","",INDEX(NOTA[ID],MATCH(,INDIRECT(ADDRESS(ROW(NOTA[ID]),COLUMN(NOTA[ID]))&amp;":"&amp;ADDRESS(ROW(),COLUMN(NOTA[ID]))),-1)))</f>
        <v/>
      </c>
      <c r="E52" s="46"/>
      <c r="H52" s="47"/>
      <c r="N52" s="38"/>
      <c r="Q52" s="42"/>
      <c r="R52" s="48"/>
      <c r="S52" s="49"/>
      <c r="U52" s="50"/>
      <c r="V52" s="45"/>
      <c r="W52" s="50" t="str">
        <f>IF(NOTA[[#This Row],[HARGA/ CTN]]="",NOTA[[#This Row],[JUMLAH_H]],NOTA[[#This Row],[HARGA/ CTN]]*IF(NOTA[[#This Row],[C]]="",0,NOTA[[#This Row],[C]]))</f>
        <v/>
      </c>
      <c r="X52" s="50" t="str">
        <f>IF(NOTA[[#This Row],[JUMLAH]]="","",NOTA[[#This Row],[JUMLAH]]*NOTA[[#This Row],[DISC 1]])</f>
        <v/>
      </c>
      <c r="Y52" s="50" t="str">
        <f>IF(NOTA[[#This Row],[JUMLAH]]="","",(NOTA[[#This Row],[JUMLAH]]-NOTA[[#This Row],[DISC 1-]])*NOTA[[#This Row],[DISC 2]])</f>
        <v/>
      </c>
      <c r="Z52" s="50" t="str">
        <f>IF(NOTA[[#This Row],[JUMLAH]]="","",NOTA[[#This Row],[DISC 1-]]+NOTA[[#This Row],[DISC 2-]])</f>
        <v/>
      </c>
      <c r="AA52" s="50" t="str">
        <f>IF(NOTA[[#This Row],[JUMLAH]]="","",NOTA[[#This Row],[JUMLAH]]-NOTA[[#This Row],[DISC]])</f>
        <v/>
      </c>
      <c r="AB52" s="50"/>
      <c r="AC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2" s="50" t="str">
        <f>IF(OR(NOTA[[#This Row],[QTY]]="",NOTA[[#This Row],[HARGA SATUAN]]="",),"",NOTA[[#This Row],[QTY]]*NOTA[[#This Row],[HARGA SATUAN]])</f>
        <v/>
      </c>
      <c r="AG52" s="39" t="str">
        <f ca="1">IF(NOTA[ID_H]="","",INDEX(NOTA[TANGGAL],MATCH(,INDIRECT(ADDRESS(ROW(NOTA[TANGGAL]),COLUMN(NOTA[TANGGAL]))&amp;":"&amp;ADDRESS(ROW(),COLUMN(NOTA[TANGGAL]))),-1)))</f>
        <v/>
      </c>
      <c r="AH52" s="41" t="str">
        <f ca="1">IF(NOTA[[#This Row],[NAMA BARANG]]="","",INDEX(NOTA[SUPPLIER],MATCH(,INDIRECT(ADDRESS(ROW(NOTA[ID]),COLUMN(NOTA[ID]))&amp;":"&amp;ADDRESS(ROW(),COLUMN(NOTA[ID]))),-1)))</f>
        <v/>
      </c>
      <c r="AI52" s="41" t="str">
        <f ca="1">IF(NOTA[[#This Row],[ID_H]]="","",IF(NOTA[[#This Row],[FAKTUR]]="",INDIRECT(ADDRESS(ROW()-1,COLUMN())),NOTA[[#This Row],[FAKTUR]]))</f>
        <v/>
      </c>
      <c r="AJ52" s="38" t="str">
        <f ca="1">IF(NOTA[[#This Row],[ID]]="","",COUNTIF(NOTA[ID_H],NOTA[[#This Row],[ID_H]]))</f>
        <v/>
      </c>
      <c r="AK52" s="38" t="str">
        <f ca="1">IF(NOTA[[#This Row],[TGL.NOTA]]="",IF(NOTA[[#This Row],[SUPPLIER_H]]="","",AK51),MONTH(NOTA[[#This Row],[TGL.NOTA]]))</f>
        <v/>
      </c>
      <c r="AL52" s="38" t="str">
        <f>LOWER(SUBSTITUTE(SUBSTITUTE(SUBSTITUTE(SUBSTITUTE(SUBSTITUTE(SUBSTITUTE(SUBSTITUTE(SUBSTITUTE(SUBSTITUTE(NOTA[NAMA BARANG]," ",),".",""),"-",""),"(",""),")",""),",",""),"/",""),"""",""),"+",""))</f>
        <v/>
      </c>
      <c r="AM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" s="38" t="str">
        <f>IF(NOTA[[#This Row],[CONCAT4]]="","",_xlfn.IFNA(MATCH(NOTA[[#This Row],[CONCAT4]],[2]!RAW[CONCAT_H],0),FALSE))</f>
        <v/>
      </c>
      <c r="AQ52" s="38" t="str">
        <f>IF(NOTA[[#This Row],[CONCAT1]]="","",MATCH(NOTA[[#This Row],[CONCAT1]],[3]!db[NB NOTA_C],0))</f>
        <v/>
      </c>
      <c r="AR52" s="38" t="str">
        <f>IF(NOTA[[#This Row],[QTY/ CTN]]="","",TRUE)</f>
        <v/>
      </c>
      <c r="AS52" s="38" t="str">
        <f ca="1">IF(NOTA[[#This Row],[ID_H]]="","",IF(NOTA[[#This Row],[Column3]]=TRUE,NOTA[[#This Row],[QTY/ CTN]],INDEX([3]!db[QTY/ CTN],NOTA[[#This Row],[//DB]])))</f>
        <v/>
      </c>
      <c r="AT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2" s="38" t="str">
        <f ca="1">IF(NOTA[[#This Row],[ID_H]]="","",MATCH(NOTA[[#This Row],[NB NOTA_C_QTY]],[4]!db[NB NOTA_C_QTY+F],0))</f>
        <v/>
      </c>
      <c r="AV52" s="53" t="str">
        <f ca="1">IF(NOTA[[#This Row],[NB NOTA_C_QTY]]="","",ROW()-2)</f>
        <v/>
      </c>
    </row>
    <row r="53" spans="1:48" ht="20.100000000000001" customHeight="1" x14ac:dyDescent="0.25">
      <c r="A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" s="38" t="str">
        <f>IF(NOTA[[#This Row],[ID_P]]="","",MATCH(NOTA[[#This Row],[ID_P]],[1]!B_MSK[N_ID],0))</f>
        <v/>
      </c>
      <c r="D53" s="38" t="str">
        <f ca="1">IF(NOTA[[#This Row],[NAMA BARANG]]="","",INDEX(NOTA[ID],MATCH(,INDIRECT(ADDRESS(ROW(NOTA[ID]),COLUMN(NOTA[ID]))&amp;":"&amp;ADDRESS(ROW(),COLUMN(NOTA[ID]))),-1)))</f>
        <v/>
      </c>
      <c r="E53" s="46"/>
      <c r="H53" s="47"/>
      <c r="N53" s="38"/>
      <c r="Q53" s="42"/>
      <c r="R53" s="48"/>
      <c r="S53" s="49"/>
      <c r="U53" s="50"/>
      <c r="V53" s="45"/>
      <c r="W53" s="50" t="str">
        <f>IF(NOTA[[#This Row],[HARGA/ CTN]]="",NOTA[[#This Row],[JUMLAH_H]],NOTA[[#This Row],[HARGA/ CTN]]*IF(NOTA[[#This Row],[C]]="",0,NOTA[[#This Row],[C]]))</f>
        <v/>
      </c>
      <c r="X53" s="50" t="str">
        <f>IF(NOTA[[#This Row],[JUMLAH]]="","",NOTA[[#This Row],[JUMLAH]]*NOTA[[#This Row],[DISC 1]])</f>
        <v/>
      </c>
      <c r="Y53" s="50" t="str">
        <f>IF(NOTA[[#This Row],[JUMLAH]]="","",(NOTA[[#This Row],[JUMLAH]]-NOTA[[#This Row],[DISC 1-]])*NOTA[[#This Row],[DISC 2]])</f>
        <v/>
      </c>
      <c r="Z53" s="50" t="str">
        <f>IF(NOTA[[#This Row],[JUMLAH]]="","",NOTA[[#This Row],[DISC 1-]]+NOTA[[#This Row],[DISC 2-]])</f>
        <v/>
      </c>
      <c r="AA53" s="50" t="str">
        <f>IF(NOTA[[#This Row],[JUMLAH]]="","",NOTA[[#This Row],[JUMLAH]]-NOTA[[#This Row],[DISC]])</f>
        <v/>
      </c>
      <c r="AB53" s="50"/>
      <c r="AC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" s="50" t="str">
        <f>IF(OR(NOTA[[#This Row],[QTY]]="",NOTA[[#This Row],[HARGA SATUAN]]="",),"",NOTA[[#This Row],[QTY]]*NOTA[[#This Row],[HARGA SATUAN]])</f>
        <v/>
      </c>
      <c r="AG53" s="39" t="str">
        <f ca="1">IF(NOTA[ID_H]="","",INDEX(NOTA[TANGGAL],MATCH(,INDIRECT(ADDRESS(ROW(NOTA[TANGGAL]),COLUMN(NOTA[TANGGAL]))&amp;":"&amp;ADDRESS(ROW(),COLUMN(NOTA[TANGGAL]))),-1)))</f>
        <v/>
      </c>
      <c r="AH53" s="41" t="str">
        <f ca="1">IF(NOTA[[#This Row],[NAMA BARANG]]="","",INDEX(NOTA[SUPPLIER],MATCH(,INDIRECT(ADDRESS(ROW(NOTA[ID]),COLUMN(NOTA[ID]))&amp;":"&amp;ADDRESS(ROW(),COLUMN(NOTA[ID]))),-1)))</f>
        <v/>
      </c>
      <c r="AI53" s="41" t="str">
        <f ca="1">IF(NOTA[[#This Row],[ID_H]]="","",IF(NOTA[[#This Row],[FAKTUR]]="",INDIRECT(ADDRESS(ROW()-1,COLUMN())),NOTA[[#This Row],[FAKTUR]]))</f>
        <v/>
      </c>
      <c r="AJ53" s="38" t="str">
        <f ca="1">IF(NOTA[[#This Row],[ID]]="","",COUNTIF(NOTA[ID_H],NOTA[[#This Row],[ID_H]]))</f>
        <v/>
      </c>
      <c r="AK53" s="38" t="str">
        <f ca="1">IF(NOTA[[#This Row],[TGL.NOTA]]="",IF(NOTA[[#This Row],[SUPPLIER_H]]="","",AK52),MONTH(NOTA[[#This Row],[TGL.NOTA]]))</f>
        <v/>
      </c>
      <c r="AL53" s="38" t="str">
        <f>LOWER(SUBSTITUTE(SUBSTITUTE(SUBSTITUTE(SUBSTITUTE(SUBSTITUTE(SUBSTITUTE(SUBSTITUTE(SUBSTITUTE(SUBSTITUTE(NOTA[NAMA BARANG]," ",),".",""),"-",""),"(",""),")",""),",",""),"/",""),"""",""),"+",""))</f>
        <v/>
      </c>
      <c r="AM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" s="38" t="str">
        <f>IF(NOTA[[#This Row],[CONCAT4]]="","",_xlfn.IFNA(MATCH(NOTA[[#This Row],[CONCAT4]],[2]!RAW[CONCAT_H],0),FALSE))</f>
        <v/>
      </c>
      <c r="AQ53" s="38" t="str">
        <f>IF(NOTA[[#This Row],[CONCAT1]]="","",MATCH(NOTA[[#This Row],[CONCAT1]],[3]!db[NB NOTA_C],0))</f>
        <v/>
      </c>
      <c r="AR53" s="38" t="str">
        <f>IF(NOTA[[#This Row],[QTY/ CTN]]="","",TRUE)</f>
        <v/>
      </c>
      <c r="AS53" s="38" t="str">
        <f ca="1">IF(NOTA[[#This Row],[ID_H]]="","",IF(NOTA[[#This Row],[Column3]]=TRUE,NOTA[[#This Row],[QTY/ CTN]],INDEX([3]!db[QTY/ CTN],NOTA[[#This Row],[//DB]])))</f>
        <v/>
      </c>
      <c r="AT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3" s="38" t="str">
        <f ca="1">IF(NOTA[[#This Row],[ID_H]]="","",MATCH(NOTA[[#This Row],[NB NOTA_C_QTY]],[4]!db[NB NOTA_C_QTY+F],0))</f>
        <v/>
      </c>
      <c r="AV53" s="53" t="str">
        <f ca="1">IF(NOTA[[#This Row],[NB NOTA_C_QTY]]="","",ROW()-2)</f>
        <v/>
      </c>
    </row>
    <row r="54" spans="1:48" ht="20.100000000000001" customHeight="1" x14ac:dyDescent="0.25">
      <c r="A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38" t="str">
        <f>IF(NOTA[[#This Row],[ID_P]]="","",MATCH(NOTA[[#This Row],[ID_P]],[1]!B_MSK[N_ID],0))</f>
        <v/>
      </c>
      <c r="D54" s="38" t="str">
        <f ca="1">IF(NOTA[[#This Row],[NAMA BARANG]]="","",INDEX(NOTA[ID],MATCH(,INDIRECT(ADDRESS(ROW(NOTA[ID]),COLUMN(NOTA[ID]))&amp;":"&amp;ADDRESS(ROW(),COLUMN(NOTA[ID]))),-1)))</f>
        <v/>
      </c>
      <c r="E54" s="46"/>
      <c r="H54" s="47"/>
      <c r="N54" s="38"/>
      <c r="Q54" s="42"/>
      <c r="R54" s="48"/>
      <c r="S54" s="49"/>
      <c r="U54" s="50"/>
      <c r="V54" s="45"/>
      <c r="W54" s="50" t="str">
        <f>IF(NOTA[[#This Row],[HARGA/ CTN]]="",NOTA[[#This Row],[JUMLAH_H]],NOTA[[#This Row],[HARGA/ CTN]]*IF(NOTA[[#This Row],[C]]="",0,NOTA[[#This Row],[C]]))</f>
        <v/>
      </c>
      <c r="X54" s="50" t="str">
        <f>IF(NOTA[[#This Row],[JUMLAH]]="","",NOTA[[#This Row],[JUMLAH]]*NOTA[[#This Row],[DISC 1]])</f>
        <v/>
      </c>
      <c r="Y54" s="50" t="str">
        <f>IF(NOTA[[#This Row],[JUMLAH]]="","",(NOTA[[#This Row],[JUMLAH]]-NOTA[[#This Row],[DISC 1-]])*NOTA[[#This Row],[DISC 2]])</f>
        <v/>
      </c>
      <c r="Z54" s="50" t="str">
        <f>IF(NOTA[[#This Row],[JUMLAH]]="","",NOTA[[#This Row],[DISC 1-]]+NOTA[[#This Row],[DISC 2-]])</f>
        <v/>
      </c>
      <c r="AA54" s="50" t="str">
        <f>IF(NOTA[[#This Row],[JUMLAH]]="","",NOTA[[#This Row],[JUMLAH]]-NOTA[[#This Row],[DISC]])</f>
        <v/>
      </c>
      <c r="AB54" s="50"/>
      <c r="AC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4" s="50" t="str">
        <f>IF(OR(NOTA[[#This Row],[QTY]]="",NOTA[[#This Row],[HARGA SATUAN]]="",),"",NOTA[[#This Row],[QTY]]*NOTA[[#This Row],[HARGA SATUAN]])</f>
        <v/>
      </c>
      <c r="AG54" s="39" t="str">
        <f ca="1">IF(NOTA[ID_H]="","",INDEX(NOTA[TANGGAL],MATCH(,INDIRECT(ADDRESS(ROW(NOTA[TANGGAL]),COLUMN(NOTA[TANGGAL]))&amp;":"&amp;ADDRESS(ROW(),COLUMN(NOTA[TANGGAL]))),-1)))</f>
        <v/>
      </c>
      <c r="AH54" s="41" t="str">
        <f ca="1">IF(NOTA[[#This Row],[NAMA BARANG]]="","",INDEX(NOTA[SUPPLIER],MATCH(,INDIRECT(ADDRESS(ROW(NOTA[ID]),COLUMN(NOTA[ID]))&amp;":"&amp;ADDRESS(ROW(),COLUMN(NOTA[ID]))),-1)))</f>
        <v/>
      </c>
      <c r="AI54" s="41" t="str">
        <f ca="1">IF(NOTA[[#This Row],[ID_H]]="","",IF(NOTA[[#This Row],[FAKTUR]]="",INDIRECT(ADDRESS(ROW()-1,COLUMN())),NOTA[[#This Row],[FAKTUR]]))</f>
        <v/>
      </c>
      <c r="AJ54" s="38" t="str">
        <f ca="1">IF(NOTA[[#This Row],[ID]]="","",COUNTIF(NOTA[ID_H],NOTA[[#This Row],[ID_H]]))</f>
        <v/>
      </c>
      <c r="AK54" s="38" t="str">
        <f ca="1">IF(NOTA[[#This Row],[TGL.NOTA]]="",IF(NOTA[[#This Row],[SUPPLIER_H]]="","",AK53),MONTH(NOTA[[#This Row],[TGL.NOTA]]))</f>
        <v/>
      </c>
      <c r="AL54" s="38" t="str">
        <f>LOWER(SUBSTITUTE(SUBSTITUTE(SUBSTITUTE(SUBSTITUTE(SUBSTITUTE(SUBSTITUTE(SUBSTITUTE(SUBSTITUTE(SUBSTITUTE(NOTA[NAMA BARANG]," ",),".",""),"-",""),"(",""),")",""),",",""),"/",""),"""",""),"+",""))</f>
        <v/>
      </c>
      <c r="AM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" s="38" t="str">
        <f>IF(NOTA[[#This Row],[CONCAT4]]="","",_xlfn.IFNA(MATCH(NOTA[[#This Row],[CONCAT4]],[2]!RAW[CONCAT_H],0),FALSE))</f>
        <v/>
      </c>
      <c r="AQ54" s="38" t="str">
        <f>IF(NOTA[[#This Row],[CONCAT1]]="","",MATCH(NOTA[[#This Row],[CONCAT1]],[3]!db[NB NOTA_C],0))</f>
        <v/>
      </c>
      <c r="AR54" s="38" t="str">
        <f>IF(NOTA[[#This Row],[QTY/ CTN]]="","",TRUE)</f>
        <v/>
      </c>
      <c r="AS54" s="38" t="str">
        <f ca="1">IF(NOTA[[#This Row],[ID_H]]="","",IF(NOTA[[#This Row],[Column3]]=TRUE,NOTA[[#This Row],[QTY/ CTN]],INDEX([3]!db[QTY/ CTN],NOTA[[#This Row],[//DB]])))</f>
        <v/>
      </c>
      <c r="AT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4" s="38" t="str">
        <f ca="1">IF(NOTA[[#This Row],[ID_H]]="","",MATCH(NOTA[[#This Row],[NB NOTA_C_QTY]],[4]!db[NB NOTA_C_QTY+F],0))</f>
        <v/>
      </c>
      <c r="AV54" s="53" t="str">
        <f ca="1">IF(NOTA[[#This Row],[NB NOTA_C_QTY]]="","",ROW()-2)</f>
        <v/>
      </c>
    </row>
    <row r="55" spans="1:48" ht="20.100000000000001" customHeight="1" x14ac:dyDescent="0.25">
      <c r="A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38" t="str">
        <f>IF(NOTA[[#This Row],[ID_P]]="","",MATCH(NOTA[[#This Row],[ID_P]],[1]!B_MSK[N_ID],0))</f>
        <v/>
      </c>
      <c r="D55" s="38" t="str">
        <f ca="1">IF(NOTA[[#This Row],[NAMA BARANG]]="","",INDEX(NOTA[ID],MATCH(,INDIRECT(ADDRESS(ROW(NOTA[ID]),COLUMN(NOTA[ID]))&amp;":"&amp;ADDRESS(ROW(),COLUMN(NOTA[ID]))),-1)))</f>
        <v/>
      </c>
      <c r="E55" s="46"/>
      <c r="H55" s="47"/>
      <c r="N55" s="38"/>
      <c r="Q55" s="42"/>
      <c r="R55" s="48"/>
      <c r="S55" s="49"/>
      <c r="U55" s="50"/>
      <c r="V55" s="45"/>
      <c r="W55" s="50" t="str">
        <f>IF(NOTA[[#This Row],[HARGA/ CTN]]="",NOTA[[#This Row],[JUMLAH_H]],NOTA[[#This Row],[HARGA/ CTN]]*IF(NOTA[[#This Row],[C]]="",0,NOTA[[#This Row],[C]]))</f>
        <v/>
      </c>
      <c r="X55" s="50" t="str">
        <f>IF(NOTA[[#This Row],[JUMLAH]]="","",NOTA[[#This Row],[JUMLAH]]*NOTA[[#This Row],[DISC 1]])</f>
        <v/>
      </c>
      <c r="Y55" s="50" t="str">
        <f>IF(NOTA[[#This Row],[JUMLAH]]="","",(NOTA[[#This Row],[JUMLAH]]-NOTA[[#This Row],[DISC 1-]])*NOTA[[#This Row],[DISC 2]])</f>
        <v/>
      </c>
      <c r="Z55" s="50" t="str">
        <f>IF(NOTA[[#This Row],[JUMLAH]]="","",NOTA[[#This Row],[DISC 1-]]+NOTA[[#This Row],[DISC 2-]])</f>
        <v/>
      </c>
      <c r="AA55" s="50" t="str">
        <f>IF(NOTA[[#This Row],[JUMLAH]]="","",NOTA[[#This Row],[JUMLAH]]-NOTA[[#This Row],[DISC]])</f>
        <v/>
      </c>
      <c r="AB55" s="50"/>
      <c r="AC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5" s="50" t="str">
        <f>IF(OR(NOTA[[#This Row],[QTY]]="",NOTA[[#This Row],[HARGA SATUAN]]="",),"",NOTA[[#This Row],[QTY]]*NOTA[[#This Row],[HARGA SATUAN]])</f>
        <v/>
      </c>
      <c r="AG55" s="39" t="str">
        <f ca="1">IF(NOTA[ID_H]="","",INDEX(NOTA[TANGGAL],MATCH(,INDIRECT(ADDRESS(ROW(NOTA[TANGGAL]),COLUMN(NOTA[TANGGAL]))&amp;":"&amp;ADDRESS(ROW(),COLUMN(NOTA[TANGGAL]))),-1)))</f>
        <v/>
      </c>
      <c r="AH55" s="41" t="str">
        <f ca="1">IF(NOTA[[#This Row],[NAMA BARANG]]="","",INDEX(NOTA[SUPPLIER],MATCH(,INDIRECT(ADDRESS(ROW(NOTA[ID]),COLUMN(NOTA[ID]))&amp;":"&amp;ADDRESS(ROW(),COLUMN(NOTA[ID]))),-1)))</f>
        <v/>
      </c>
      <c r="AI55" s="41" t="str">
        <f ca="1">IF(NOTA[[#This Row],[ID_H]]="","",IF(NOTA[[#This Row],[FAKTUR]]="",INDIRECT(ADDRESS(ROW()-1,COLUMN())),NOTA[[#This Row],[FAKTUR]]))</f>
        <v/>
      </c>
      <c r="AJ55" s="38" t="str">
        <f ca="1">IF(NOTA[[#This Row],[ID]]="","",COUNTIF(NOTA[ID_H],NOTA[[#This Row],[ID_H]]))</f>
        <v/>
      </c>
      <c r="AK55" s="38" t="str">
        <f ca="1">IF(NOTA[[#This Row],[TGL.NOTA]]="",IF(NOTA[[#This Row],[SUPPLIER_H]]="","",AK54),MONTH(NOTA[[#This Row],[TGL.NOTA]]))</f>
        <v/>
      </c>
      <c r="AL55" s="38" t="str">
        <f>LOWER(SUBSTITUTE(SUBSTITUTE(SUBSTITUTE(SUBSTITUTE(SUBSTITUTE(SUBSTITUTE(SUBSTITUTE(SUBSTITUTE(SUBSTITUTE(NOTA[NAMA BARANG]," ",),".",""),"-",""),"(",""),")",""),",",""),"/",""),"""",""),"+",""))</f>
        <v/>
      </c>
      <c r="AM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" s="38" t="str">
        <f>IF(NOTA[[#This Row],[CONCAT4]]="","",_xlfn.IFNA(MATCH(NOTA[[#This Row],[CONCAT4]],[2]!RAW[CONCAT_H],0),FALSE))</f>
        <v/>
      </c>
      <c r="AQ55" s="38" t="str">
        <f>IF(NOTA[[#This Row],[CONCAT1]]="","",MATCH(NOTA[[#This Row],[CONCAT1]],[3]!db[NB NOTA_C],0))</f>
        <v/>
      </c>
      <c r="AR55" s="38" t="str">
        <f>IF(NOTA[[#This Row],[QTY/ CTN]]="","",TRUE)</f>
        <v/>
      </c>
      <c r="AS55" s="38" t="str">
        <f ca="1">IF(NOTA[[#This Row],[ID_H]]="","",IF(NOTA[[#This Row],[Column3]]=TRUE,NOTA[[#This Row],[QTY/ CTN]],INDEX([3]!db[QTY/ CTN],NOTA[[#This Row],[//DB]])))</f>
        <v/>
      </c>
      <c r="AT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5" s="38" t="str">
        <f ca="1">IF(NOTA[[#This Row],[ID_H]]="","",MATCH(NOTA[[#This Row],[NB NOTA_C_QTY]],[4]!db[NB NOTA_C_QTY+F],0))</f>
        <v/>
      </c>
      <c r="AV55" s="53" t="str">
        <f ca="1">IF(NOTA[[#This Row],[NB NOTA_C_QTY]]="","",ROW()-2)</f>
        <v/>
      </c>
    </row>
    <row r="56" spans="1:48" ht="20.100000000000001" customHeight="1" x14ac:dyDescent="0.25">
      <c r="A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" s="38" t="str">
        <f>IF(NOTA[[#This Row],[ID_P]]="","",MATCH(NOTA[[#This Row],[ID_P]],[1]!B_MSK[N_ID],0))</f>
        <v/>
      </c>
      <c r="D56" s="38" t="str">
        <f ca="1">IF(NOTA[[#This Row],[NAMA BARANG]]="","",INDEX(NOTA[ID],MATCH(,INDIRECT(ADDRESS(ROW(NOTA[ID]),COLUMN(NOTA[ID]))&amp;":"&amp;ADDRESS(ROW(),COLUMN(NOTA[ID]))),-1)))</f>
        <v/>
      </c>
      <c r="E56" s="46"/>
      <c r="H56" s="47"/>
      <c r="N56" s="38"/>
      <c r="Q56" s="42"/>
      <c r="R56" s="48"/>
      <c r="S56" s="49"/>
      <c r="U56" s="50"/>
      <c r="V56" s="45"/>
      <c r="W56" s="50" t="str">
        <f>IF(NOTA[[#This Row],[HARGA/ CTN]]="",NOTA[[#This Row],[JUMLAH_H]],NOTA[[#This Row],[HARGA/ CTN]]*IF(NOTA[[#This Row],[C]]="",0,NOTA[[#This Row],[C]]))</f>
        <v/>
      </c>
      <c r="X56" s="50" t="str">
        <f>IF(NOTA[[#This Row],[JUMLAH]]="","",NOTA[[#This Row],[JUMLAH]]*NOTA[[#This Row],[DISC 1]])</f>
        <v/>
      </c>
      <c r="Y56" s="50" t="str">
        <f>IF(NOTA[[#This Row],[JUMLAH]]="","",(NOTA[[#This Row],[JUMLAH]]-NOTA[[#This Row],[DISC 1-]])*NOTA[[#This Row],[DISC 2]])</f>
        <v/>
      </c>
      <c r="Z56" s="50" t="str">
        <f>IF(NOTA[[#This Row],[JUMLAH]]="","",NOTA[[#This Row],[DISC 1-]]+NOTA[[#This Row],[DISC 2-]])</f>
        <v/>
      </c>
      <c r="AA56" s="50" t="str">
        <f>IF(NOTA[[#This Row],[JUMLAH]]="","",NOTA[[#This Row],[JUMLAH]]-NOTA[[#This Row],[DISC]])</f>
        <v/>
      </c>
      <c r="AB56" s="50"/>
      <c r="AC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6" s="50" t="str">
        <f>IF(OR(NOTA[[#This Row],[QTY]]="",NOTA[[#This Row],[HARGA SATUAN]]="",),"",NOTA[[#This Row],[QTY]]*NOTA[[#This Row],[HARGA SATUAN]])</f>
        <v/>
      </c>
      <c r="AG56" s="39" t="str">
        <f ca="1">IF(NOTA[ID_H]="","",INDEX(NOTA[TANGGAL],MATCH(,INDIRECT(ADDRESS(ROW(NOTA[TANGGAL]),COLUMN(NOTA[TANGGAL]))&amp;":"&amp;ADDRESS(ROW(),COLUMN(NOTA[TANGGAL]))),-1)))</f>
        <v/>
      </c>
      <c r="AH56" s="41" t="str">
        <f ca="1">IF(NOTA[[#This Row],[NAMA BARANG]]="","",INDEX(NOTA[SUPPLIER],MATCH(,INDIRECT(ADDRESS(ROW(NOTA[ID]),COLUMN(NOTA[ID]))&amp;":"&amp;ADDRESS(ROW(),COLUMN(NOTA[ID]))),-1)))</f>
        <v/>
      </c>
      <c r="AI56" s="41" t="str">
        <f ca="1">IF(NOTA[[#This Row],[ID_H]]="","",IF(NOTA[[#This Row],[FAKTUR]]="",INDIRECT(ADDRESS(ROW()-1,COLUMN())),NOTA[[#This Row],[FAKTUR]]))</f>
        <v/>
      </c>
      <c r="AJ56" s="38" t="str">
        <f ca="1">IF(NOTA[[#This Row],[ID]]="","",COUNTIF(NOTA[ID_H],NOTA[[#This Row],[ID_H]]))</f>
        <v/>
      </c>
      <c r="AK56" s="38" t="str">
        <f ca="1">IF(NOTA[[#This Row],[TGL.NOTA]]="",IF(NOTA[[#This Row],[SUPPLIER_H]]="","",AK55),MONTH(NOTA[[#This Row],[TGL.NOTA]]))</f>
        <v/>
      </c>
      <c r="AL56" s="38" t="str">
        <f>LOWER(SUBSTITUTE(SUBSTITUTE(SUBSTITUTE(SUBSTITUTE(SUBSTITUTE(SUBSTITUTE(SUBSTITUTE(SUBSTITUTE(SUBSTITUTE(NOTA[NAMA BARANG]," ",),".",""),"-",""),"(",""),")",""),",",""),"/",""),"""",""),"+",""))</f>
        <v/>
      </c>
      <c r="AM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" s="38" t="str">
        <f>IF(NOTA[[#This Row],[CONCAT4]]="","",_xlfn.IFNA(MATCH(NOTA[[#This Row],[CONCAT4]],[2]!RAW[CONCAT_H],0),FALSE))</f>
        <v/>
      </c>
      <c r="AQ56" s="38" t="str">
        <f>IF(NOTA[[#This Row],[CONCAT1]]="","",MATCH(NOTA[[#This Row],[CONCAT1]],[3]!db[NB NOTA_C],0))</f>
        <v/>
      </c>
      <c r="AR56" s="38" t="str">
        <f>IF(NOTA[[#This Row],[QTY/ CTN]]="","",TRUE)</f>
        <v/>
      </c>
      <c r="AS56" s="38" t="str">
        <f ca="1">IF(NOTA[[#This Row],[ID_H]]="","",IF(NOTA[[#This Row],[Column3]]=TRUE,NOTA[[#This Row],[QTY/ CTN]],INDEX([3]!db[QTY/ CTN],NOTA[[#This Row],[//DB]])))</f>
        <v/>
      </c>
      <c r="AT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6" s="38" t="str">
        <f ca="1">IF(NOTA[[#This Row],[ID_H]]="","",MATCH(NOTA[[#This Row],[NB NOTA_C_QTY]],[4]!db[NB NOTA_C_QTY+F],0))</f>
        <v/>
      </c>
      <c r="AV56" s="53" t="str">
        <f ca="1">IF(NOTA[[#This Row],[NB NOTA_C_QTY]]="","",ROW()-2)</f>
        <v/>
      </c>
    </row>
    <row r="57" spans="1:48" ht="20.100000000000001" customHeight="1" x14ac:dyDescent="0.25">
      <c r="A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38" t="str">
        <f>IF(NOTA[[#This Row],[ID_P]]="","",MATCH(NOTA[[#This Row],[ID_P]],[1]!B_MSK[N_ID],0))</f>
        <v/>
      </c>
      <c r="D57" s="38" t="str">
        <f ca="1">IF(NOTA[[#This Row],[NAMA BARANG]]="","",INDEX(NOTA[ID],MATCH(,INDIRECT(ADDRESS(ROW(NOTA[ID]),COLUMN(NOTA[ID]))&amp;":"&amp;ADDRESS(ROW(),COLUMN(NOTA[ID]))),-1)))</f>
        <v/>
      </c>
      <c r="E57" s="46"/>
      <c r="H57" s="47"/>
      <c r="N57" s="38"/>
      <c r="Q57" s="42"/>
      <c r="R57" s="48"/>
      <c r="S57" s="49"/>
      <c r="U57" s="50"/>
      <c r="V57" s="45"/>
      <c r="W57" s="50" t="str">
        <f>IF(NOTA[[#This Row],[HARGA/ CTN]]="",NOTA[[#This Row],[JUMLAH_H]],NOTA[[#This Row],[HARGA/ CTN]]*IF(NOTA[[#This Row],[C]]="",0,NOTA[[#This Row],[C]]))</f>
        <v/>
      </c>
      <c r="X57" s="50" t="str">
        <f>IF(NOTA[[#This Row],[JUMLAH]]="","",NOTA[[#This Row],[JUMLAH]]*NOTA[[#This Row],[DISC 1]])</f>
        <v/>
      </c>
      <c r="Y57" s="50" t="str">
        <f>IF(NOTA[[#This Row],[JUMLAH]]="","",(NOTA[[#This Row],[JUMLAH]]-NOTA[[#This Row],[DISC 1-]])*NOTA[[#This Row],[DISC 2]])</f>
        <v/>
      </c>
      <c r="Z57" s="50" t="str">
        <f>IF(NOTA[[#This Row],[JUMLAH]]="","",NOTA[[#This Row],[DISC 1-]]+NOTA[[#This Row],[DISC 2-]])</f>
        <v/>
      </c>
      <c r="AA57" s="50" t="str">
        <f>IF(NOTA[[#This Row],[JUMLAH]]="","",NOTA[[#This Row],[JUMLAH]]-NOTA[[#This Row],[DISC]])</f>
        <v/>
      </c>
      <c r="AB57" s="50"/>
      <c r="AC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" s="50" t="str">
        <f>IF(OR(NOTA[[#This Row],[QTY]]="",NOTA[[#This Row],[HARGA SATUAN]]="",),"",NOTA[[#This Row],[QTY]]*NOTA[[#This Row],[HARGA SATUAN]])</f>
        <v/>
      </c>
      <c r="AG57" s="39" t="str">
        <f ca="1">IF(NOTA[ID_H]="","",INDEX(NOTA[TANGGAL],MATCH(,INDIRECT(ADDRESS(ROW(NOTA[TANGGAL]),COLUMN(NOTA[TANGGAL]))&amp;":"&amp;ADDRESS(ROW(),COLUMN(NOTA[TANGGAL]))),-1)))</f>
        <v/>
      </c>
      <c r="AH57" s="41" t="str">
        <f ca="1">IF(NOTA[[#This Row],[NAMA BARANG]]="","",INDEX(NOTA[SUPPLIER],MATCH(,INDIRECT(ADDRESS(ROW(NOTA[ID]),COLUMN(NOTA[ID]))&amp;":"&amp;ADDRESS(ROW(),COLUMN(NOTA[ID]))),-1)))</f>
        <v/>
      </c>
      <c r="AI57" s="41" t="str">
        <f ca="1">IF(NOTA[[#This Row],[ID_H]]="","",IF(NOTA[[#This Row],[FAKTUR]]="",INDIRECT(ADDRESS(ROW()-1,COLUMN())),NOTA[[#This Row],[FAKTUR]]))</f>
        <v/>
      </c>
      <c r="AJ57" s="38" t="str">
        <f ca="1">IF(NOTA[[#This Row],[ID]]="","",COUNTIF(NOTA[ID_H],NOTA[[#This Row],[ID_H]]))</f>
        <v/>
      </c>
      <c r="AK57" s="38" t="str">
        <f ca="1">IF(NOTA[[#This Row],[TGL.NOTA]]="",IF(NOTA[[#This Row],[SUPPLIER_H]]="","",AK56),MONTH(NOTA[[#This Row],[TGL.NOTA]]))</f>
        <v/>
      </c>
      <c r="AL57" s="38" t="str">
        <f>LOWER(SUBSTITUTE(SUBSTITUTE(SUBSTITUTE(SUBSTITUTE(SUBSTITUTE(SUBSTITUTE(SUBSTITUTE(SUBSTITUTE(SUBSTITUTE(NOTA[NAMA BARANG]," ",),".",""),"-",""),"(",""),")",""),",",""),"/",""),"""",""),"+",""))</f>
        <v/>
      </c>
      <c r="AM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" s="38" t="str">
        <f>IF(NOTA[[#This Row],[CONCAT4]]="","",_xlfn.IFNA(MATCH(NOTA[[#This Row],[CONCAT4]],[2]!RAW[CONCAT_H],0),FALSE))</f>
        <v/>
      </c>
      <c r="AQ57" s="38" t="str">
        <f>IF(NOTA[[#This Row],[CONCAT1]]="","",MATCH(NOTA[[#This Row],[CONCAT1]],[3]!db[NB NOTA_C],0))</f>
        <v/>
      </c>
      <c r="AR57" s="38" t="str">
        <f>IF(NOTA[[#This Row],[QTY/ CTN]]="","",TRUE)</f>
        <v/>
      </c>
      <c r="AS57" s="38" t="str">
        <f ca="1">IF(NOTA[[#This Row],[ID_H]]="","",IF(NOTA[[#This Row],[Column3]]=TRUE,NOTA[[#This Row],[QTY/ CTN]],INDEX([3]!db[QTY/ CTN],NOTA[[#This Row],[//DB]])))</f>
        <v/>
      </c>
      <c r="AT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7" s="38" t="str">
        <f ca="1">IF(NOTA[[#This Row],[ID_H]]="","",MATCH(NOTA[[#This Row],[NB NOTA_C_QTY]],[4]!db[NB NOTA_C_QTY+F],0))</f>
        <v/>
      </c>
      <c r="AV57" s="53" t="str">
        <f ca="1">IF(NOTA[[#This Row],[NB NOTA_C_QTY]]="","",ROW()-2)</f>
        <v/>
      </c>
    </row>
    <row r="58" spans="1:48" ht="20.100000000000001" customHeight="1" x14ac:dyDescent="0.25">
      <c r="A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" s="38" t="str">
        <f>IF(NOTA[[#This Row],[ID_P]]="","",MATCH(NOTA[[#This Row],[ID_P]],[1]!B_MSK[N_ID],0))</f>
        <v/>
      </c>
      <c r="D58" s="38" t="str">
        <f ca="1">IF(NOTA[[#This Row],[NAMA BARANG]]="","",INDEX(NOTA[ID],MATCH(,INDIRECT(ADDRESS(ROW(NOTA[ID]),COLUMN(NOTA[ID]))&amp;":"&amp;ADDRESS(ROW(),COLUMN(NOTA[ID]))),-1)))</f>
        <v/>
      </c>
      <c r="E58" s="46"/>
      <c r="H58" s="47"/>
      <c r="N58" s="38"/>
      <c r="Q58" s="42"/>
      <c r="R58" s="48"/>
      <c r="S58" s="49"/>
      <c r="U58" s="50"/>
      <c r="V58" s="45"/>
      <c r="W58" s="50" t="str">
        <f>IF(NOTA[[#This Row],[HARGA/ CTN]]="",NOTA[[#This Row],[JUMLAH_H]],NOTA[[#This Row],[HARGA/ CTN]]*IF(NOTA[[#This Row],[C]]="",0,NOTA[[#This Row],[C]]))</f>
        <v/>
      </c>
      <c r="X58" s="50" t="str">
        <f>IF(NOTA[[#This Row],[JUMLAH]]="","",NOTA[[#This Row],[JUMLAH]]*NOTA[[#This Row],[DISC 1]])</f>
        <v/>
      </c>
      <c r="Y58" s="50" t="str">
        <f>IF(NOTA[[#This Row],[JUMLAH]]="","",(NOTA[[#This Row],[JUMLAH]]-NOTA[[#This Row],[DISC 1-]])*NOTA[[#This Row],[DISC 2]])</f>
        <v/>
      </c>
      <c r="Z58" s="50" t="str">
        <f>IF(NOTA[[#This Row],[JUMLAH]]="","",NOTA[[#This Row],[DISC 1-]]+NOTA[[#This Row],[DISC 2-]])</f>
        <v/>
      </c>
      <c r="AA58" s="50" t="str">
        <f>IF(NOTA[[#This Row],[JUMLAH]]="","",NOTA[[#This Row],[JUMLAH]]-NOTA[[#This Row],[DISC]])</f>
        <v/>
      </c>
      <c r="AB58" s="50"/>
      <c r="AC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" s="50" t="str">
        <f>IF(OR(NOTA[[#This Row],[QTY]]="",NOTA[[#This Row],[HARGA SATUAN]]="",),"",NOTA[[#This Row],[QTY]]*NOTA[[#This Row],[HARGA SATUAN]])</f>
        <v/>
      </c>
      <c r="AG58" s="39" t="str">
        <f ca="1">IF(NOTA[ID_H]="","",INDEX(NOTA[TANGGAL],MATCH(,INDIRECT(ADDRESS(ROW(NOTA[TANGGAL]),COLUMN(NOTA[TANGGAL]))&amp;":"&amp;ADDRESS(ROW(),COLUMN(NOTA[TANGGAL]))),-1)))</f>
        <v/>
      </c>
      <c r="AH58" s="41" t="str">
        <f ca="1">IF(NOTA[[#This Row],[NAMA BARANG]]="","",INDEX(NOTA[SUPPLIER],MATCH(,INDIRECT(ADDRESS(ROW(NOTA[ID]),COLUMN(NOTA[ID]))&amp;":"&amp;ADDRESS(ROW(),COLUMN(NOTA[ID]))),-1)))</f>
        <v/>
      </c>
      <c r="AI58" s="41" t="str">
        <f ca="1">IF(NOTA[[#This Row],[ID_H]]="","",IF(NOTA[[#This Row],[FAKTUR]]="",INDIRECT(ADDRESS(ROW()-1,COLUMN())),NOTA[[#This Row],[FAKTUR]]))</f>
        <v/>
      </c>
      <c r="AJ58" s="38" t="str">
        <f ca="1">IF(NOTA[[#This Row],[ID]]="","",COUNTIF(NOTA[ID_H],NOTA[[#This Row],[ID_H]]))</f>
        <v/>
      </c>
      <c r="AK58" s="38" t="str">
        <f ca="1">IF(NOTA[[#This Row],[TGL.NOTA]]="",IF(NOTA[[#This Row],[SUPPLIER_H]]="","",AK57),MONTH(NOTA[[#This Row],[TGL.NOTA]]))</f>
        <v/>
      </c>
      <c r="AL58" s="38" t="str">
        <f>LOWER(SUBSTITUTE(SUBSTITUTE(SUBSTITUTE(SUBSTITUTE(SUBSTITUTE(SUBSTITUTE(SUBSTITUTE(SUBSTITUTE(SUBSTITUTE(NOTA[NAMA BARANG]," ",),".",""),"-",""),"(",""),")",""),",",""),"/",""),"""",""),"+",""))</f>
        <v/>
      </c>
      <c r="AM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" s="38" t="str">
        <f>IF(NOTA[[#This Row],[CONCAT4]]="","",_xlfn.IFNA(MATCH(NOTA[[#This Row],[CONCAT4]],[2]!RAW[CONCAT_H],0),FALSE))</f>
        <v/>
      </c>
      <c r="AQ58" s="38" t="str">
        <f>IF(NOTA[[#This Row],[CONCAT1]]="","",MATCH(NOTA[[#This Row],[CONCAT1]],[3]!db[NB NOTA_C],0))</f>
        <v/>
      </c>
      <c r="AR58" s="38" t="str">
        <f>IF(NOTA[[#This Row],[QTY/ CTN]]="","",TRUE)</f>
        <v/>
      </c>
      <c r="AS58" s="38" t="str">
        <f ca="1">IF(NOTA[[#This Row],[ID_H]]="","",IF(NOTA[[#This Row],[Column3]]=TRUE,NOTA[[#This Row],[QTY/ CTN]],INDEX([3]!db[QTY/ CTN],NOTA[[#This Row],[//DB]])))</f>
        <v/>
      </c>
      <c r="AT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8" s="38" t="str">
        <f ca="1">IF(NOTA[[#This Row],[ID_H]]="","",MATCH(NOTA[[#This Row],[NB NOTA_C_QTY]],[4]!db[NB NOTA_C_QTY+F],0))</f>
        <v/>
      </c>
      <c r="AV58" s="53" t="str">
        <f ca="1">IF(NOTA[[#This Row],[NB NOTA_C_QTY]]="","",ROW()-2)</f>
        <v/>
      </c>
    </row>
    <row r="59" spans="1:48" ht="20.100000000000001" customHeight="1" x14ac:dyDescent="0.25">
      <c r="A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" s="38" t="str">
        <f>IF(NOTA[[#This Row],[ID_P]]="","",MATCH(NOTA[[#This Row],[ID_P]],[1]!B_MSK[N_ID],0))</f>
        <v/>
      </c>
      <c r="D59" s="38" t="str">
        <f ca="1">IF(NOTA[[#This Row],[NAMA BARANG]]="","",INDEX(NOTA[ID],MATCH(,INDIRECT(ADDRESS(ROW(NOTA[ID]),COLUMN(NOTA[ID]))&amp;":"&amp;ADDRESS(ROW(),COLUMN(NOTA[ID]))),-1)))</f>
        <v/>
      </c>
      <c r="E59" s="46"/>
      <c r="H59" s="47"/>
      <c r="N59" s="38"/>
      <c r="Q59" s="42"/>
      <c r="R59" s="48"/>
      <c r="S59" s="49"/>
      <c r="U59" s="50"/>
      <c r="V59" s="45"/>
      <c r="W59" s="50" t="str">
        <f>IF(NOTA[[#This Row],[HARGA/ CTN]]="",NOTA[[#This Row],[JUMLAH_H]],NOTA[[#This Row],[HARGA/ CTN]]*IF(NOTA[[#This Row],[C]]="",0,NOTA[[#This Row],[C]]))</f>
        <v/>
      </c>
      <c r="X59" s="50" t="str">
        <f>IF(NOTA[[#This Row],[JUMLAH]]="","",NOTA[[#This Row],[JUMLAH]]*NOTA[[#This Row],[DISC 1]])</f>
        <v/>
      </c>
      <c r="Y59" s="50" t="str">
        <f>IF(NOTA[[#This Row],[JUMLAH]]="","",(NOTA[[#This Row],[JUMLAH]]-NOTA[[#This Row],[DISC 1-]])*NOTA[[#This Row],[DISC 2]])</f>
        <v/>
      </c>
      <c r="Z59" s="50" t="str">
        <f>IF(NOTA[[#This Row],[JUMLAH]]="","",NOTA[[#This Row],[DISC 1-]]+NOTA[[#This Row],[DISC 2-]])</f>
        <v/>
      </c>
      <c r="AA59" s="50" t="str">
        <f>IF(NOTA[[#This Row],[JUMLAH]]="","",NOTA[[#This Row],[JUMLAH]]-NOTA[[#This Row],[DISC]])</f>
        <v/>
      </c>
      <c r="AB59" s="50"/>
      <c r="AC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9" s="50" t="str">
        <f>IF(OR(NOTA[[#This Row],[QTY]]="",NOTA[[#This Row],[HARGA SATUAN]]="",),"",NOTA[[#This Row],[QTY]]*NOTA[[#This Row],[HARGA SATUAN]])</f>
        <v/>
      </c>
      <c r="AG59" s="39" t="str">
        <f ca="1">IF(NOTA[ID_H]="","",INDEX(NOTA[TANGGAL],MATCH(,INDIRECT(ADDRESS(ROW(NOTA[TANGGAL]),COLUMN(NOTA[TANGGAL]))&amp;":"&amp;ADDRESS(ROW(),COLUMN(NOTA[TANGGAL]))),-1)))</f>
        <v/>
      </c>
      <c r="AH59" s="41" t="str">
        <f ca="1">IF(NOTA[[#This Row],[NAMA BARANG]]="","",INDEX(NOTA[SUPPLIER],MATCH(,INDIRECT(ADDRESS(ROW(NOTA[ID]),COLUMN(NOTA[ID]))&amp;":"&amp;ADDRESS(ROW(),COLUMN(NOTA[ID]))),-1)))</f>
        <v/>
      </c>
      <c r="AI59" s="41" t="str">
        <f ca="1">IF(NOTA[[#This Row],[ID_H]]="","",IF(NOTA[[#This Row],[FAKTUR]]="",INDIRECT(ADDRESS(ROW()-1,COLUMN())),NOTA[[#This Row],[FAKTUR]]))</f>
        <v/>
      </c>
      <c r="AJ59" s="38" t="str">
        <f ca="1">IF(NOTA[[#This Row],[ID]]="","",COUNTIF(NOTA[ID_H],NOTA[[#This Row],[ID_H]]))</f>
        <v/>
      </c>
      <c r="AK59" s="38" t="str">
        <f ca="1">IF(NOTA[[#This Row],[TGL.NOTA]]="",IF(NOTA[[#This Row],[SUPPLIER_H]]="","",AK58),MONTH(NOTA[[#This Row],[TGL.NOTA]]))</f>
        <v/>
      </c>
      <c r="AL59" s="38" t="str">
        <f>LOWER(SUBSTITUTE(SUBSTITUTE(SUBSTITUTE(SUBSTITUTE(SUBSTITUTE(SUBSTITUTE(SUBSTITUTE(SUBSTITUTE(SUBSTITUTE(NOTA[NAMA BARANG]," ",),".",""),"-",""),"(",""),")",""),",",""),"/",""),"""",""),"+",""))</f>
        <v/>
      </c>
      <c r="AM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" s="38" t="str">
        <f>IF(NOTA[[#This Row],[CONCAT4]]="","",_xlfn.IFNA(MATCH(NOTA[[#This Row],[CONCAT4]],[2]!RAW[CONCAT_H],0),FALSE))</f>
        <v/>
      </c>
      <c r="AQ59" s="38" t="str">
        <f>IF(NOTA[[#This Row],[CONCAT1]]="","",MATCH(NOTA[[#This Row],[CONCAT1]],[3]!db[NB NOTA_C],0))</f>
        <v/>
      </c>
      <c r="AR59" s="38" t="str">
        <f>IF(NOTA[[#This Row],[QTY/ CTN]]="","",TRUE)</f>
        <v/>
      </c>
      <c r="AS59" s="38" t="str">
        <f ca="1">IF(NOTA[[#This Row],[ID_H]]="","",IF(NOTA[[#This Row],[Column3]]=TRUE,NOTA[[#This Row],[QTY/ CTN]],INDEX([3]!db[QTY/ CTN],NOTA[[#This Row],[//DB]])))</f>
        <v/>
      </c>
      <c r="AT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9" s="38" t="str">
        <f ca="1">IF(NOTA[[#This Row],[ID_H]]="","",MATCH(NOTA[[#This Row],[NB NOTA_C_QTY]],[4]!db[NB NOTA_C_QTY+F],0))</f>
        <v/>
      </c>
      <c r="AV59" s="53" t="str">
        <f ca="1">IF(NOTA[[#This Row],[NB NOTA_C_QTY]]="","",ROW()-2)</f>
        <v/>
      </c>
    </row>
    <row r="60" spans="1:48" ht="20.100000000000001" customHeight="1" x14ac:dyDescent="0.25">
      <c r="A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38" t="str">
        <f>IF(NOTA[[#This Row],[ID_P]]="","",MATCH(NOTA[[#This Row],[ID_P]],[1]!B_MSK[N_ID],0))</f>
        <v/>
      </c>
      <c r="D60" s="38" t="str">
        <f ca="1">IF(NOTA[[#This Row],[NAMA BARANG]]="","",INDEX(NOTA[ID],MATCH(,INDIRECT(ADDRESS(ROW(NOTA[ID]),COLUMN(NOTA[ID]))&amp;":"&amp;ADDRESS(ROW(),COLUMN(NOTA[ID]))),-1)))</f>
        <v/>
      </c>
      <c r="E60" s="46"/>
      <c r="H60" s="47"/>
      <c r="N60" s="38"/>
      <c r="Q60" s="42"/>
      <c r="R60" s="48"/>
      <c r="S60" s="49"/>
      <c r="U60" s="50"/>
      <c r="V60" s="45"/>
      <c r="W60" s="50" t="str">
        <f>IF(NOTA[[#This Row],[HARGA/ CTN]]="",NOTA[[#This Row],[JUMLAH_H]],NOTA[[#This Row],[HARGA/ CTN]]*IF(NOTA[[#This Row],[C]]="",0,NOTA[[#This Row],[C]]))</f>
        <v/>
      </c>
      <c r="X60" s="50" t="str">
        <f>IF(NOTA[[#This Row],[JUMLAH]]="","",NOTA[[#This Row],[JUMLAH]]*NOTA[[#This Row],[DISC 1]])</f>
        <v/>
      </c>
      <c r="Y60" s="50" t="str">
        <f>IF(NOTA[[#This Row],[JUMLAH]]="","",(NOTA[[#This Row],[JUMLAH]]-NOTA[[#This Row],[DISC 1-]])*NOTA[[#This Row],[DISC 2]])</f>
        <v/>
      </c>
      <c r="Z60" s="50" t="str">
        <f>IF(NOTA[[#This Row],[JUMLAH]]="","",NOTA[[#This Row],[DISC 1-]]+NOTA[[#This Row],[DISC 2-]])</f>
        <v/>
      </c>
      <c r="AA60" s="50" t="str">
        <f>IF(NOTA[[#This Row],[JUMLAH]]="","",NOTA[[#This Row],[JUMLAH]]-NOTA[[#This Row],[DISC]])</f>
        <v/>
      </c>
      <c r="AB60" s="50"/>
      <c r="AC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" s="50" t="str">
        <f>IF(OR(NOTA[[#This Row],[QTY]]="",NOTA[[#This Row],[HARGA SATUAN]]="",),"",NOTA[[#This Row],[QTY]]*NOTA[[#This Row],[HARGA SATUAN]])</f>
        <v/>
      </c>
      <c r="AG60" s="39" t="str">
        <f ca="1">IF(NOTA[ID_H]="","",INDEX(NOTA[TANGGAL],MATCH(,INDIRECT(ADDRESS(ROW(NOTA[TANGGAL]),COLUMN(NOTA[TANGGAL]))&amp;":"&amp;ADDRESS(ROW(),COLUMN(NOTA[TANGGAL]))),-1)))</f>
        <v/>
      </c>
      <c r="AH60" s="41" t="str">
        <f ca="1">IF(NOTA[[#This Row],[NAMA BARANG]]="","",INDEX(NOTA[SUPPLIER],MATCH(,INDIRECT(ADDRESS(ROW(NOTA[ID]),COLUMN(NOTA[ID]))&amp;":"&amp;ADDRESS(ROW(),COLUMN(NOTA[ID]))),-1)))</f>
        <v/>
      </c>
      <c r="AI60" s="41" t="str">
        <f ca="1">IF(NOTA[[#This Row],[ID_H]]="","",IF(NOTA[[#This Row],[FAKTUR]]="",INDIRECT(ADDRESS(ROW()-1,COLUMN())),NOTA[[#This Row],[FAKTUR]]))</f>
        <v/>
      </c>
      <c r="AJ60" s="38" t="str">
        <f ca="1">IF(NOTA[[#This Row],[ID]]="","",COUNTIF(NOTA[ID_H],NOTA[[#This Row],[ID_H]]))</f>
        <v/>
      </c>
      <c r="AK60" s="38" t="str">
        <f ca="1">IF(NOTA[[#This Row],[TGL.NOTA]]="",IF(NOTA[[#This Row],[SUPPLIER_H]]="","",AK59),MONTH(NOTA[[#This Row],[TGL.NOTA]]))</f>
        <v/>
      </c>
      <c r="AL60" s="38" t="str">
        <f>LOWER(SUBSTITUTE(SUBSTITUTE(SUBSTITUTE(SUBSTITUTE(SUBSTITUTE(SUBSTITUTE(SUBSTITUTE(SUBSTITUTE(SUBSTITUTE(NOTA[NAMA BARANG]," ",),".",""),"-",""),"(",""),")",""),",",""),"/",""),"""",""),"+",""))</f>
        <v/>
      </c>
      <c r="AM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" s="38" t="str">
        <f>IF(NOTA[[#This Row],[CONCAT4]]="","",_xlfn.IFNA(MATCH(NOTA[[#This Row],[CONCAT4]],[2]!RAW[CONCAT_H],0),FALSE))</f>
        <v/>
      </c>
      <c r="AQ60" s="38" t="str">
        <f>IF(NOTA[[#This Row],[CONCAT1]]="","",MATCH(NOTA[[#This Row],[CONCAT1]],[3]!db[NB NOTA_C],0))</f>
        <v/>
      </c>
      <c r="AR60" s="38" t="str">
        <f>IF(NOTA[[#This Row],[QTY/ CTN]]="","",TRUE)</f>
        <v/>
      </c>
      <c r="AS60" s="38" t="str">
        <f ca="1">IF(NOTA[[#This Row],[ID_H]]="","",IF(NOTA[[#This Row],[Column3]]=TRUE,NOTA[[#This Row],[QTY/ CTN]],INDEX([3]!db[QTY/ CTN],NOTA[[#This Row],[//DB]])))</f>
        <v/>
      </c>
      <c r="AT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0" s="38" t="str">
        <f ca="1">IF(NOTA[[#This Row],[ID_H]]="","",MATCH(NOTA[[#This Row],[NB NOTA_C_QTY]],[4]!db[NB NOTA_C_QTY+F],0))</f>
        <v/>
      </c>
      <c r="AV60" s="53" t="str">
        <f ca="1">IF(NOTA[[#This Row],[NB NOTA_C_QTY]]="","",ROW()-2)</f>
        <v/>
      </c>
    </row>
    <row r="61" spans="1:48" ht="20.100000000000001" customHeight="1" x14ac:dyDescent="0.25">
      <c r="A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38" t="str">
        <f>IF(NOTA[[#This Row],[ID_P]]="","",MATCH(NOTA[[#This Row],[ID_P]],[1]!B_MSK[N_ID],0))</f>
        <v/>
      </c>
      <c r="D61" s="38" t="str">
        <f ca="1">IF(NOTA[[#This Row],[NAMA BARANG]]="","",INDEX(NOTA[ID],MATCH(,INDIRECT(ADDRESS(ROW(NOTA[ID]),COLUMN(NOTA[ID]))&amp;":"&amp;ADDRESS(ROW(),COLUMN(NOTA[ID]))),-1)))</f>
        <v/>
      </c>
      <c r="E61" s="46"/>
      <c r="H61" s="47"/>
      <c r="N61" s="38"/>
      <c r="Q61" s="42"/>
      <c r="R61" s="48"/>
      <c r="S61" s="49"/>
      <c r="U61" s="50"/>
      <c r="V61" s="45"/>
      <c r="W61" s="50" t="str">
        <f>IF(NOTA[[#This Row],[HARGA/ CTN]]="",NOTA[[#This Row],[JUMLAH_H]],NOTA[[#This Row],[HARGA/ CTN]]*IF(NOTA[[#This Row],[C]]="",0,NOTA[[#This Row],[C]]))</f>
        <v/>
      </c>
      <c r="X61" s="50" t="str">
        <f>IF(NOTA[[#This Row],[JUMLAH]]="","",NOTA[[#This Row],[JUMLAH]]*NOTA[[#This Row],[DISC 1]])</f>
        <v/>
      </c>
      <c r="Y61" s="50" t="str">
        <f>IF(NOTA[[#This Row],[JUMLAH]]="","",(NOTA[[#This Row],[JUMLAH]]-NOTA[[#This Row],[DISC 1-]])*NOTA[[#This Row],[DISC 2]])</f>
        <v/>
      </c>
      <c r="Z61" s="50" t="str">
        <f>IF(NOTA[[#This Row],[JUMLAH]]="","",NOTA[[#This Row],[DISC 1-]]+NOTA[[#This Row],[DISC 2-]])</f>
        <v/>
      </c>
      <c r="AA61" s="50" t="str">
        <f>IF(NOTA[[#This Row],[JUMLAH]]="","",NOTA[[#This Row],[JUMLAH]]-NOTA[[#This Row],[DISC]])</f>
        <v/>
      </c>
      <c r="AB61" s="50"/>
      <c r="AC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" s="50" t="str">
        <f>IF(OR(NOTA[[#This Row],[QTY]]="",NOTA[[#This Row],[HARGA SATUAN]]="",),"",NOTA[[#This Row],[QTY]]*NOTA[[#This Row],[HARGA SATUAN]])</f>
        <v/>
      </c>
      <c r="AG61" s="39" t="str">
        <f ca="1">IF(NOTA[ID_H]="","",INDEX(NOTA[TANGGAL],MATCH(,INDIRECT(ADDRESS(ROW(NOTA[TANGGAL]),COLUMN(NOTA[TANGGAL]))&amp;":"&amp;ADDRESS(ROW(),COLUMN(NOTA[TANGGAL]))),-1)))</f>
        <v/>
      </c>
      <c r="AH61" s="41" t="str">
        <f ca="1">IF(NOTA[[#This Row],[NAMA BARANG]]="","",INDEX(NOTA[SUPPLIER],MATCH(,INDIRECT(ADDRESS(ROW(NOTA[ID]),COLUMN(NOTA[ID]))&amp;":"&amp;ADDRESS(ROW(),COLUMN(NOTA[ID]))),-1)))</f>
        <v/>
      </c>
      <c r="AI61" s="41" t="str">
        <f ca="1">IF(NOTA[[#This Row],[ID_H]]="","",IF(NOTA[[#This Row],[FAKTUR]]="",INDIRECT(ADDRESS(ROW()-1,COLUMN())),NOTA[[#This Row],[FAKTUR]]))</f>
        <v/>
      </c>
      <c r="AJ61" s="38" t="str">
        <f ca="1">IF(NOTA[[#This Row],[ID]]="","",COUNTIF(NOTA[ID_H],NOTA[[#This Row],[ID_H]]))</f>
        <v/>
      </c>
      <c r="AK61" s="38" t="str">
        <f ca="1">IF(NOTA[[#This Row],[TGL.NOTA]]="",IF(NOTA[[#This Row],[SUPPLIER_H]]="","",AK60),MONTH(NOTA[[#This Row],[TGL.NOTA]]))</f>
        <v/>
      </c>
      <c r="AL61" s="38" t="str">
        <f>LOWER(SUBSTITUTE(SUBSTITUTE(SUBSTITUTE(SUBSTITUTE(SUBSTITUTE(SUBSTITUTE(SUBSTITUTE(SUBSTITUTE(SUBSTITUTE(NOTA[NAMA BARANG]," ",),".",""),"-",""),"(",""),")",""),",",""),"/",""),"""",""),"+",""))</f>
        <v/>
      </c>
      <c r="AM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" s="38" t="str">
        <f>IF(NOTA[[#This Row],[CONCAT4]]="","",_xlfn.IFNA(MATCH(NOTA[[#This Row],[CONCAT4]],[2]!RAW[CONCAT_H],0),FALSE))</f>
        <v/>
      </c>
      <c r="AQ61" s="38" t="str">
        <f>IF(NOTA[[#This Row],[CONCAT1]]="","",MATCH(NOTA[[#This Row],[CONCAT1]],[3]!db[NB NOTA_C],0))</f>
        <v/>
      </c>
      <c r="AR61" s="38" t="str">
        <f>IF(NOTA[[#This Row],[QTY/ CTN]]="","",TRUE)</f>
        <v/>
      </c>
      <c r="AS61" s="38" t="str">
        <f ca="1">IF(NOTA[[#This Row],[ID_H]]="","",IF(NOTA[[#This Row],[Column3]]=TRUE,NOTA[[#This Row],[QTY/ CTN]],INDEX([3]!db[QTY/ CTN],NOTA[[#This Row],[//DB]])))</f>
        <v/>
      </c>
      <c r="AT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1" s="38" t="str">
        <f ca="1">IF(NOTA[[#This Row],[ID_H]]="","",MATCH(NOTA[[#This Row],[NB NOTA_C_QTY]],[4]!db[NB NOTA_C_QTY+F],0))</f>
        <v/>
      </c>
      <c r="AV61" s="53" t="str">
        <f ca="1">IF(NOTA[[#This Row],[NB NOTA_C_QTY]]="","",ROW()-2)</f>
        <v/>
      </c>
    </row>
    <row r="62" spans="1:48" ht="20.100000000000001" customHeight="1" x14ac:dyDescent="0.25">
      <c r="A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38" t="str">
        <f>IF(NOTA[[#This Row],[ID_P]]="","",MATCH(NOTA[[#This Row],[ID_P]],[1]!B_MSK[N_ID],0))</f>
        <v/>
      </c>
      <c r="D62" s="38" t="str">
        <f ca="1">IF(NOTA[[#This Row],[NAMA BARANG]]="","",INDEX(NOTA[ID],MATCH(,INDIRECT(ADDRESS(ROW(NOTA[ID]),COLUMN(NOTA[ID]))&amp;":"&amp;ADDRESS(ROW(),COLUMN(NOTA[ID]))),-1)))</f>
        <v/>
      </c>
      <c r="E62" s="46"/>
      <c r="H62" s="47"/>
      <c r="N62" s="38"/>
      <c r="Q62" s="42"/>
      <c r="R62" s="48"/>
      <c r="S62" s="49"/>
      <c r="U62" s="50"/>
      <c r="V62" s="45"/>
      <c r="W62" s="50" t="str">
        <f>IF(NOTA[[#This Row],[HARGA/ CTN]]="",NOTA[[#This Row],[JUMLAH_H]],NOTA[[#This Row],[HARGA/ CTN]]*IF(NOTA[[#This Row],[C]]="",0,NOTA[[#This Row],[C]]))</f>
        <v/>
      </c>
      <c r="X62" s="50" t="str">
        <f>IF(NOTA[[#This Row],[JUMLAH]]="","",NOTA[[#This Row],[JUMLAH]]*NOTA[[#This Row],[DISC 1]])</f>
        <v/>
      </c>
      <c r="Y62" s="50" t="str">
        <f>IF(NOTA[[#This Row],[JUMLAH]]="","",(NOTA[[#This Row],[JUMLAH]]-NOTA[[#This Row],[DISC 1-]])*NOTA[[#This Row],[DISC 2]])</f>
        <v/>
      </c>
      <c r="Z62" s="50" t="str">
        <f>IF(NOTA[[#This Row],[JUMLAH]]="","",NOTA[[#This Row],[DISC 1-]]+NOTA[[#This Row],[DISC 2-]])</f>
        <v/>
      </c>
      <c r="AA62" s="50" t="str">
        <f>IF(NOTA[[#This Row],[JUMLAH]]="","",NOTA[[#This Row],[JUMLAH]]-NOTA[[#This Row],[DISC]])</f>
        <v/>
      </c>
      <c r="AB62" s="50"/>
      <c r="AC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" s="50" t="str">
        <f>IF(OR(NOTA[[#This Row],[QTY]]="",NOTA[[#This Row],[HARGA SATUAN]]="",),"",NOTA[[#This Row],[QTY]]*NOTA[[#This Row],[HARGA SATUAN]])</f>
        <v/>
      </c>
      <c r="AG62" s="39" t="str">
        <f ca="1">IF(NOTA[ID_H]="","",INDEX(NOTA[TANGGAL],MATCH(,INDIRECT(ADDRESS(ROW(NOTA[TANGGAL]),COLUMN(NOTA[TANGGAL]))&amp;":"&amp;ADDRESS(ROW(),COLUMN(NOTA[TANGGAL]))),-1)))</f>
        <v/>
      </c>
      <c r="AH62" s="41" t="str">
        <f ca="1">IF(NOTA[[#This Row],[NAMA BARANG]]="","",INDEX(NOTA[SUPPLIER],MATCH(,INDIRECT(ADDRESS(ROW(NOTA[ID]),COLUMN(NOTA[ID]))&amp;":"&amp;ADDRESS(ROW(),COLUMN(NOTA[ID]))),-1)))</f>
        <v/>
      </c>
      <c r="AI62" s="41" t="str">
        <f ca="1">IF(NOTA[[#This Row],[ID_H]]="","",IF(NOTA[[#This Row],[FAKTUR]]="",INDIRECT(ADDRESS(ROW()-1,COLUMN())),NOTA[[#This Row],[FAKTUR]]))</f>
        <v/>
      </c>
      <c r="AJ62" s="38" t="str">
        <f ca="1">IF(NOTA[[#This Row],[ID]]="","",COUNTIF(NOTA[ID_H],NOTA[[#This Row],[ID_H]]))</f>
        <v/>
      </c>
      <c r="AK62" s="38" t="str">
        <f ca="1">IF(NOTA[[#This Row],[TGL.NOTA]]="",IF(NOTA[[#This Row],[SUPPLIER_H]]="","",AK61),MONTH(NOTA[[#This Row],[TGL.NOTA]]))</f>
        <v/>
      </c>
      <c r="AL62" s="38" t="str">
        <f>LOWER(SUBSTITUTE(SUBSTITUTE(SUBSTITUTE(SUBSTITUTE(SUBSTITUTE(SUBSTITUTE(SUBSTITUTE(SUBSTITUTE(SUBSTITUTE(NOTA[NAMA BARANG]," ",),".",""),"-",""),"(",""),")",""),",",""),"/",""),"""",""),"+",""))</f>
        <v/>
      </c>
      <c r="AM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" s="38" t="str">
        <f>IF(NOTA[[#This Row],[CONCAT4]]="","",_xlfn.IFNA(MATCH(NOTA[[#This Row],[CONCAT4]],[2]!RAW[CONCAT_H],0),FALSE))</f>
        <v/>
      </c>
      <c r="AQ62" s="38" t="str">
        <f>IF(NOTA[[#This Row],[CONCAT1]]="","",MATCH(NOTA[[#This Row],[CONCAT1]],[3]!db[NB NOTA_C],0))</f>
        <v/>
      </c>
      <c r="AR62" s="38" t="str">
        <f>IF(NOTA[[#This Row],[QTY/ CTN]]="","",TRUE)</f>
        <v/>
      </c>
      <c r="AS62" s="38" t="str">
        <f ca="1">IF(NOTA[[#This Row],[ID_H]]="","",IF(NOTA[[#This Row],[Column3]]=TRUE,NOTA[[#This Row],[QTY/ CTN]],INDEX([3]!db[QTY/ CTN],NOTA[[#This Row],[//DB]])))</f>
        <v/>
      </c>
      <c r="AT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2" s="38" t="str">
        <f ca="1">IF(NOTA[[#This Row],[ID_H]]="","",MATCH(NOTA[[#This Row],[NB NOTA_C_QTY]],[4]!db[NB NOTA_C_QTY+F],0))</f>
        <v/>
      </c>
      <c r="AV62" s="53" t="str">
        <f ca="1">IF(NOTA[[#This Row],[NB NOTA_C_QTY]]="","",ROW()-2)</f>
        <v/>
      </c>
    </row>
    <row r="63" spans="1:48" ht="20.100000000000001" customHeight="1" x14ac:dyDescent="0.25">
      <c r="A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" s="38" t="str">
        <f>IF(NOTA[[#This Row],[ID_P]]="","",MATCH(NOTA[[#This Row],[ID_P]],[1]!B_MSK[N_ID],0))</f>
        <v/>
      </c>
      <c r="D63" s="38" t="str">
        <f ca="1">IF(NOTA[[#This Row],[NAMA BARANG]]="","",INDEX(NOTA[ID],MATCH(,INDIRECT(ADDRESS(ROW(NOTA[ID]),COLUMN(NOTA[ID]))&amp;":"&amp;ADDRESS(ROW(),COLUMN(NOTA[ID]))),-1)))</f>
        <v/>
      </c>
      <c r="E63" s="46"/>
      <c r="H63" s="47"/>
      <c r="N63" s="38"/>
      <c r="Q63" s="42"/>
      <c r="R63" s="48"/>
      <c r="S63" s="49"/>
      <c r="U63" s="50"/>
      <c r="V63" s="45"/>
      <c r="W63" s="50" t="str">
        <f>IF(NOTA[[#This Row],[HARGA/ CTN]]="",NOTA[[#This Row],[JUMLAH_H]],NOTA[[#This Row],[HARGA/ CTN]]*IF(NOTA[[#This Row],[C]]="",0,NOTA[[#This Row],[C]]))</f>
        <v/>
      </c>
      <c r="X63" s="50" t="str">
        <f>IF(NOTA[[#This Row],[JUMLAH]]="","",NOTA[[#This Row],[JUMLAH]]*NOTA[[#This Row],[DISC 1]])</f>
        <v/>
      </c>
      <c r="Y63" s="50" t="str">
        <f>IF(NOTA[[#This Row],[JUMLAH]]="","",(NOTA[[#This Row],[JUMLAH]]-NOTA[[#This Row],[DISC 1-]])*NOTA[[#This Row],[DISC 2]])</f>
        <v/>
      </c>
      <c r="Z63" s="50" t="str">
        <f>IF(NOTA[[#This Row],[JUMLAH]]="","",NOTA[[#This Row],[DISC 1-]]+NOTA[[#This Row],[DISC 2-]])</f>
        <v/>
      </c>
      <c r="AA63" s="50" t="str">
        <f>IF(NOTA[[#This Row],[JUMLAH]]="","",NOTA[[#This Row],[JUMLAH]]-NOTA[[#This Row],[DISC]])</f>
        <v/>
      </c>
      <c r="AB63" s="50"/>
      <c r="AC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" s="50" t="str">
        <f>IF(OR(NOTA[[#This Row],[QTY]]="",NOTA[[#This Row],[HARGA SATUAN]]="",),"",NOTA[[#This Row],[QTY]]*NOTA[[#This Row],[HARGA SATUAN]])</f>
        <v/>
      </c>
      <c r="AG63" s="39" t="str">
        <f ca="1">IF(NOTA[ID_H]="","",INDEX(NOTA[TANGGAL],MATCH(,INDIRECT(ADDRESS(ROW(NOTA[TANGGAL]),COLUMN(NOTA[TANGGAL]))&amp;":"&amp;ADDRESS(ROW(),COLUMN(NOTA[TANGGAL]))),-1)))</f>
        <v/>
      </c>
      <c r="AH63" s="41" t="str">
        <f ca="1">IF(NOTA[[#This Row],[NAMA BARANG]]="","",INDEX(NOTA[SUPPLIER],MATCH(,INDIRECT(ADDRESS(ROW(NOTA[ID]),COLUMN(NOTA[ID]))&amp;":"&amp;ADDRESS(ROW(),COLUMN(NOTA[ID]))),-1)))</f>
        <v/>
      </c>
      <c r="AI63" s="41" t="str">
        <f ca="1">IF(NOTA[[#This Row],[ID_H]]="","",IF(NOTA[[#This Row],[FAKTUR]]="",INDIRECT(ADDRESS(ROW()-1,COLUMN())),NOTA[[#This Row],[FAKTUR]]))</f>
        <v/>
      </c>
      <c r="AJ63" s="38" t="str">
        <f ca="1">IF(NOTA[[#This Row],[ID]]="","",COUNTIF(NOTA[ID_H],NOTA[[#This Row],[ID_H]]))</f>
        <v/>
      </c>
      <c r="AK63" s="38" t="str">
        <f ca="1">IF(NOTA[[#This Row],[TGL.NOTA]]="",IF(NOTA[[#This Row],[SUPPLIER_H]]="","",AK62),MONTH(NOTA[[#This Row],[TGL.NOTA]]))</f>
        <v/>
      </c>
      <c r="AL63" s="38" t="str">
        <f>LOWER(SUBSTITUTE(SUBSTITUTE(SUBSTITUTE(SUBSTITUTE(SUBSTITUTE(SUBSTITUTE(SUBSTITUTE(SUBSTITUTE(SUBSTITUTE(NOTA[NAMA BARANG]," ",),".",""),"-",""),"(",""),")",""),",",""),"/",""),"""",""),"+",""))</f>
        <v/>
      </c>
      <c r="AM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" s="38" t="str">
        <f>IF(NOTA[[#This Row],[CONCAT4]]="","",_xlfn.IFNA(MATCH(NOTA[[#This Row],[CONCAT4]],[2]!RAW[CONCAT_H],0),FALSE))</f>
        <v/>
      </c>
      <c r="AQ63" s="38" t="str">
        <f>IF(NOTA[[#This Row],[CONCAT1]]="","",MATCH(NOTA[[#This Row],[CONCAT1]],[3]!db[NB NOTA_C],0))</f>
        <v/>
      </c>
      <c r="AR63" s="38" t="str">
        <f>IF(NOTA[[#This Row],[QTY/ CTN]]="","",TRUE)</f>
        <v/>
      </c>
      <c r="AS63" s="38" t="str">
        <f ca="1">IF(NOTA[[#This Row],[ID_H]]="","",IF(NOTA[[#This Row],[Column3]]=TRUE,NOTA[[#This Row],[QTY/ CTN]],INDEX([3]!db[QTY/ CTN],NOTA[[#This Row],[//DB]])))</f>
        <v/>
      </c>
      <c r="AT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3" s="38" t="str">
        <f ca="1">IF(NOTA[[#This Row],[ID_H]]="","",MATCH(NOTA[[#This Row],[NB NOTA_C_QTY]],[4]!db[NB NOTA_C_QTY+F],0))</f>
        <v/>
      </c>
      <c r="AV63" s="53" t="str">
        <f ca="1">IF(NOTA[[#This Row],[NB NOTA_C_QTY]]="","",ROW()-2)</f>
        <v/>
      </c>
    </row>
    <row r="64" spans="1:48" ht="20.100000000000001" customHeight="1" x14ac:dyDescent="0.25">
      <c r="A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38" t="str">
        <f>IF(NOTA[[#This Row],[ID_P]]="","",MATCH(NOTA[[#This Row],[ID_P]],[1]!B_MSK[N_ID],0))</f>
        <v/>
      </c>
      <c r="D64" s="38" t="str">
        <f ca="1">IF(NOTA[[#This Row],[NAMA BARANG]]="","",INDEX(NOTA[ID],MATCH(,INDIRECT(ADDRESS(ROW(NOTA[ID]),COLUMN(NOTA[ID]))&amp;":"&amp;ADDRESS(ROW(),COLUMN(NOTA[ID]))),-1)))</f>
        <v/>
      </c>
      <c r="E64" s="46"/>
      <c r="H64" s="47"/>
      <c r="N64" s="38"/>
      <c r="Q64" s="42"/>
      <c r="R64" s="48"/>
      <c r="S64" s="49"/>
      <c r="U64" s="50"/>
      <c r="V64" s="45"/>
      <c r="W64" s="50" t="str">
        <f>IF(NOTA[[#This Row],[HARGA/ CTN]]="",NOTA[[#This Row],[JUMLAH_H]],NOTA[[#This Row],[HARGA/ CTN]]*IF(NOTA[[#This Row],[C]]="",0,NOTA[[#This Row],[C]]))</f>
        <v/>
      </c>
      <c r="X64" s="50" t="str">
        <f>IF(NOTA[[#This Row],[JUMLAH]]="","",NOTA[[#This Row],[JUMLAH]]*NOTA[[#This Row],[DISC 1]])</f>
        <v/>
      </c>
      <c r="Y64" s="50" t="str">
        <f>IF(NOTA[[#This Row],[JUMLAH]]="","",(NOTA[[#This Row],[JUMLAH]]-NOTA[[#This Row],[DISC 1-]])*NOTA[[#This Row],[DISC 2]])</f>
        <v/>
      </c>
      <c r="Z64" s="50" t="str">
        <f>IF(NOTA[[#This Row],[JUMLAH]]="","",NOTA[[#This Row],[DISC 1-]]+NOTA[[#This Row],[DISC 2-]])</f>
        <v/>
      </c>
      <c r="AA64" s="50" t="str">
        <f>IF(NOTA[[#This Row],[JUMLAH]]="","",NOTA[[#This Row],[JUMLAH]]-NOTA[[#This Row],[DISC]])</f>
        <v/>
      </c>
      <c r="AB64" s="50"/>
      <c r="AC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4" s="50" t="str">
        <f>IF(OR(NOTA[[#This Row],[QTY]]="",NOTA[[#This Row],[HARGA SATUAN]]="",),"",NOTA[[#This Row],[QTY]]*NOTA[[#This Row],[HARGA SATUAN]])</f>
        <v/>
      </c>
      <c r="AG64" s="39" t="str">
        <f ca="1">IF(NOTA[ID_H]="","",INDEX(NOTA[TANGGAL],MATCH(,INDIRECT(ADDRESS(ROW(NOTA[TANGGAL]),COLUMN(NOTA[TANGGAL]))&amp;":"&amp;ADDRESS(ROW(),COLUMN(NOTA[TANGGAL]))),-1)))</f>
        <v/>
      </c>
      <c r="AH64" s="41" t="str">
        <f ca="1">IF(NOTA[[#This Row],[NAMA BARANG]]="","",INDEX(NOTA[SUPPLIER],MATCH(,INDIRECT(ADDRESS(ROW(NOTA[ID]),COLUMN(NOTA[ID]))&amp;":"&amp;ADDRESS(ROW(),COLUMN(NOTA[ID]))),-1)))</f>
        <v/>
      </c>
      <c r="AI64" s="41" t="str">
        <f ca="1">IF(NOTA[[#This Row],[ID_H]]="","",IF(NOTA[[#This Row],[FAKTUR]]="",INDIRECT(ADDRESS(ROW()-1,COLUMN())),NOTA[[#This Row],[FAKTUR]]))</f>
        <v/>
      </c>
      <c r="AJ64" s="38" t="str">
        <f ca="1">IF(NOTA[[#This Row],[ID]]="","",COUNTIF(NOTA[ID_H],NOTA[[#This Row],[ID_H]]))</f>
        <v/>
      </c>
      <c r="AK64" s="38" t="str">
        <f ca="1">IF(NOTA[[#This Row],[TGL.NOTA]]="",IF(NOTA[[#This Row],[SUPPLIER_H]]="","",AK63),MONTH(NOTA[[#This Row],[TGL.NOTA]]))</f>
        <v/>
      </c>
      <c r="AL64" s="38" t="str">
        <f>LOWER(SUBSTITUTE(SUBSTITUTE(SUBSTITUTE(SUBSTITUTE(SUBSTITUTE(SUBSTITUTE(SUBSTITUTE(SUBSTITUTE(SUBSTITUTE(NOTA[NAMA BARANG]," ",),".",""),"-",""),"(",""),")",""),",",""),"/",""),"""",""),"+",""))</f>
        <v/>
      </c>
      <c r="AM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" s="38" t="str">
        <f>IF(NOTA[[#This Row],[CONCAT4]]="","",_xlfn.IFNA(MATCH(NOTA[[#This Row],[CONCAT4]],[2]!RAW[CONCAT_H],0),FALSE))</f>
        <v/>
      </c>
      <c r="AQ64" s="38" t="str">
        <f>IF(NOTA[[#This Row],[CONCAT1]]="","",MATCH(NOTA[[#This Row],[CONCAT1]],[3]!db[NB NOTA_C],0))</f>
        <v/>
      </c>
      <c r="AR64" s="38" t="str">
        <f>IF(NOTA[[#This Row],[QTY/ CTN]]="","",TRUE)</f>
        <v/>
      </c>
      <c r="AS64" s="38" t="str">
        <f ca="1">IF(NOTA[[#This Row],[ID_H]]="","",IF(NOTA[[#This Row],[Column3]]=TRUE,NOTA[[#This Row],[QTY/ CTN]],INDEX([3]!db[QTY/ CTN],NOTA[[#This Row],[//DB]])))</f>
        <v/>
      </c>
      <c r="AT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4" s="38" t="str">
        <f ca="1">IF(NOTA[[#This Row],[ID_H]]="","",MATCH(NOTA[[#This Row],[NB NOTA_C_QTY]],[4]!db[NB NOTA_C_QTY+F],0))</f>
        <v/>
      </c>
      <c r="AV64" s="53" t="str">
        <f ca="1">IF(NOTA[[#This Row],[NB NOTA_C_QTY]]="","",ROW()-2)</f>
        <v/>
      </c>
    </row>
    <row r="65" spans="1:48" ht="20.100000000000001" customHeight="1" x14ac:dyDescent="0.25">
      <c r="A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" s="38" t="str">
        <f>IF(NOTA[[#This Row],[ID_P]]="","",MATCH(NOTA[[#This Row],[ID_P]],[1]!B_MSK[N_ID],0))</f>
        <v/>
      </c>
      <c r="D65" s="38" t="str">
        <f ca="1">IF(NOTA[[#This Row],[NAMA BARANG]]="","",INDEX(NOTA[ID],MATCH(,INDIRECT(ADDRESS(ROW(NOTA[ID]),COLUMN(NOTA[ID]))&amp;":"&amp;ADDRESS(ROW(),COLUMN(NOTA[ID]))),-1)))</f>
        <v/>
      </c>
      <c r="E65" s="46"/>
      <c r="H65" s="47"/>
      <c r="N65" s="38"/>
      <c r="Q65" s="42"/>
      <c r="R65" s="48"/>
      <c r="S65" s="49"/>
      <c r="U65" s="50"/>
      <c r="V65" s="45"/>
      <c r="W65" s="50" t="str">
        <f>IF(NOTA[[#This Row],[HARGA/ CTN]]="",NOTA[[#This Row],[JUMLAH_H]],NOTA[[#This Row],[HARGA/ CTN]]*IF(NOTA[[#This Row],[C]]="",0,NOTA[[#This Row],[C]]))</f>
        <v/>
      </c>
      <c r="X65" s="50" t="str">
        <f>IF(NOTA[[#This Row],[JUMLAH]]="","",NOTA[[#This Row],[JUMLAH]]*NOTA[[#This Row],[DISC 1]])</f>
        <v/>
      </c>
      <c r="Y65" s="50" t="str">
        <f>IF(NOTA[[#This Row],[JUMLAH]]="","",(NOTA[[#This Row],[JUMLAH]]-NOTA[[#This Row],[DISC 1-]])*NOTA[[#This Row],[DISC 2]])</f>
        <v/>
      </c>
      <c r="Z65" s="50" t="str">
        <f>IF(NOTA[[#This Row],[JUMLAH]]="","",NOTA[[#This Row],[DISC 1-]]+NOTA[[#This Row],[DISC 2-]])</f>
        <v/>
      </c>
      <c r="AA65" s="50" t="str">
        <f>IF(NOTA[[#This Row],[JUMLAH]]="","",NOTA[[#This Row],[JUMLAH]]-NOTA[[#This Row],[DISC]])</f>
        <v/>
      </c>
      <c r="AB65" s="50"/>
      <c r="AC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" s="50" t="str">
        <f>IF(OR(NOTA[[#This Row],[QTY]]="",NOTA[[#This Row],[HARGA SATUAN]]="",),"",NOTA[[#This Row],[QTY]]*NOTA[[#This Row],[HARGA SATUAN]])</f>
        <v/>
      </c>
      <c r="AG65" s="39" t="str">
        <f ca="1">IF(NOTA[ID_H]="","",INDEX(NOTA[TANGGAL],MATCH(,INDIRECT(ADDRESS(ROW(NOTA[TANGGAL]),COLUMN(NOTA[TANGGAL]))&amp;":"&amp;ADDRESS(ROW(),COLUMN(NOTA[TANGGAL]))),-1)))</f>
        <v/>
      </c>
      <c r="AH65" s="41" t="str">
        <f ca="1">IF(NOTA[[#This Row],[NAMA BARANG]]="","",INDEX(NOTA[SUPPLIER],MATCH(,INDIRECT(ADDRESS(ROW(NOTA[ID]),COLUMN(NOTA[ID]))&amp;":"&amp;ADDRESS(ROW(),COLUMN(NOTA[ID]))),-1)))</f>
        <v/>
      </c>
      <c r="AI65" s="41" t="str">
        <f ca="1">IF(NOTA[[#This Row],[ID_H]]="","",IF(NOTA[[#This Row],[FAKTUR]]="",INDIRECT(ADDRESS(ROW()-1,COLUMN())),NOTA[[#This Row],[FAKTUR]]))</f>
        <v/>
      </c>
      <c r="AJ65" s="38" t="str">
        <f ca="1">IF(NOTA[[#This Row],[ID]]="","",COUNTIF(NOTA[ID_H],NOTA[[#This Row],[ID_H]]))</f>
        <v/>
      </c>
      <c r="AK65" s="38" t="str">
        <f ca="1">IF(NOTA[[#This Row],[TGL.NOTA]]="",IF(NOTA[[#This Row],[SUPPLIER_H]]="","",AK64),MONTH(NOTA[[#This Row],[TGL.NOTA]]))</f>
        <v/>
      </c>
      <c r="AL65" s="38" t="str">
        <f>LOWER(SUBSTITUTE(SUBSTITUTE(SUBSTITUTE(SUBSTITUTE(SUBSTITUTE(SUBSTITUTE(SUBSTITUTE(SUBSTITUTE(SUBSTITUTE(NOTA[NAMA BARANG]," ",),".",""),"-",""),"(",""),")",""),",",""),"/",""),"""",""),"+",""))</f>
        <v/>
      </c>
      <c r="AM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" s="38" t="str">
        <f>IF(NOTA[[#This Row],[CONCAT4]]="","",_xlfn.IFNA(MATCH(NOTA[[#This Row],[CONCAT4]],[2]!RAW[CONCAT_H],0),FALSE))</f>
        <v/>
      </c>
      <c r="AQ65" s="38" t="str">
        <f>IF(NOTA[[#This Row],[CONCAT1]]="","",MATCH(NOTA[[#This Row],[CONCAT1]],[3]!db[NB NOTA_C],0))</f>
        <v/>
      </c>
      <c r="AR65" s="38" t="str">
        <f>IF(NOTA[[#This Row],[QTY/ CTN]]="","",TRUE)</f>
        <v/>
      </c>
      <c r="AS65" s="38" t="str">
        <f ca="1">IF(NOTA[[#This Row],[ID_H]]="","",IF(NOTA[[#This Row],[Column3]]=TRUE,NOTA[[#This Row],[QTY/ CTN]],INDEX([3]!db[QTY/ CTN],NOTA[[#This Row],[//DB]])))</f>
        <v/>
      </c>
      <c r="AT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5" s="38" t="str">
        <f ca="1">IF(NOTA[[#This Row],[ID_H]]="","",MATCH(NOTA[[#This Row],[NB NOTA_C_QTY]],[4]!db[NB NOTA_C_QTY+F],0))</f>
        <v/>
      </c>
      <c r="AV65" s="53" t="str">
        <f ca="1">IF(NOTA[[#This Row],[NB NOTA_C_QTY]]="","",ROW()-2)</f>
        <v/>
      </c>
    </row>
    <row r="66" spans="1:48" ht="20.100000000000001" customHeight="1" x14ac:dyDescent="0.25">
      <c r="A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38" t="str">
        <f>IF(NOTA[[#This Row],[ID_P]]="","",MATCH(NOTA[[#This Row],[ID_P]],[1]!B_MSK[N_ID],0))</f>
        <v/>
      </c>
      <c r="D66" s="38" t="str">
        <f ca="1">IF(NOTA[[#This Row],[NAMA BARANG]]="","",INDEX(NOTA[ID],MATCH(,INDIRECT(ADDRESS(ROW(NOTA[ID]),COLUMN(NOTA[ID]))&amp;":"&amp;ADDRESS(ROW(),COLUMN(NOTA[ID]))),-1)))</f>
        <v/>
      </c>
      <c r="E66" s="46"/>
      <c r="H66" s="47"/>
      <c r="N66" s="38"/>
      <c r="Q66" s="42"/>
      <c r="R66" s="48"/>
      <c r="S66" s="49"/>
      <c r="U66" s="50"/>
      <c r="V66" s="45"/>
      <c r="W66" s="50" t="str">
        <f>IF(NOTA[[#This Row],[HARGA/ CTN]]="",NOTA[[#This Row],[JUMLAH_H]],NOTA[[#This Row],[HARGA/ CTN]]*IF(NOTA[[#This Row],[C]]="",0,NOTA[[#This Row],[C]]))</f>
        <v/>
      </c>
      <c r="X66" s="50" t="str">
        <f>IF(NOTA[[#This Row],[JUMLAH]]="","",NOTA[[#This Row],[JUMLAH]]*NOTA[[#This Row],[DISC 1]])</f>
        <v/>
      </c>
      <c r="Y66" s="50" t="str">
        <f>IF(NOTA[[#This Row],[JUMLAH]]="","",(NOTA[[#This Row],[JUMLAH]]-NOTA[[#This Row],[DISC 1-]])*NOTA[[#This Row],[DISC 2]])</f>
        <v/>
      </c>
      <c r="Z66" s="50" t="str">
        <f>IF(NOTA[[#This Row],[JUMLAH]]="","",NOTA[[#This Row],[DISC 1-]]+NOTA[[#This Row],[DISC 2-]])</f>
        <v/>
      </c>
      <c r="AA66" s="50" t="str">
        <f>IF(NOTA[[#This Row],[JUMLAH]]="","",NOTA[[#This Row],[JUMLAH]]-NOTA[[#This Row],[DISC]])</f>
        <v/>
      </c>
      <c r="AB66" s="50"/>
      <c r="AC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" s="50" t="str">
        <f>IF(OR(NOTA[[#This Row],[QTY]]="",NOTA[[#This Row],[HARGA SATUAN]]="",),"",NOTA[[#This Row],[QTY]]*NOTA[[#This Row],[HARGA SATUAN]])</f>
        <v/>
      </c>
      <c r="AG66" s="39" t="str">
        <f ca="1">IF(NOTA[ID_H]="","",INDEX(NOTA[TANGGAL],MATCH(,INDIRECT(ADDRESS(ROW(NOTA[TANGGAL]),COLUMN(NOTA[TANGGAL]))&amp;":"&amp;ADDRESS(ROW(),COLUMN(NOTA[TANGGAL]))),-1)))</f>
        <v/>
      </c>
      <c r="AH66" s="41" t="str">
        <f ca="1">IF(NOTA[[#This Row],[NAMA BARANG]]="","",INDEX(NOTA[SUPPLIER],MATCH(,INDIRECT(ADDRESS(ROW(NOTA[ID]),COLUMN(NOTA[ID]))&amp;":"&amp;ADDRESS(ROW(),COLUMN(NOTA[ID]))),-1)))</f>
        <v/>
      </c>
      <c r="AI66" s="41" t="str">
        <f ca="1">IF(NOTA[[#This Row],[ID_H]]="","",IF(NOTA[[#This Row],[FAKTUR]]="",INDIRECT(ADDRESS(ROW()-1,COLUMN())),NOTA[[#This Row],[FAKTUR]]))</f>
        <v/>
      </c>
      <c r="AJ66" s="38" t="str">
        <f ca="1">IF(NOTA[[#This Row],[ID]]="","",COUNTIF(NOTA[ID_H],NOTA[[#This Row],[ID_H]]))</f>
        <v/>
      </c>
      <c r="AK66" s="38" t="str">
        <f ca="1">IF(NOTA[[#This Row],[TGL.NOTA]]="",IF(NOTA[[#This Row],[SUPPLIER_H]]="","",AK65),MONTH(NOTA[[#This Row],[TGL.NOTA]]))</f>
        <v/>
      </c>
      <c r="AL66" s="38" t="str">
        <f>LOWER(SUBSTITUTE(SUBSTITUTE(SUBSTITUTE(SUBSTITUTE(SUBSTITUTE(SUBSTITUTE(SUBSTITUTE(SUBSTITUTE(SUBSTITUTE(NOTA[NAMA BARANG]," ",),".",""),"-",""),"(",""),")",""),",",""),"/",""),"""",""),"+",""))</f>
        <v/>
      </c>
      <c r="AM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" s="38" t="str">
        <f>IF(NOTA[[#This Row],[CONCAT4]]="","",_xlfn.IFNA(MATCH(NOTA[[#This Row],[CONCAT4]],[2]!RAW[CONCAT_H],0),FALSE))</f>
        <v/>
      </c>
      <c r="AQ66" s="38" t="str">
        <f>IF(NOTA[[#This Row],[CONCAT1]]="","",MATCH(NOTA[[#This Row],[CONCAT1]],[3]!db[NB NOTA_C],0))</f>
        <v/>
      </c>
      <c r="AR66" s="38" t="str">
        <f>IF(NOTA[[#This Row],[QTY/ CTN]]="","",TRUE)</f>
        <v/>
      </c>
      <c r="AS66" s="38" t="str">
        <f ca="1">IF(NOTA[[#This Row],[ID_H]]="","",IF(NOTA[[#This Row],[Column3]]=TRUE,NOTA[[#This Row],[QTY/ CTN]],INDEX([3]!db[QTY/ CTN],NOTA[[#This Row],[//DB]])))</f>
        <v/>
      </c>
      <c r="AT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6" s="38" t="str">
        <f ca="1">IF(NOTA[[#This Row],[ID_H]]="","",MATCH(NOTA[[#This Row],[NB NOTA_C_QTY]],[4]!db[NB NOTA_C_QTY+F],0))</f>
        <v/>
      </c>
      <c r="AV66" s="53" t="str">
        <f ca="1">IF(NOTA[[#This Row],[NB NOTA_C_QTY]]="","",ROW()-2)</f>
        <v/>
      </c>
    </row>
    <row r="67" spans="1:48" ht="20.100000000000001" customHeight="1" x14ac:dyDescent="0.25">
      <c r="A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38" t="str">
        <f>IF(NOTA[[#This Row],[ID_P]]="","",MATCH(NOTA[[#This Row],[ID_P]],[1]!B_MSK[N_ID],0))</f>
        <v/>
      </c>
      <c r="D67" s="38" t="str">
        <f ca="1">IF(NOTA[[#This Row],[NAMA BARANG]]="","",INDEX(NOTA[ID],MATCH(,INDIRECT(ADDRESS(ROW(NOTA[ID]),COLUMN(NOTA[ID]))&amp;":"&amp;ADDRESS(ROW(),COLUMN(NOTA[ID]))),-1)))</f>
        <v/>
      </c>
      <c r="E67" s="46"/>
      <c r="H67" s="47"/>
      <c r="N67" s="38"/>
      <c r="Q67" s="42"/>
      <c r="R67" s="48"/>
      <c r="S67" s="49"/>
      <c r="U67" s="50"/>
      <c r="V67" s="45"/>
      <c r="W67" s="50" t="str">
        <f>IF(NOTA[[#This Row],[HARGA/ CTN]]="",NOTA[[#This Row],[JUMLAH_H]],NOTA[[#This Row],[HARGA/ CTN]]*IF(NOTA[[#This Row],[C]]="",0,NOTA[[#This Row],[C]]))</f>
        <v/>
      </c>
      <c r="X67" s="50" t="str">
        <f>IF(NOTA[[#This Row],[JUMLAH]]="","",NOTA[[#This Row],[JUMLAH]]*NOTA[[#This Row],[DISC 1]])</f>
        <v/>
      </c>
      <c r="Y67" s="50" t="str">
        <f>IF(NOTA[[#This Row],[JUMLAH]]="","",(NOTA[[#This Row],[JUMLAH]]-NOTA[[#This Row],[DISC 1-]])*NOTA[[#This Row],[DISC 2]])</f>
        <v/>
      </c>
      <c r="Z67" s="50" t="str">
        <f>IF(NOTA[[#This Row],[JUMLAH]]="","",NOTA[[#This Row],[DISC 1-]]+NOTA[[#This Row],[DISC 2-]])</f>
        <v/>
      </c>
      <c r="AA67" s="50" t="str">
        <f>IF(NOTA[[#This Row],[JUMLAH]]="","",NOTA[[#This Row],[JUMLAH]]-NOTA[[#This Row],[DISC]])</f>
        <v/>
      </c>
      <c r="AB67" s="50"/>
      <c r="AC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" s="50" t="str">
        <f>IF(OR(NOTA[[#This Row],[QTY]]="",NOTA[[#This Row],[HARGA SATUAN]]="",),"",NOTA[[#This Row],[QTY]]*NOTA[[#This Row],[HARGA SATUAN]])</f>
        <v/>
      </c>
      <c r="AG67" s="39" t="str">
        <f ca="1">IF(NOTA[ID_H]="","",INDEX(NOTA[TANGGAL],MATCH(,INDIRECT(ADDRESS(ROW(NOTA[TANGGAL]),COLUMN(NOTA[TANGGAL]))&amp;":"&amp;ADDRESS(ROW(),COLUMN(NOTA[TANGGAL]))),-1)))</f>
        <v/>
      </c>
      <c r="AH67" s="41" t="str">
        <f ca="1">IF(NOTA[[#This Row],[NAMA BARANG]]="","",INDEX(NOTA[SUPPLIER],MATCH(,INDIRECT(ADDRESS(ROW(NOTA[ID]),COLUMN(NOTA[ID]))&amp;":"&amp;ADDRESS(ROW(),COLUMN(NOTA[ID]))),-1)))</f>
        <v/>
      </c>
      <c r="AI67" s="41" t="str">
        <f ca="1">IF(NOTA[[#This Row],[ID_H]]="","",IF(NOTA[[#This Row],[FAKTUR]]="",INDIRECT(ADDRESS(ROW()-1,COLUMN())),NOTA[[#This Row],[FAKTUR]]))</f>
        <v/>
      </c>
      <c r="AJ67" s="38" t="str">
        <f ca="1">IF(NOTA[[#This Row],[ID]]="","",COUNTIF(NOTA[ID_H],NOTA[[#This Row],[ID_H]]))</f>
        <v/>
      </c>
      <c r="AK67" s="38" t="str">
        <f ca="1">IF(NOTA[[#This Row],[TGL.NOTA]]="",IF(NOTA[[#This Row],[SUPPLIER_H]]="","",AK66),MONTH(NOTA[[#This Row],[TGL.NOTA]]))</f>
        <v/>
      </c>
      <c r="AL67" s="38" t="str">
        <f>LOWER(SUBSTITUTE(SUBSTITUTE(SUBSTITUTE(SUBSTITUTE(SUBSTITUTE(SUBSTITUTE(SUBSTITUTE(SUBSTITUTE(SUBSTITUTE(NOTA[NAMA BARANG]," ",),".",""),"-",""),"(",""),")",""),",",""),"/",""),"""",""),"+",""))</f>
        <v/>
      </c>
      <c r="AM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" s="38" t="str">
        <f>IF(NOTA[[#This Row],[CONCAT4]]="","",_xlfn.IFNA(MATCH(NOTA[[#This Row],[CONCAT4]],[2]!RAW[CONCAT_H],0),FALSE))</f>
        <v/>
      </c>
      <c r="AQ67" s="38" t="str">
        <f>IF(NOTA[[#This Row],[CONCAT1]]="","",MATCH(NOTA[[#This Row],[CONCAT1]],[3]!db[NB NOTA_C],0))</f>
        <v/>
      </c>
      <c r="AR67" s="38" t="str">
        <f>IF(NOTA[[#This Row],[QTY/ CTN]]="","",TRUE)</f>
        <v/>
      </c>
      <c r="AS67" s="38" t="str">
        <f ca="1">IF(NOTA[[#This Row],[ID_H]]="","",IF(NOTA[[#This Row],[Column3]]=TRUE,NOTA[[#This Row],[QTY/ CTN]],INDEX([3]!db[QTY/ CTN],NOTA[[#This Row],[//DB]])))</f>
        <v/>
      </c>
      <c r="AT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7" s="38" t="str">
        <f ca="1">IF(NOTA[[#This Row],[ID_H]]="","",MATCH(NOTA[[#This Row],[NB NOTA_C_QTY]],[4]!db[NB NOTA_C_QTY+F],0))</f>
        <v/>
      </c>
      <c r="AV67" s="53" t="str">
        <f ca="1">IF(NOTA[[#This Row],[NB NOTA_C_QTY]]="","",ROW()-2)</f>
        <v/>
      </c>
    </row>
    <row r="68" spans="1:48" ht="20.100000000000001" customHeight="1" x14ac:dyDescent="0.25">
      <c r="A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38" t="str">
        <f>IF(NOTA[[#This Row],[ID_P]]="","",MATCH(NOTA[[#This Row],[ID_P]],[1]!B_MSK[N_ID],0))</f>
        <v/>
      </c>
      <c r="D68" s="38" t="str">
        <f ca="1">IF(NOTA[[#This Row],[NAMA BARANG]]="","",INDEX(NOTA[ID],MATCH(,INDIRECT(ADDRESS(ROW(NOTA[ID]),COLUMN(NOTA[ID]))&amp;":"&amp;ADDRESS(ROW(),COLUMN(NOTA[ID]))),-1)))</f>
        <v/>
      </c>
      <c r="E68" s="46"/>
      <c r="H68" s="47"/>
      <c r="N68" s="38"/>
      <c r="Q68" s="42"/>
      <c r="R68" s="48"/>
      <c r="S68" s="49"/>
      <c r="U68" s="50"/>
      <c r="V68" s="45"/>
      <c r="W68" s="50" t="str">
        <f>IF(NOTA[[#This Row],[HARGA/ CTN]]="",NOTA[[#This Row],[JUMLAH_H]],NOTA[[#This Row],[HARGA/ CTN]]*IF(NOTA[[#This Row],[C]]="",0,NOTA[[#This Row],[C]]))</f>
        <v/>
      </c>
      <c r="X68" s="50" t="str">
        <f>IF(NOTA[[#This Row],[JUMLAH]]="","",NOTA[[#This Row],[JUMLAH]]*NOTA[[#This Row],[DISC 1]])</f>
        <v/>
      </c>
      <c r="Y68" s="50" t="str">
        <f>IF(NOTA[[#This Row],[JUMLAH]]="","",(NOTA[[#This Row],[JUMLAH]]-NOTA[[#This Row],[DISC 1-]])*NOTA[[#This Row],[DISC 2]])</f>
        <v/>
      </c>
      <c r="Z68" s="50" t="str">
        <f>IF(NOTA[[#This Row],[JUMLAH]]="","",NOTA[[#This Row],[DISC 1-]]+NOTA[[#This Row],[DISC 2-]])</f>
        <v/>
      </c>
      <c r="AA68" s="50" t="str">
        <f>IF(NOTA[[#This Row],[JUMLAH]]="","",NOTA[[#This Row],[JUMLAH]]-NOTA[[#This Row],[DISC]])</f>
        <v/>
      </c>
      <c r="AB68" s="50"/>
      <c r="AC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" s="50" t="str">
        <f>IF(OR(NOTA[[#This Row],[QTY]]="",NOTA[[#This Row],[HARGA SATUAN]]="",),"",NOTA[[#This Row],[QTY]]*NOTA[[#This Row],[HARGA SATUAN]])</f>
        <v/>
      </c>
      <c r="AG68" s="39" t="str">
        <f ca="1">IF(NOTA[ID_H]="","",INDEX(NOTA[TANGGAL],MATCH(,INDIRECT(ADDRESS(ROW(NOTA[TANGGAL]),COLUMN(NOTA[TANGGAL]))&amp;":"&amp;ADDRESS(ROW(),COLUMN(NOTA[TANGGAL]))),-1)))</f>
        <v/>
      </c>
      <c r="AH68" s="41" t="str">
        <f ca="1">IF(NOTA[[#This Row],[NAMA BARANG]]="","",INDEX(NOTA[SUPPLIER],MATCH(,INDIRECT(ADDRESS(ROW(NOTA[ID]),COLUMN(NOTA[ID]))&amp;":"&amp;ADDRESS(ROW(),COLUMN(NOTA[ID]))),-1)))</f>
        <v/>
      </c>
      <c r="AI68" s="41" t="str">
        <f ca="1">IF(NOTA[[#This Row],[ID_H]]="","",IF(NOTA[[#This Row],[FAKTUR]]="",INDIRECT(ADDRESS(ROW()-1,COLUMN())),NOTA[[#This Row],[FAKTUR]]))</f>
        <v/>
      </c>
      <c r="AJ68" s="38" t="str">
        <f ca="1">IF(NOTA[[#This Row],[ID]]="","",COUNTIF(NOTA[ID_H],NOTA[[#This Row],[ID_H]]))</f>
        <v/>
      </c>
      <c r="AK68" s="38" t="str">
        <f ca="1">IF(NOTA[[#This Row],[TGL.NOTA]]="",IF(NOTA[[#This Row],[SUPPLIER_H]]="","",AK67),MONTH(NOTA[[#This Row],[TGL.NOTA]]))</f>
        <v/>
      </c>
      <c r="AL68" s="38" t="str">
        <f>LOWER(SUBSTITUTE(SUBSTITUTE(SUBSTITUTE(SUBSTITUTE(SUBSTITUTE(SUBSTITUTE(SUBSTITUTE(SUBSTITUTE(SUBSTITUTE(NOTA[NAMA BARANG]," ",),".",""),"-",""),"(",""),")",""),",",""),"/",""),"""",""),"+",""))</f>
        <v/>
      </c>
      <c r="AM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" s="38" t="str">
        <f>IF(NOTA[[#This Row],[CONCAT4]]="","",_xlfn.IFNA(MATCH(NOTA[[#This Row],[CONCAT4]],[2]!RAW[CONCAT_H],0),FALSE))</f>
        <v/>
      </c>
      <c r="AQ68" s="38" t="str">
        <f>IF(NOTA[[#This Row],[CONCAT1]]="","",MATCH(NOTA[[#This Row],[CONCAT1]],[3]!db[NB NOTA_C],0))</f>
        <v/>
      </c>
      <c r="AR68" s="38" t="str">
        <f>IF(NOTA[[#This Row],[QTY/ CTN]]="","",TRUE)</f>
        <v/>
      </c>
      <c r="AS68" s="38" t="str">
        <f ca="1">IF(NOTA[[#This Row],[ID_H]]="","",IF(NOTA[[#This Row],[Column3]]=TRUE,NOTA[[#This Row],[QTY/ CTN]],INDEX([3]!db[QTY/ CTN],NOTA[[#This Row],[//DB]])))</f>
        <v/>
      </c>
      <c r="AT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8" s="38" t="str">
        <f ca="1">IF(NOTA[[#This Row],[ID_H]]="","",MATCH(NOTA[[#This Row],[NB NOTA_C_QTY]],[4]!db[NB NOTA_C_QTY+F],0))</f>
        <v/>
      </c>
      <c r="AV68" s="53" t="str">
        <f ca="1">IF(NOTA[[#This Row],[NB NOTA_C_QTY]]="","",ROW()-2)</f>
        <v/>
      </c>
    </row>
    <row r="69" spans="1:48" ht="20.100000000000001" customHeight="1" x14ac:dyDescent="0.25">
      <c r="A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38" t="str">
        <f>IF(NOTA[[#This Row],[ID_P]]="","",MATCH(NOTA[[#This Row],[ID_P]],[1]!B_MSK[N_ID],0))</f>
        <v/>
      </c>
      <c r="D69" s="38" t="str">
        <f ca="1">IF(NOTA[[#This Row],[NAMA BARANG]]="","",INDEX(NOTA[ID],MATCH(,INDIRECT(ADDRESS(ROW(NOTA[ID]),COLUMN(NOTA[ID]))&amp;":"&amp;ADDRESS(ROW(),COLUMN(NOTA[ID]))),-1)))</f>
        <v/>
      </c>
      <c r="E69" s="46"/>
      <c r="H69" s="47"/>
      <c r="N69" s="38"/>
      <c r="Q69" s="42"/>
      <c r="R69" s="48"/>
      <c r="S69" s="49"/>
      <c r="U69" s="50"/>
      <c r="V69" s="45"/>
      <c r="W69" s="50" t="str">
        <f>IF(NOTA[[#This Row],[HARGA/ CTN]]="",NOTA[[#This Row],[JUMLAH_H]],NOTA[[#This Row],[HARGA/ CTN]]*IF(NOTA[[#This Row],[C]]="",0,NOTA[[#This Row],[C]]))</f>
        <v/>
      </c>
      <c r="X69" s="50" t="str">
        <f>IF(NOTA[[#This Row],[JUMLAH]]="","",NOTA[[#This Row],[JUMLAH]]*NOTA[[#This Row],[DISC 1]])</f>
        <v/>
      </c>
      <c r="Y69" s="50" t="str">
        <f>IF(NOTA[[#This Row],[JUMLAH]]="","",(NOTA[[#This Row],[JUMLAH]]-NOTA[[#This Row],[DISC 1-]])*NOTA[[#This Row],[DISC 2]])</f>
        <v/>
      </c>
      <c r="Z69" s="50" t="str">
        <f>IF(NOTA[[#This Row],[JUMLAH]]="","",NOTA[[#This Row],[DISC 1-]]+NOTA[[#This Row],[DISC 2-]])</f>
        <v/>
      </c>
      <c r="AA69" s="50" t="str">
        <f>IF(NOTA[[#This Row],[JUMLAH]]="","",NOTA[[#This Row],[JUMLAH]]-NOTA[[#This Row],[DISC]])</f>
        <v/>
      </c>
      <c r="AB69" s="50"/>
      <c r="AC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" s="50" t="str">
        <f>IF(OR(NOTA[[#This Row],[QTY]]="",NOTA[[#This Row],[HARGA SATUAN]]="",),"",NOTA[[#This Row],[QTY]]*NOTA[[#This Row],[HARGA SATUAN]])</f>
        <v/>
      </c>
      <c r="AG69" s="39" t="str">
        <f ca="1">IF(NOTA[ID_H]="","",INDEX(NOTA[TANGGAL],MATCH(,INDIRECT(ADDRESS(ROW(NOTA[TANGGAL]),COLUMN(NOTA[TANGGAL]))&amp;":"&amp;ADDRESS(ROW(),COLUMN(NOTA[TANGGAL]))),-1)))</f>
        <v/>
      </c>
      <c r="AH69" s="41" t="str">
        <f ca="1">IF(NOTA[[#This Row],[NAMA BARANG]]="","",INDEX(NOTA[SUPPLIER],MATCH(,INDIRECT(ADDRESS(ROW(NOTA[ID]),COLUMN(NOTA[ID]))&amp;":"&amp;ADDRESS(ROW(),COLUMN(NOTA[ID]))),-1)))</f>
        <v/>
      </c>
      <c r="AI69" s="41" t="str">
        <f ca="1">IF(NOTA[[#This Row],[ID_H]]="","",IF(NOTA[[#This Row],[FAKTUR]]="",INDIRECT(ADDRESS(ROW()-1,COLUMN())),NOTA[[#This Row],[FAKTUR]]))</f>
        <v/>
      </c>
      <c r="AJ69" s="38" t="str">
        <f ca="1">IF(NOTA[[#This Row],[ID]]="","",COUNTIF(NOTA[ID_H],NOTA[[#This Row],[ID_H]]))</f>
        <v/>
      </c>
      <c r="AK69" s="38" t="str">
        <f ca="1">IF(NOTA[[#This Row],[TGL.NOTA]]="",IF(NOTA[[#This Row],[SUPPLIER_H]]="","",AK68),MONTH(NOTA[[#This Row],[TGL.NOTA]]))</f>
        <v/>
      </c>
      <c r="AL69" s="38" t="str">
        <f>LOWER(SUBSTITUTE(SUBSTITUTE(SUBSTITUTE(SUBSTITUTE(SUBSTITUTE(SUBSTITUTE(SUBSTITUTE(SUBSTITUTE(SUBSTITUTE(NOTA[NAMA BARANG]," ",),".",""),"-",""),"(",""),")",""),",",""),"/",""),"""",""),"+",""))</f>
        <v/>
      </c>
      <c r="AM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" s="38" t="str">
        <f>IF(NOTA[[#This Row],[CONCAT4]]="","",_xlfn.IFNA(MATCH(NOTA[[#This Row],[CONCAT4]],[2]!RAW[CONCAT_H],0),FALSE))</f>
        <v/>
      </c>
      <c r="AQ69" s="38" t="str">
        <f>IF(NOTA[[#This Row],[CONCAT1]]="","",MATCH(NOTA[[#This Row],[CONCAT1]],[3]!db[NB NOTA_C],0))</f>
        <v/>
      </c>
      <c r="AR69" s="38" t="str">
        <f>IF(NOTA[[#This Row],[QTY/ CTN]]="","",TRUE)</f>
        <v/>
      </c>
      <c r="AS69" s="38" t="str">
        <f ca="1">IF(NOTA[[#This Row],[ID_H]]="","",IF(NOTA[[#This Row],[Column3]]=TRUE,NOTA[[#This Row],[QTY/ CTN]],INDEX([3]!db[QTY/ CTN],NOTA[[#This Row],[//DB]])))</f>
        <v/>
      </c>
      <c r="AT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9" s="38" t="str">
        <f ca="1">IF(NOTA[[#This Row],[ID_H]]="","",MATCH(NOTA[[#This Row],[NB NOTA_C_QTY]],[4]!db[NB NOTA_C_QTY+F],0))</f>
        <v/>
      </c>
      <c r="AV69" s="53" t="str">
        <f ca="1">IF(NOTA[[#This Row],[NB NOTA_C_QTY]]="","",ROW()-2)</f>
        <v/>
      </c>
    </row>
    <row r="70" spans="1:48" ht="20.100000000000001" customHeight="1" x14ac:dyDescent="0.25">
      <c r="A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38" t="str">
        <f>IF(NOTA[[#This Row],[ID_P]]="","",MATCH(NOTA[[#This Row],[ID_P]],[1]!B_MSK[N_ID],0))</f>
        <v/>
      </c>
      <c r="D70" s="38" t="str">
        <f ca="1">IF(NOTA[[#This Row],[NAMA BARANG]]="","",INDEX(NOTA[ID],MATCH(,INDIRECT(ADDRESS(ROW(NOTA[ID]),COLUMN(NOTA[ID]))&amp;":"&amp;ADDRESS(ROW(),COLUMN(NOTA[ID]))),-1)))</f>
        <v/>
      </c>
      <c r="E70" s="46"/>
      <c r="H70" s="47"/>
      <c r="N70" s="38"/>
      <c r="Q70" s="42"/>
      <c r="R70" s="48"/>
      <c r="S70" s="49"/>
      <c r="U70" s="50"/>
      <c r="V70" s="45"/>
      <c r="W70" s="50" t="str">
        <f>IF(NOTA[[#This Row],[HARGA/ CTN]]="",NOTA[[#This Row],[JUMLAH_H]],NOTA[[#This Row],[HARGA/ CTN]]*IF(NOTA[[#This Row],[C]]="",0,NOTA[[#This Row],[C]]))</f>
        <v/>
      </c>
      <c r="X70" s="50" t="str">
        <f>IF(NOTA[[#This Row],[JUMLAH]]="","",NOTA[[#This Row],[JUMLAH]]*NOTA[[#This Row],[DISC 1]])</f>
        <v/>
      </c>
      <c r="Y70" s="50" t="str">
        <f>IF(NOTA[[#This Row],[JUMLAH]]="","",(NOTA[[#This Row],[JUMLAH]]-NOTA[[#This Row],[DISC 1-]])*NOTA[[#This Row],[DISC 2]])</f>
        <v/>
      </c>
      <c r="Z70" s="50" t="str">
        <f>IF(NOTA[[#This Row],[JUMLAH]]="","",NOTA[[#This Row],[DISC 1-]]+NOTA[[#This Row],[DISC 2-]])</f>
        <v/>
      </c>
      <c r="AA70" s="50" t="str">
        <f>IF(NOTA[[#This Row],[JUMLAH]]="","",NOTA[[#This Row],[JUMLAH]]-NOTA[[#This Row],[DISC]])</f>
        <v/>
      </c>
      <c r="AB70" s="50"/>
      <c r="AC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" s="50" t="str">
        <f>IF(OR(NOTA[[#This Row],[QTY]]="",NOTA[[#This Row],[HARGA SATUAN]]="",),"",NOTA[[#This Row],[QTY]]*NOTA[[#This Row],[HARGA SATUAN]])</f>
        <v/>
      </c>
      <c r="AG70" s="39" t="str">
        <f ca="1">IF(NOTA[ID_H]="","",INDEX(NOTA[TANGGAL],MATCH(,INDIRECT(ADDRESS(ROW(NOTA[TANGGAL]),COLUMN(NOTA[TANGGAL]))&amp;":"&amp;ADDRESS(ROW(),COLUMN(NOTA[TANGGAL]))),-1)))</f>
        <v/>
      </c>
      <c r="AH70" s="41" t="str">
        <f ca="1">IF(NOTA[[#This Row],[NAMA BARANG]]="","",INDEX(NOTA[SUPPLIER],MATCH(,INDIRECT(ADDRESS(ROW(NOTA[ID]),COLUMN(NOTA[ID]))&amp;":"&amp;ADDRESS(ROW(),COLUMN(NOTA[ID]))),-1)))</f>
        <v/>
      </c>
      <c r="AI70" s="41" t="str">
        <f ca="1">IF(NOTA[[#This Row],[ID_H]]="","",IF(NOTA[[#This Row],[FAKTUR]]="",INDIRECT(ADDRESS(ROW()-1,COLUMN())),NOTA[[#This Row],[FAKTUR]]))</f>
        <v/>
      </c>
      <c r="AJ70" s="38" t="str">
        <f ca="1">IF(NOTA[[#This Row],[ID]]="","",COUNTIF(NOTA[ID_H],NOTA[[#This Row],[ID_H]]))</f>
        <v/>
      </c>
      <c r="AK70" s="38" t="str">
        <f ca="1">IF(NOTA[[#This Row],[TGL.NOTA]]="",IF(NOTA[[#This Row],[SUPPLIER_H]]="","",AK69),MONTH(NOTA[[#This Row],[TGL.NOTA]]))</f>
        <v/>
      </c>
      <c r="AL70" s="38" t="str">
        <f>LOWER(SUBSTITUTE(SUBSTITUTE(SUBSTITUTE(SUBSTITUTE(SUBSTITUTE(SUBSTITUTE(SUBSTITUTE(SUBSTITUTE(SUBSTITUTE(NOTA[NAMA BARANG]," ",),".",""),"-",""),"(",""),")",""),",",""),"/",""),"""",""),"+",""))</f>
        <v/>
      </c>
      <c r="AM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" s="38" t="str">
        <f>IF(NOTA[[#This Row],[CONCAT4]]="","",_xlfn.IFNA(MATCH(NOTA[[#This Row],[CONCAT4]],[2]!RAW[CONCAT_H],0),FALSE))</f>
        <v/>
      </c>
      <c r="AQ70" s="38" t="str">
        <f>IF(NOTA[[#This Row],[CONCAT1]]="","",MATCH(NOTA[[#This Row],[CONCAT1]],[3]!db[NB NOTA_C],0))</f>
        <v/>
      </c>
      <c r="AR70" s="38" t="str">
        <f>IF(NOTA[[#This Row],[QTY/ CTN]]="","",TRUE)</f>
        <v/>
      </c>
      <c r="AS70" s="38" t="str">
        <f ca="1">IF(NOTA[[#This Row],[ID_H]]="","",IF(NOTA[[#This Row],[Column3]]=TRUE,NOTA[[#This Row],[QTY/ CTN]],INDEX([3]!db[QTY/ CTN],NOTA[[#This Row],[//DB]])))</f>
        <v/>
      </c>
      <c r="AT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0" s="38" t="str">
        <f ca="1">IF(NOTA[[#This Row],[ID_H]]="","",MATCH(NOTA[[#This Row],[NB NOTA_C_QTY]],[4]!db[NB NOTA_C_QTY+F],0))</f>
        <v/>
      </c>
      <c r="AV70" s="53" t="str">
        <f ca="1">IF(NOTA[[#This Row],[NB NOTA_C_QTY]]="","",ROW()-2)</f>
        <v/>
      </c>
    </row>
    <row r="71" spans="1:48" ht="20.100000000000001" customHeight="1" x14ac:dyDescent="0.25">
      <c r="A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38" t="str">
        <f>IF(NOTA[[#This Row],[ID_P]]="","",MATCH(NOTA[[#This Row],[ID_P]],[1]!B_MSK[N_ID],0))</f>
        <v/>
      </c>
      <c r="D71" s="38" t="str">
        <f ca="1">IF(NOTA[[#This Row],[NAMA BARANG]]="","",INDEX(NOTA[ID],MATCH(,INDIRECT(ADDRESS(ROW(NOTA[ID]),COLUMN(NOTA[ID]))&amp;":"&amp;ADDRESS(ROW(),COLUMN(NOTA[ID]))),-1)))</f>
        <v/>
      </c>
      <c r="E71" s="46"/>
      <c r="H71" s="47"/>
      <c r="N71" s="38"/>
      <c r="Q71" s="42"/>
      <c r="R71" s="48"/>
      <c r="S71" s="49"/>
      <c r="U71" s="50"/>
      <c r="V71" s="45"/>
      <c r="W71" s="50" t="str">
        <f>IF(NOTA[[#This Row],[HARGA/ CTN]]="",NOTA[[#This Row],[JUMLAH_H]],NOTA[[#This Row],[HARGA/ CTN]]*IF(NOTA[[#This Row],[C]]="",0,NOTA[[#This Row],[C]]))</f>
        <v/>
      </c>
      <c r="X71" s="50" t="str">
        <f>IF(NOTA[[#This Row],[JUMLAH]]="","",NOTA[[#This Row],[JUMLAH]]*NOTA[[#This Row],[DISC 1]])</f>
        <v/>
      </c>
      <c r="Y71" s="50" t="str">
        <f>IF(NOTA[[#This Row],[JUMLAH]]="","",(NOTA[[#This Row],[JUMLAH]]-NOTA[[#This Row],[DISC 1-]])*NOTA[[#This Row],[DISC 2]])</f>
        <v/>
      </c>
      <c r="Z71" s="50" t="str">
        <f>IF(NOTA[[#This Row],[JUMLAH]]="","",NOTA[[#This Row],[DISC 1-]]+NOTA[[#This Row],[DISC 2-]])</f>
        <v/>
      </c>
      <c r="AA71" s="50" t="str">
        <f>IF(NOTA[[#This Row],[JUMLAH]]="","",NOTA[[#This Row],[JUMLAH]]-NOTA[[#This Row],[DISC]])</f>
        <v/>
      </c>
      <c r="AB71" s="50"/>
      <c r="AC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" s="50" t="str">
        <f>IF(OR(NOTA[[#This Row],[QTY]]="",NOTA[[#This Row],[HARGA SATUAN]]="",),"",NOTA[[#This Row],[QTY]]*NOTA[[#This Row],[HARGA SATUAN]])</f>
        <v/>
      </c>
      <c r="AG71" s="39" t="str">
        <f ca="1">IF(NOTA[ID_H]="","",INDEX(NOTA[TANGGAL],MATCH(,INDIRECT(ADDRESS(ROW(NOTA[TANGGAL]),COLUMN(NOTA[TANGGAL]))&amp;":"&amp;ADDRESS(ROW(),COLUMN(NOTA[TANGGAL]))),-1)))</f>
        <v/>
      </c>
      <c r="AH71" s="41" t="str">
        <f ca="1">IF(NOTA[[#This Row],[NAMA BARANG]]="","",INDEX(NOTA[SUPPLIER],MATCH(,INDIRECT(ADDRESS(ROW(NOTA[ID]),COLUMN(NOTA[ID]))&amp;":"&amp;ADDRESS(ROW(),COLUMN(NOTA[ID]))),-1)))</f>
        <v/>
      </c>
      <c r="AI71" s="41" t="str">
        <f ca="1">IF(NOTA[[#This Row],[ID_H]]="","",IF(NOTA[[#This Row],[FAKTUR]]="",INDIRECT(ADDRESS(ROW()-1,COLUMN())),NOTA[[#This Row],[FAKTUR]]))</f>
        <v/>
      </c>
      <c r="AJ71" s="38" t="str">
        <f ca="1">IF(NOTA[[#This Row],[ID]]="","",COUNTIF(NOTA[ID_H],NOTA[[#This Row],[ID_H]]))</f>
        <v/>
      </c>
      <c r="AK71" s="38" t="str">
        <f ca="1">IF(NOTA[[#This Row],[TGL.NOTA]]="",IF(NOTA[[#This Row],[SUPPLIER_H]]="","",AK70),MONTH(NOTA[[#This Row],[TGL.NOTA]]))</f>
        <v/>
      </c>
      <c r="AL71" s="38" t="str">
        <f>LOWER(SUBSTITUTE(SUBSTITUTE(SUBSTITUTE(SUBSTITUTE(SUBSTITUTE(SUBSTITUTE(SUBSTITUTE(SUBSTITUTE(SUBSTITUTE(NOTA[NAMA BARANG]," ",),".",""),"-",""),"(",""),")",""),",",""),"/",""),"""",""),"+",""))</f>
        <v/>
      </c>
      <c r="AM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" s="38" t="str">
        <f>IF(NOTA[[#This Row],[CONCAT4]]="","",_xlfn.IFNA(MATCH(NOTA[[#This Row],[CONCAT4]],[2]!RAW[CONCAT_H],0),FALSE))</f>
        <v/>
      </c>
      <c r="AQ71" s="38" t="str">
        <f>IF(NOTA[[#This Row],[CONCAT1]]="","",MATCH(NOTA[[#This Row],[CONCAT1]],[3]!db[NB NOTA_C],0))</f>
        <v/>
      </c>
      <c r="AR71" s="38" t="str">
        <f>IF(NOTA[[#This Row],[QTY/ CTN]]="","",TRUE)</f>
        <v/>
      </c>
      <c r="AS71" s="38" t="str">
        <f ca="1">IF(NOTA[[#This Row],[ID_H]]="","",IF(NOTA[[#This Row],[Column3]]=TRUE,NOTA[[#This Row],[QTY/ CTN]],INDEX([3]!db[QTY/ CTN],NOTA[[#This Row],[//DB]])))</f>
        <v/>
      </c>
      <c r="AT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1" s="38" t="str">
        <f ca="1">IF(NOTA[[#This Row],[ID_H]]="","",MATCH(NOTA[[#This Row],[NB NOTA_C_QTY]],[4]!db[NB NOTA_C_QTY+F],0))</f>
        <v/>
      </c>
      <c r="AV71" s="53" t="str">
        <f ca="1">IF(NOTA[[#This Row],[NB NOTA_C_QTY]]="","",ROW()-2)</f>
        <v/>
      </c>
    </row>
    <row r="72" spans="1:48" ht="20.100000000000001" customHeight="1" x14ac:dyDescent="0.25">
      <c r="A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38" t="str">
        <f>IF(NOTA[[#This Row],[ID_P]]="","",MATCH(NOTA[[#This Row],[ID_P]],[1]!B_MSK[N_ID],0))</f>
        <v/>
      </c>
      <c r="D72" s="38" t="str">
        <f ca="1">IF(NOTA[[#This Row],[NAMA BARANG]]="","",INDEX(NOTA[ID],MATCH(,INDIRECT(ADDRESS(ROW(NOTA[ID]),COLUMN(NOTA[ID]))&amp;":"&amp;ADDRESS(ROW(),COLUMN(NOTA[ID]))),-1)))</f>
        <v/>
      </c>
      <c r="E72" s="46"/>
      <c r="H72" s="47"/>
      <c r="N72" s="38"/>
      <c r="Q72" s="42"/>
      <c r="R72" s="48"/>
      <c r="S72" s="49"/>
      <c r="U72" s="50"/>
      <c r="V72" s="45"/>
      <c r="W72" s="50" t="str">
        <f>IF(NOTA[[#This Row],[HARGA/ CTN]]="",NOTA[[#This Row],[JUMLAH_H]],NOTA[[#This Row],[HARGA/ CTN]]*IF(NOTA[[#This Row],[C]]="",0,NOTA[[#This Row],[C]]))</f>
        <v/>
      </c>
      <c r="X72" s="50" t="str">
        <f>IF(NOTA[[#This Row],[JUMLAH]]="","",NOTA[[#This Row],[JUMLAH]]*NOTA[[#This Row],[DISC 1]])</f>
        <v/>
      </c>
      <c r="Y72" s="50" t="str">
        <f>IF(NOTA[[#This Row],[JUMLAH]]="","",(NOTA[[#This Row],[JUMLAH]]-NOTA[[#This Row],[DISC 1-]])*NOTA[[#This Row],[DISC 2]])</f>
        <v/>
      </c>
      <c r="Z72" s="50" t="str">
        <f>IF(NOTA[[#This Row],[JUMLAH]]="","",NOTA[[#This Row],[DISC 1-]]+NOTA[[#This Row],[DISC 2-]])</f>
        <v/>
      </c>
      <c r="AA72" s="50" t="str">
        <f>IF(NOTA[[#This Row],[JUMLAH]]="","",NOTA[[#This Row],[JUMLAH]]-NOTA[[#This Row],[DISC]])</f>
        <v/>
      </c>
      <c r="AB72" s="50"/>
      <c r="AC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" s="50" t="str">
        <f>IF(OR(NOTA[[#This Row],[QTY]]="",NOTA[[#This Row],[HARGA SATUAN]]="",),"",NOTA[[#This Row],[QTY]]*NOTA[[#This Row],[HARGA SATUAN]])</f>
        <v/>
      </c>
      <c r="AG72" s="39" t="str">
        <f ca="1">IF(NOTA[ID_H]="","",INDEX(NOTA[TANGGAL],MATCH(,INDIRECT(ADDRESS(ROW(NOTA[TANGGAL]),COLUMN(NOTA[TANGGAL]))&amp;":"&amp;ADDRESS(ROW(),COLUMN(NOTA[TANGGAL]))),-1)))</f>
        <v/>
      </c>
      <c r="AH72" s="41" t="str">
        <f ca="1">IF(NOTA[[#This Row],[NAMA BARANG]]="","",INDEX(NOTA[SUPPLIER],MATCH(,INDIRECT(ADDRESS(ROW(NOTA[ID]),COLUMN(NOTA[ID]))&amp;":"&amp;ADDRESS(ROW(),COLUMN(NOTA[ID]))),-1)))</f>
        <v/>
      </c>
      <c r="AI72" s="41" t="str">
        <f ca="1">IF(NOTA[[#This Row],[ID_H]]="","",IF(NOTA[[#This Row],[FAKTUR]]="",INDIRECT(ADDRESS(ROW()-1,COLUMN())),NOTA[[#This Row],[FAKTUR]]))</f>
        <v/>
      </c>
      <c r="AJ72" s="38" t="str">
        <f ca="1">IF(NOTA[[#This Row],[ID]]="","",COUNTIF(NOTA[ID_H],NOTA[[#This Row],[ID_H]]))</f>
        <v/>
      </c>
      <c r="AK72" s="38" t="str">
        <f ca="1">IF(NOTA[[#This Row],[TGL.NOTA]]="",IF(NOTA[[#This Row],[SUPPLIER_H]]="","",AK71),MONTH(NOTA[[#This Row],[TGL.NOTA]]))</f>
        <v/>
      </c>
      <c r="AL72" s="38" t="str">
        <f>LOWER(SUBSTITUTE(SUBSTITUTE(SUBSTITUTE(SUBSTITUTE(SUBSTITUTE(SUBSTITUTE(SUBSTITUTE(SUBSTITUTE(SUBSTITUTE(NOTA[NAMA BARANG]," ",),".",""),"-",""),"(",""),")",""),",",""),"/",""),"""",""),"+",""))</f>
        <v/>
      </c>
      <c r="AM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" s="38" t="str">
        <f>IF(NOTA[[#This Row],[CONCAT4]]="","",_xlfn.IFNA(MATCH(NOTA[[#This Row],[CONCAT4]],[2]!RAW[CONCAT_H],0),FALSE))</f>
        <v/>
      </c>
      <c r="AQ72" s="38" t="str">
        <f>IF(NOTA[[#This Row],[CONCAT1]]="","",MATCH(NOTA[[#This Row],[CONCAT1]],[3]!db[NB NOTA_C],0))</f>
        <v/>
      </c>
      <c r="AR72" s="38" t="str">
        <f>IF(NOTA[[#This Row],[QTY/ CTN]]="","",TRUE)</f>
        <v/>
      </c>
      <c r="AS72" s="38" t="str">
        <f ca="1">IF(NOTA[[#This Row],[ID_H]]="","",IF(NOTA[[#This Row],[Column3]]=TRUE,NOTA[[#This Row],[QTY/ CTN]],INDEX([3]!db[QTY/ CTN],NOTA[[#This Row],[//DB]])))</f>
        <v/>
      </c>
      <c r="AT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2" s="38" t="str">
        <f ca="1">IF(NOTA[[#This Row],[ID_H]]="","",MATCH(NOTA[[#This Row],[NB NOTA_C_QTY]],[4]!db[NB NOTA_C_QTY+F],0))</f>
        <v/>
      </c>
      <c r="AV72" s="53" t="str">
        <f ca="1">IF(NOTA[[#This Row],[NB NOTA_C_QTY]]="","",ROW()-2)</f>
        <v/>
      </c>
    </row>
    <row r="73" spans="1:48" ht="20.100000000000001" customHeight="1" x14ac:dyDescent="0.25">
      <c r="A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38" t="str">
        <f>IF(NOTA[[#This Row],[ID_P]]="","",MATCH(NOTA[[#This Row],[ID_P]],[1]!B_MSK[N_ID],0))</f>
        <v/>
      </c>
      <c r="D73" s="38" t="str">
        <f ca="1">IF(NOTA[[#This Row],[NAMA BARANG]]="","",INDEX(NOTA[ID],MATCH(,INDIRECT(ADDRESS(ROW(NOTA[ID]),COLUMN(NOTA[ID]))&amp;":"&amp;ADDRESS(ROW(),COLUMN(NOTA[ID]))),-1)))</f>
        <v/>
      </c>
      <c r="E73" s="46"/>
      <c r="H73" s="47"/>
      <c r="N73" s="38"/>
      <c r="Q73" s="42"/>
      <c r="R73" s="48"/>
      <c r="S73" s="49"/>
      <c r="U73" s="50"/>
      <c r="V73" s="45"/>
      <c r="W73" s="50" t="str">
        <f>IF(NOTA[[#This Row],[HARGA/ CTN]]="",NOTA[[#This Row],[JUMLAH_H]],NOTA[[#This Row],[HARGA/ CTN]]*IF(NOTA[[#This Row],[C]]="",0,NOTA[[#This Row],[C]]))</f>
        <v/>
      </c>
      <c r="X73" s="50" t="str">
        <f>IF(NOTA[[#This Row],[JUMLAH]]="","",NOTA[[#This Row],[JUMLAH]]*NOTA[[#This Row],[DISC 1]])</f>
        <v/>
      </c>
      <c r="Y73" s="50" t="str">
        <f>IF(NOTA[[#This Row],[JUMLAH]]="","",(NOTA[[#This Row],[JUMLAH]]-NOTA[[#This Row],[DISC 1-]])*NOTA[[#This Row],[DISC 2]])</f>
        <v/>
      </c>
      <c r="Z73" s="50" t="str">
        <f>IF(NOTA[[#This Row],[JUMLAH]]="","",NOTA[[#This Row],[DISC 1-]]+NOTA[[#This Row],[DISC 2-]])</f>
        <v/>
      </c>
      <c r="AA73" s="50" t="str">
        <f>IF(NOTA[[#This Row],[JUMLAH]]="","",NOTA[[#This Row],[JUMLAH]]-NOTA[[#This Row],[DISC]])</f>
        <v/>
      </c>
      <c r="AB73" s="50"/>
      <c r="AC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" s="50" t="str">
        <f>IF(OR(NOTA[[#This Row],[QTY]]="",NOTA[[#This Row],[HARGA SATUAN]]="",),"",NOTA[[#This Row],[QTY]]*NOTA[[#This Row],[HARGA SATUAN]])</f>
        <v/>
      </c>
      <c r="AG73" s="39" t="str">
        <f ca="1">IF(NOTA[ID_H]="","",INDEX(NOTA[TANGGAL],MATCH(,INDIRECT(ADDRESS(ROW(NOTA[TANGGAL]),COLUMN(NOTA[TANGGAL]))&amp;":"&amp;ADDRESS(ROW(),COLUMN(NOTA[TANGGAL]))),-1)))</f>
        <v/>
      </c>
      <c r="AH73" s="41" t="str">
        <f ca="1">IF(NOTA[[#This Row],[NAMA BARANG]]="","",INDEX(NOTA[SUPPLIER],MATCH(,INDIRECT(ADDRESS(ROW(NOTA[ID]),COLUMN(NOTA[ID]))&amp;":"&amp;ADDRESS(ROW(),COLUMN(NOTA[ID]))),-1)))</f>
        <v/>
      </c>
      <c r="AI73" s="41" t="str">
        <f ca="1">IF(NOTA[[#This Row],[ID_H]]="","",IF(NOTA[[#This Row],[FAKTUR]]="",INDIRECT(ADDRESS(ROW()-1,COLUMN())),NOTA[[#This Row],[FAKTUR]]))</f>
        <v/>
      </c>
      <c r="AJ73" s="38" t="str">
        <f ca="1">IF(NOTA[[#This Row],[ID]]="","",COUNTIF(NOTA[ID_H],NOTA[[#This Row],[ID_H]]))</f>
        <v/>
      </c>
      <c r="AK73" s="38" t="str">
        <f ca="1">IF(NOTA[[#This Row],[TGL.NOTA]]="",IF(NOTA[[#This Row],[SUPPLIER_H]]="","",AK72),MONTH(NOTA[[#This Row],[TGL.NOTA]]))</f>
        <v/>
      </c>
      <c r="AL73" s="38" t="str">
        <f>LOWER(SUBSTITUTE(SUBSTITUTE(SUBSTITUTE(SUBSTITUTE(SUBSTITUTE(SUBSTITUTE(SUBSTITUTE(SUBSTITUTE(SUBSTITUTE(NOTA[NAMA BARANG]," ",),".",""),"-",""),"(",""),")",""),",",""),"/",""),"""",""),"+",""))</f>
        <v/>
      </c>
      <c r="AM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" s="38" t="str">
        <f>IF(NOTA[[#This Row],[CONCAT4]]="","",_xlfn.IFNA(MATCH(NOTA[[#This Row],[CONCAT4]],[2]!RAW[CONCAT_H],0),FALSE))</f>
        <v/>
      </c>
      <c r="AQ73" s="38" t="str">
        <f>IF(NOTA[[#This Row],[CONCAT1]]="","",MATCH(NOTA[[#This Row],[CONCAT1]],[3]!db[NB NOTA_C],0))</f>
        <v/>
      </c>
      <c r="AR73" s="38" t="str">
        <f>IF(NOTA[[#This Row],[QTY/ CTN]]="","",TRUE)</f>
        <v/>
      </c>
      <c r="AS73" s="38" t="str">
        <f ca="1">IF(NOTA[[#This Row],[ID_H]]="","",IF(NOTA[[#This Row],[Column3]]=TRUE,NOTA[[#This Row],[QTY/ CTN]],INDEX([3]!db[QTY/ CTN],NOTA[[#This Row],[//DB]])))</f>
        <v/>
      </c>
      <c r="AT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3" s="38" t="str">
        <f ca="1">IF(NOTA[[#This Row],[ID_H]]="","",MATCH(NOTA[[#This Row],[NB NOTA_C_QTY]],[4]!db[NB NOTA_C_QTY+F],0))</f>
        <v/>
      </c>
      <c r="AV73" s="53" t="str">
        <f ca="1">IF(NOTA[[#This Row],[NB NOTA_C_QTY]]="","",ROW()-2)</f>
        <v/>
      </c>
    </row>
    <row r="74" spans="1:48" ht="20.100000000000001" customHeight="1" x14ac:dyDescent="0.25">
      <c r="A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38" t="str">
        <f>IF(NOTA[[#This Row],[ID_P]]="","",MATCH(NOTA[[#This Row],[ID_P]],[1]!B_MSK[N_ID],0))</f>
        <v/>
      </c>
      <c r="D74" s="38" t="str">
        <f ca="1">IF(NOTA[[#This Row],[NAMA BARANG]]="","",INDEX(NOTA[ID],MATCH(,INDIRECT(ADDRESS(ROW(NOTA[ID]),COLUMN(NOTA[ID]))&amp;":"&amp;ADDRESS(ROW(),COLUMN(NOTA[ID]))),-1)))</f>
        <v/>
      </c>
      <c r="E74" s="46"/>
      <c r="H74" s="47"/>
      <c r="N74" s="38"/>
      <c r="Q74" s="42"/>
      <c r="R74" s="48"/>
      <c r="S74" s="49"/>
      <c r="U74" s="50"/>
      <c r="V74" s="45"/>
      <c r="W74" s="50" t="str">
        <f>IF(NOTA[[#This Row],[HARGA/ CTN]]="",NOTA[[#This Row],[JUMLAH_H]],NOTA[[#This Row],[HARGA/ CTN]]*IF(NOTA[[#This Row],[C]]="",0,NOTA[[#This Row],[C]]))</f>
        <v/>
      </c>
      <c r="X74" s="50" t="str">
        <f>IF(NOTA[[#This Row],[JUMLAH]]="","",NOTA[[#This Row],[JUMLAH]]*NOTA[[#This Row],[DISC 1]])</f>
        <v/>
      </c>
      <c r="Y74" s="50" t="str">
        <f>IF(NOTA[[#This Row],[JUMLAH]]="","",(NOTA[[#This Row],[JUMLAH]]-NOTA[[#This Row],[DISC 1-]])*NOTA[[#This Row],[DISC 2]])</f>
        <v/>
      </c>
      <c r="Z74" s="50" t="str">
        <f>IF(NOTA[[#This Row],[JUMLAH]]="","",NOTA[[#This Row],[DISC 1-]]+NOTA[[#This Row],[DISC 2-]])</f>
        <v/>
      </c>
      <c r="AA74" s="50" t="str">
        <f>IF(NOTA[[#This Row],[JUMLAH]]="","",NOTA[[#This Row],[JUMLAH]]-NOTA[[#This Row],[DISC]])</f>
        <v/>
      </c>
      <c r="AB74" s="50"/>
      <c r="AC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" s="50" t="str">
        <f>IF(OR(NOTA[[#This Row],[QTY]]="",NOTA[[#This Row],[HARGA SATUAN]]="",),"",NOTA[[#This Row],[QTY]]*NOTA[[#This Row],[HARGA SATUAN]])</f>
        <v/>
      </c>
      <c r="AG74" s="39" t="str">
        <f ca="1">IF(NOTA[ID_H]="","",INDEX(NOTA[TANGGAL],MATCH(,INDIRECT(ADDRESS(ROW(NOTA[TANGGAL]),COLUMN(NOTA[TANGGAL]))&amp;":"&amp;ADDRESS(ROW(),COLUMN(NOTA[TANGGAL]))),-1)))</f>
        <v/>
      </c>
      <c r="AH74" s="41" t="str">
        <f ca="1">IF(NOTA[[#This Row],[NAMA BARANG]]="","",INDEX(NOTA[SUPPLIER],MATCH(,INDIRECT(ADDRESS(ROW(NOTA[ID]),COLUMN(NOTA[ID]))&amp;":"&amp;ADDRESS(ROW(),COLUMN(NOTA[ID]))),-1)))</f>
        <v/>
      </c>
      <c r="AI74" s="41" t="str">
        <f ca="1">IF(NOTA[[#This Row],[ID_H]]="","",IF(NOTA[[#This Row],[FAKTUR]]="",INDIRECT(ADDRESS(ROW()-1,COLUMN())),NOTA[[#This Row],[FAKTUR]]))</f>
        <v/>
      </c>
      <c r="AJ74" s="38" t="str">
        <f ca="1">IF(NOTA[[#This Row],[ID]]="","",COUNTIF(NOTA[ID_H],NOTA[[#This Row],[ID_H]]))</f>
        <v/>
      </c>
      <c r="AK74" s="38" t="str">
        <f ca="1">IF(NOTA[[#This Row],[TGL.NOTA]]="",IF(NOTA[[#This Row],[SUPPLIER_H]]="","",AK73),MONTH(NOTA[[#This Row],[TGL.NOTA]]))</f>
        <v/>
      </c>
      <c r="AL74" s="38" t="str">
        <f>LOWER(SUBSTITUTE(SUBSTITUTE(SUBSTITUTE(SUBSTITUTE(SUBSTITUTE(SUBSTITUTE(SUBSTITUTE(SUBSTITUTE(SUBSTITUTE(NOTA[NAMA BARANG]," ",),".",""),"-",""),"(",""),")",""),",",""),"/",""),"""",""),"+",""))</f>
        <v/>
      </c>
      <c r="AM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" s="38" t="str">
        <f>IF(NOTA[[#This Row],[CONCAT4]]="","",_xlfn.IFNA(MATCH(NOTA[[#This Row],[CONCAT4]],[2]!RAW[CONCAT_H],0),FALSE))</f>
        <v/>
      </c>
      <c r="AQ74" s="38" t="str">
        <f>IF(NOTA[[#This Row],[CONCAT1]]="","",MATCH(NOTA[[#This Row],[CONCAT1]],[3]!db[NB NOTA_C],0))</f>
        <v/>
      </c>
      <c r="AR74" s="38" t="str">
        <f>IF(NOTA[[#This Row],[QTY/ CTN]]="","",TRUE)</f>
        <v/>
      </c>
      <c r="AS74" s="38" t="str">
        <f ca="1">IF(NOTA[[#This Row],[ID_H]]="","",IF(NOTA[[#This Row],[Column3]]=TRUE,NOTA[[#This Row],[QTY/ CTN]],INDEX([3]!db[QTY/ CTN],NOTA[[#This Row],[//DB]])))</f>
        <v/>
      </c>
      <c r="AT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4" s="38" t="str">
        <f ca="1">IF(NOTA[[#This Row],[ID_H]]="","",MATCH(NOTA[[#This Row],[NB NOTA_C_QTY]],[4]!db[NB NOTA_C_QTY+F],0))</f>
        <v/>
      </c>
      <c r="AV74" s="53" t="str">
        <f ca="1">IF(NOTA[[#This Row],[NB NOTA_C_QTY]]="","",ROW()-2)</f>
        <v/>
      </c>
    </row>
    <row r="75" spans="1:48" ht="20.100000000000001" customHeight="1" x14ac:dyDescent="0.25">
      <c r="A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" s="38" t="str">
        <f>IF(NOTA[[#This Row],[ID_P]]="","",MATCH(NOTA[[#This Row],[ID_P]],[1]!B_MSK[N_ID],0))</f>
        <v/>
      </c>
      <c r="D75" s="38" t="str">
        <f ca="1">IF(NOTA[[#This Row],[NAMA BARANG]]="","",INDEX(NOTA[ID],MATCH(,INDIRECT(ADDRESS(ROW(NOTA[ID]),COLUMN(NOTA[ID]))&amp;":"&amp;ADDRESS(ROW(),COLUMN(NOTA[ID]))),-1)))</f>
        <v/>
      </c>
      <c r="E75" s="46"/>
      <c r="H75" s="47"/>
      <c r="N75" s="38"/>
      <c r="Q75" s="42"/>
      <c r="R75" s="48"/>
      <c r="S75" s="49"/>
      <c r="U75" s="50"/>
      <c r="V75" s="45"/>
      <c r="W75" s="50" t="str">
        <f>IF(NOTA[[#This Row],[HARGA/ CTN]]="",NOTA[[#This Row],[JUMLAH_H]],NOTA[[#This Row],[HARGA/ CTN]]*IF(NOTA[[#This Row],[C]]="",0,NOTA[[#This Row],[C]]))</f>
        <v/>
      </c>
      <c r="X75" s="50" t="str">
        <f>IF(NOTA[[#This Row],[JUMLAH]]="","",NOTA[[#This Row],[JUMLAH]]*NOTA[[#This Row],[DISC 1]])</f>
        <v/>
      </c>
      <c r="Y75" s="50" t="str">
        <f>IF(NOTA[[#This Row],[JUMLAH]]="","",(NOTA[[#This Row],[JUMLAH]]-NOTA[[#This Row],[DISC 1-]])*NOTA[[#This Row],[DISC 2]])</f>
        <v/>
      </c>
      <c r="Z75" s="50" t="str">
        <f>IF(NOTA[[#This Row],[JUMLAH]]="","",NOTA[[#This Row],[DISC 1-]]+NOTA[[#This Row],[DISC 2-]])</f>
        <v/>
      </c>
      <c r="AA75" s="50" t="str">
        <f>IF(NOTA[[#This Row],[JUMLAH]]="","",NOTA[[#This Row],[JUMLAH]]-NOTA[[#This Row],[DISC]])</f>
        <v/>
      </c>
      <c r="AB75" s="50"/>
      <c r="AC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" s="50" t="str">
        <f>IF(OR(NOTA[[#This Row],[QTY]]="",NOTA[[#This Row],[HARGA SATUAN]]="",),"",NOTA[[#This Row],[QTY]]*NOTA[[#This Row],[HARGA SATUAN]])</f>
        <v/>
      </c>
      <c r="AG75" s="39" t="str">
        <f ca="1">IF(NOTA[ID_H]="","",INDEX(NOTA[TANGGAL],MATCH(,INDIRECT(ADDRESS(ROW(NOTA[TANGGAL]),COLUMN(NOTA[TANGGAL]))&amp;":"&amp;ADDRESS(ROW(),COLUMN(NOTA[TANGGAL]))),-1)))</f>
        <v/>
      </c>
      <c r="AH75" s="41" t="str">
        <f ca="1">IF(NOTA[[#This Row],[NAMA BARANG]]="","",INDEX(NOTA[SUPPLIER],MATCH(,INDIRECT(ADDRESS(ROW(NOTA[ID]),COLUMN(NOTA[ID]))&amp;":"&amp;ADDRESS(ROW(),COLUMN(NOTA[ID]))),-1)))</f>
        <v/>
      </c>
      <c r="AI75" s="41" t="str">
        <f ca="1">IF(NOTA[[#This Row],[ID_H]]="","",IF(NOTA[[#This Row],[FAKTUR]]="",INDIRECT(ADDRESS(ROW()-1,COLUMN())),NOTA[[#This Row],[FAKTUR]]))</f>
        <v/>
      </c>
      <c r="AJ75" s="38" t="str">
        <f ca="1">IF(NOTA[[#This Row],[ID]]="","",COUNTIF(NOTA[ID_H],NOTA[[#This Row],[ID_H]]))</f>
        <v/>
      </c>
      <c r="AK75" s="38" t="str">
        <f ca="1">IF(NOTA[[#This Row],[TGL.NOTA]]="",IF(NOTA[[#This Row],[SUPPLIER_H]]="","",AK74),MONTH(NOTA[[#This Row],[TGL.NOTA]]))</f>
        <v/>
      </c>
      <c r="AL75" s="38" t="str">
        <f>LOWER(SUBSTITUTE(SUBSTITUTE(SUBSTITUTE(SUBSTITUTE(SUBSTITUTE(SUBSTITUTE(SUBSTITUTE(SUBSTITUTE(SUBSTITUTE(NOTA[NAMA BARANG]," ",),".",""),"-",""),"(",""),")",""),",",""),"/",""),"""",""),"+",""))</f>
        <v/>
      </c>
      <c r="AM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" s="38" t="str">
        <f>IF(NOTA[[#This Row],[CONCAT4]]="","",_xlfn.IFNA(MATCH(NOTA[[#This Row],[CONCAT4]],[2]!RAW[CONCAT_H],0),FALSE))</f>
        <v/>
      </c>
      <c r="AQ75" s="38" t="str">
        <f>IF(NOTA[[#This Row],[CONCAT1]]="","",MATCH(NOTA[[#This Row],[CONCAT1]],[3]!db[NB NOTA_C],0))</f>
        <v/>
      </c>
      <c r="AR75" s="38" t="str">
        <f>IF(NOTA[[#This Row],[QTY/ CTN]]="","",TRUE)</f>
        <v/>
      </c>
      <c r="AS75" s="38" t="str">
        <f ca="1">IF(NOTA[[#This Row],[ID_H]]="","",IF(NOTA[[#This Row],[Column3]]=TRUE,NOTA[[#This Row],[QTY/ CTN]],INDEX([3]!db[QTY/ CTN],NOTA[[#This Row],[//DB]])))</f>
        <v/>
      </c>
      <c r="AT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5" s="38" t="str">
        <f ca="1">IF(NOTA[[#This Row],[ID_H]]="","",MATCH(NOTA[[#This Row],[NB NOTA_C_QTY]],[4]!db[NB NOTA_C_QTY+F],0))</f>
        <v/>
      </c>
      <c r="AV75" s="53" t="str">
        <f ca="1">IF(NOTA[[#This Row],[NB NOTA_C_QTY]]="","",ROW()-2)</f>
        <v/>
      </c>
    </row>
    <row r="76" spans="1:48" ht="20.100000000000001" customHeight="1" x14ac:dyDescent="0.25">
      <c r="A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38" t="str">
        <f>IF(NOTA[[#This Row],[ID_P]]="","",MATCH(NOTA[[#This Row],[ID_P]],[1]!B_MSK[N_ID],0))</f>
        <v/>
      </c>
      <c r="D76" s="38" t="str">
        <f ca="1">IF(NOTA[[#This Row],[NAMA BARANG]]="","",INDEX(NOTA[ID],MATCH(,INDIRECT(ADDRESS(ROW(NOTA[ID]),COLUMN(NOTA[ID]))&amp;":"&amp;ADDRESS(ROW(),COLUMN(NOTA[ID]))),-1)))</f>
        <v/>
      </c>
      <c r="E76" s="46"/>
      <c r="H76" s="47"/>
      <c r="N76" s="38"/>
      <c r="Q76" s="42"/>
      <c r="R76" s="48"/>
      <c r="S76" s="49"/>
      <c r="U76" s="50"/>
      <c r="V76" s="45"/>
      <c r="W76" s="50" t="str">
        <f>IF(NOTA[[#This Row],[HARGA/ CTN]]="",NOTA[[#This Row],[JUMLAH_H]],NOTA[[#This Row],[HARGA/ CTN]]*IF(NOTA[[#This Row],[C]]="",0,NOTA[[#This Row],[C]]))</f>
        <v/>
      </c>
      <c r="X76" s="50" t="str">
        <f>IF(NOTA[[#This Row],[JUMLAH]]="","",NOTA[[#This Row],[JUMLAH]]*NOTA[[#This Row],[DISC 1]])</f>
        <v/>
      </c>
      <c r="Y76" s="50" t="str">
        <f>IF(NOTA[[#This Row],[JUMLAH]]="","",(NOTA[[#This Row],[JUMLAH]]-NOTA[[#This Row],[DISC 1-]])*NOTA[[#This Row],[DISC 2]])</f>
        <v/>
      </c>
      <c r="Z76" s="50" t="str">
        <f>IF(NOTA[[#This Row],[JUMLAH]]="","",NOTA[[#This Row],[DISC 1-]]+NOTA[[#This Row],[DISC 2-]])</f>
        <v/>
      </c>
      <c r="AA76" s="50" t="str">
        <f>IF(NOTA[[#This Row],[JUMLAH]]="","",NOTA[[#This Row],[JUMLAH]]-NOTA[[#This Row],[DISC]])</f>
        <v/>
      </c>
      <c r="AB76" s="50"/>
      <c r="AC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" s="50" t="str">
        <f>IF(OR(NOTA[[#This Row],[QTY]]="",NOTA[[#This Row],[HARGA SATUAN]]="",),"",NOTA[[#This Row],[QTY]]*NOTA[[#This Row],[HARGA SATUAN]])</f>
        <v/>
      </c>
      <c r="AG76" s="39" t="str">
        <f ca="1">IF(NOTA[ID_H]="","",INDEX(NOTA[TANGGAL],MATCH(,INDIRECT(ADDRESS(ROW(NOTA[TANGGAL]),COLUMN(NOTA[TANGGAL]))&amp;":"&amp;ADDRESS(ROW(),COLUMN(NOTA[TANGGAL]))),-1)))</f>
        <v/>
      </c>
      <c r="AH76" s="41" t="str">
        <f ca="1">IF(NOTA[[#This Row],[NAMA BARANG]]="","",INDEX(NOTA[SUPPLIER],MATCH(,INDIRECT(ADDRESS(ROW(NOTA[ID]),COLUMN(NOTA[ID]))&amp;":"&amp;ADDRESS(ROW(),COLUMN(NOTA[ID]))),-1)))</f>
        <v/>
      </c>
      <c r="AI76" s="41" t="str">
        <f ca="1">IF(NOTA[[#This Row],[ID_H]]="","",IF(NOTA[[#This Row],[FAKTUR]]="",INDIRECT(ADDRESS(ROW()-1,COLUMN())),NOTA[[#This Row],[FAKTUR]]))</f>
        <v/>
      </c>
      <c r="AJ76" s="38" t="str">
        <f ca="1">IF(NOTA[[#This Row],[ID]]="","",COUNTIF(NOTA[ID_H],NOTA[[#This Row],[ID_H]]))</f>
        <v/>
      </c>
      <c r="AK76" s="38" t="str">
        <f ca="1">IF(NOTA[[#This Row],[TGL.NOTA]]="",IF(NOTA[[#This Row],[SUPPLIER_H]]="","",AK75),MONTH(NOTA[[#This Row],[TGL.NOTA]]))</f>
        <v/>
      </c>
      <c r="AL76" s="38" t="str">
        <f>LOWER(SUBSTITUTE(SUBSTITUTE(SUBSTITUTE(SUBSTITUTE(SUBSTITUTE(SUBSTITUTE(SUBSTITUTE(SUBSTITUTE(SUBSTITUTE(NOTA[NAMA BARANG]," ",),".",""),"-",""),"(",""),")",""),",",""),"/",""),"""",""),"+",""))</f>
        <v/>
      </c>
      <c r="AM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" s="38" t="str">
        <f>IF(NOTA[[#This Row],[CONCAT4]]="","",_xlfn.IFNA(MATCH(NOTA[[#This Row],[CONCAT4]],[2]!RAW[CONCAT_H],0),FALSE))</f>
        <v/>
      </c>
      <c r="AQ76" s="38" t="str">
        <f>IF(NOTA[[#This Row],[CONCAT1]]="","",MATCH(NOTA[[#This Row],[CONCAT1]],[3]!db[NB NOTA_C],0))</f>
        <v/>
      </c>
      <c r="AR76" s="38" t="str">
        <f>IF(NOTA[[#This Row],[QTY/ CTN]]="","",TRUE)</f>
        <v/>
      </c>
      <c r="AS76" s="38" t="str">
        <f ca="1">IF(NOTA[[#This Row],[ID_H]]="","",IF(NOTA[[#This Row],[Column3]]=TRUE,NOTA[[#This Row],[QTY/ CTN]],INDEX([3]!db[QTY/ CTN],NOTA[[#This Row],[//DB]])))</f>
        <v/>
      </c>
      <c r="AT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6" s="38" t="str">
        <f ca="1">IF(NOTA[[#This Row],[ID_H]]="","",MATCH(NOTA[[#This Row],[NB NOTA_C_QTY]],[4]!db[NB NOTA_C_QTY+F],0))</f>
        <v/>
      </c>
      <c r="AV76" s="53" t="str">
        <f ca="1">IF(NOTA[[#This Row],[NB NOTA_C_QTY]]="","",ROW()-2)</f>
        <v/>
      </c>
    </row>
    <row r="77" spans="1:48" ht="20.100000000000001" customHeight="1" x14ac:dyDescent="0.25">
      <c r="A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38" t="str">
        <f>IF(NOTA[[#This Row],[ID_P]]="","",MATCH(NOTA[[#This Row],[ID_P]],[1]!B_MSK[N_ID],0))</f>
        <v/>
      </c>
      <c r="D77" s="38" t="str">
        <f ca="1">IF(NOTA[[#This Row],[NAMA BARANG]]="","",INDEX(NOTA[ID],MATCH(,INDIRECT(ADDRESS(ROW(NOTA[ID]),COLUMN(NOTA[ID]))&amp;":"&amp;ADDRESS(ROW(),COLUMN(NOTA[ID]))),-1)))</f>
        <v/>
      </c>
      <c r="E77" s="46"/>
      <c r="H77" s="47"/>
      <c r="N77" s="38"/>
      <c r="Q77" s="42"/>
      <c r="R77" s="48"/>
      <c r="S77" s="49"/>
      <c r="U77" s="50"/>
      <c r="V77" s="45"/>
      <c r="W77" s="50" t="str">
        <f>IF(NOTA[[#This Row],[HARGA/ CTN]]="",NOTA[[#This Row],[JUMLAH_H]],NOTA[[#This Row],[HARGA/ CTN]]*IF(NOTA[[#This Row],[C]]="",0,NOTA[[#This Row],[C]]))</f>
        <v/>
      </c>
      <c r="X77" s="50" t="str">
        <f>IF(NOTA[[#This Row],[JUMLAH]]="","",NOTA[[#This Row],[JUMLAH]]*NOTA[[#This Row],[DISC 1]])</f>
        <v/>
      </c>
      <c r="Y77" s="50" t="str">
        <f>IF(NOTA[[#This Row],[JUMLAH]]="","",(NOTA[[#This Row],[JUMLAH]]-NOTA[[#This Row],[DISC 1-]])*NOTA[[#This Row],[DISC 2]])</f>
        <v/>
      </c>
      <c r="Z77" s="50" t="str">
        <f>IF(NOTA[[#This Row],[JUMLAH]]="","",NOTA[[#This Row],[DISC 1-]]+NOTA[[#This Row],[DISC 2-]])</f>
        <v/>
      </c>
      <c r="AA77" s="50" t="str">
        <f>IF(NOTA[[#This Row],[JUMLAH]]="","",NOTA[[#This Row],[JUMLAH]]-NOTA[[#This Row],[DISC]])</f>
        <v/>
      </c>
      <c r="AB77" s="50"/>
      <c r="AC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" s="50" t="str">
        <f>IF(OR(NOTA[[#This Row],[QTY]]="",NOTA[[#This Row],[HARGA SATUAN]]="",),"",NOTA[[#This Row],[QTY]]*NOTA[[#This Row],[HARGA SATUAN]])</f>
        <v/>
      </c>
      <c r="AG77" s="39" t="str">
        <f ca="1">IF(NOTA[ID_H]="","",INDEX(NOTA[TANGGAL],MATCH(,INDIRECT(ADDRESS(ROW(NOTA[TANGGAL]),COLUMN(NOTA[TANGGAL]))&amp;":"&amp;ADDRESS(ROW(),COLUMN(NOTA[TANGGAL]))),-1)))</f>
        <v/>
      </c>
      <c r="AH77" s="41" t="str">
        <f ca="1">IF(NOTA[[#This Row],[NAMA BARANG]]="","",INDEX(NOTA[SUPPLIER],MATCH(,INDIRECT(ADDRESS(ROW(NOTA[ID]),COLUMN(NOTA[ID]))&amp;":"&amp;ADDRESS(ROW(),COLUMN(NOTA[ID]))),-1)))</f>
        <v/>
      </c>
      <c r="AI77" s="41" t="str">
        <f ca="1">IF(NOTA[[#This Row],[ID_H]]="","",IF(NOTA[[#This Row],[FAKTUR]]="",INDIRECT(ADDRESS(ROW()-1,COLUMN())),NOTA[[#This Row],[FAKTUR]]))</f>
        <v/>
      </c>
      <c r="AJ77" s="38" t="str">
        <f ca="1">IF(NOTA[[#This Row],[ID]]="","",COUNTIF(NOTA[ID_H],NOTA[[#This Row],[ID_H]]))</f>
        <v/>
      </c>
      <c r="AK77" s="38" t="str">
        <f ca="1">IF(NOTA[[#This Row],[TGL.NOTA]]="",IF(NOTA[[#This Row],[SUPPLIER_H]]="","",AK76),MONTH(NOTA[[#This Row],[TGL.NOTA]]))</f>
        <v/>
      </c>
      <c r="AL77" s="38" t="str">
        <f>LOWER(SUBSTITUTE(SUBSTITUTE(SUBSTITUTE(SUBSTITUTE(SUBSTITUTE(SUBSTITUTE(SUBSTITUTE(SUBSTITUTE(SUBSTITUTE(NOTA[NAMA BARANG]," ",),".",""),"-",""),"(",""),")",""),",",""),"/",""),"""",""),"+",""))</f>
        <v/>
      </c>
      <c r="AM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" s="38" t="str">
        <f>IF(NOTA[[#This Row],[CONCAT4]]="","",_xlfn.IFNA(MATCH(NOTA[[#This Row],[CONCAT4]],[2]!RAW[CONCAT_H],0),FALSE))</f>
        <v/>
      </c>
      <c r="AQ77" s="38" t="str">
        <f>IF(NOTA[[#This Row],[CONCAT1]]="","",MATCH(NOTA[[#This Row],[CONCAT1]],[3]!db[NB NOTA_C],0))</f>
        <v/>
      </c>
      <c r="AR77" s="38" t="str">
        <f>IF(NOTA[[#This Row],[QTY/ CTN]]="","",TRUE)</f>
        <v/>
      </c>
      <c r="AS77" s="38" t="str">
        <f ca="1">IF(NOTA[[#This Row],[ID_H]]="","",IF(NOTA[[#This Row],[Column3]]=TRUE,NOTA[[#This Row],[QTY/ CTN]],INDEX([3]!db[QTY/ CTN],NOTA[[#This Row],[//DB]])))</f>
        <v/>
      </c>
      <c r="AT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7" s="38" t="str">
        <f ca="1">IF(NOTA[[#This Row],[ID_H]]="","",MATCH(NOTA[[#This Row],[NB NOTA_C_QTY]],[4]!db[NB NOTA_C_QTY+F],0))</f>
        <v/>
      </c>
      <c r="AV77" s="53" t="str">
        <f ca="1">IF(NOTA[[#This Row],[NB NOTA_C_QTY]]="","",ROW()-2)</f>
        <v/>
      </c>
    </row>
    <row r="78" spans="1:48" ht="20.100000000000001" customHeight="1" x14ac:dyDescent="0.25">
      <c r="A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38" t="str">
        <f>IF(NOTA[[#This Row],[ID_P]]="","",MATCH(NOTA[[#This Row],[ID_P]],[1]!B_MSK[N_ID],0))</f>
        <v/>
      </c>
      <c r="D78" s="38" t="str">
        <f ca="1">IF(NOTA[[#This Row],[NAMA BARANG]]="","",INDEX(NOTA[ID],MATCH(,INDIRECT(ADDRESS(ROW(NOTA[ID]),COLUMN(NOTA[ID]))&amp;":"&amp;ADDRESS(ROW(),COLUMN(NOTA[ID]))),-1)))</f>
        <v/>
      </c>
      <c r="E78" s="46"/>
      <c r="H78" s="47"/>
      <c r="N78" s="38"/>
      <c r="Q78" s="42"/>
      <c r="R78" s="48"/>
      <c r="S78" s="49"/>
      <c r="U78" s="50"/>
      <c r="V78" s="45"/>
      <c r="W78" s="50" t="str">
        <f>IF(NOTA[[#This Row],[HARGA/ CTN]]="",NOTA[[#This Row],[JUMLAH_H]],NOTA[[#This Row],[HARGA/ CTN]]*IF(NOTA[[#This Row],[C]]="",0,NOTA[[#This Row],[C]]))</f>
        <v/>
      </c>
      <c r="X78" s="50" t="str">
        <f>IF(NOTA[[#This Row],[JUMLAH]]="","",NOTA[[#This Row],[JUMLAH]]*NOTA[[#This Row],[DISC 1]])</f>
        <v/>
      </c>
      <c r="Y78" s="50" t="str">
        <f>IF(NOTA[[#This Row],[JUMLAH]]="","",(NOTA[[#This Row],[JUMLAH]]-NOTA[[#This Row],[DISC 1-]])*NOTA[[#This Row],[DISC 2]])</f>
        <v/>
      </c>
      <c r="Z78" s="50" t="str">
        <f>IF(NOTA[[#This Row],[JUMLAH]]="","",NOTA[[#This Row],[DISC 1-]]+NOTA[[#This Row],[DISC 2-]])</f>
        <v/>
      </c>
      <c r="AA78" s="50" t="str">
        <f>IF(NOTA[[#This Row],[JUMLAH]]="","",NOTA[[#This Row],[JUMLAH]]-NOTA[[#This Row],[DISC]])</f>
        <v/>
      </c>
      <c r="AB78" s="50"/>
      <c r="AC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" s="50" t="str">
        <f>IF(OR(NOTA[[#This Row],[QTY]]="",NOTA[[#This Row],[HARGA SATUAN]]="",),"",NOTA[[#This Row],[QTY]]*NOTA[[#This Row],[HARGA SATUAN]])</f>
        <v/>
      </c>
      <c r="AG78" s="39" t="str">
        <f ca="1">IF(NOTA[ID_H]="","",INDEX(NOTA[TANGGAL],MATCH(,INDIRECT(ADDRESS(ROW(NOTA[TANGGAL]),COLUMN(NOTA[TANGGAL]))&amp;":"&amp;ADDRESS(ROW(),COLUMN(NOTA[TANGGAL]))),-1)))</f>
        <v/>
      </c>
      <c r="AH78" s="41" t="str">
        <f ca="1">IF(NOTA[[#This Row],[NAMA BARANG]]="","",INDEX(NOTA[SUPPLIER],MATCH(,INDIRECT(ADDRESS(ROW(NOTA[ID]),COLUMN(NOTA[ID]))&amp;":"&amp;ADDRESS(ROW(),COLUMN(NOTA[ID]))),-1)))</f>
        <v/>
      </c>
      <c r="AI78" s="41" t="str">
        <f ca="1">IF(NOTA[[#This Row],[ID_H]]="","",IF(NOTA[[#This Row],[FAKTUR]]="",INDIRECT(ADDRESS(ROW()-1,COLUMN())),NOTA[[#This Row],[FAKTUR]]))</f>
        <v/>
      </c>
      <c r="AJ78" s="38" t="str">
        <f ca="1">IF(NOTA[[#This Row],[ID]]="","",COUNTIF(NOTA[ID_H],NOTA[[#This Row],[ID_H]]))</f>
        <v/>
      </c>
      <c r="AK78" s="38" t="str">
        <f ca="1">IF(NOTA[[#This Row],[TGL.NOTA]]="",IF(NOTA[[#This Row],[SUPPLIER_H]]="","",AK77),MONTH(NOTA[[#This Row],[TGL.NOTA]]))</f>
        <v/>
      </c>
      <c r="AL78" s="38" t="str">
        <f>LOWER(SUBSTITUTE(SUBSTITUTE(SUBSTITUTE(SUBSTITUTE(SUBSTITUTE(SUBSTITUTE(SUBSTITUTE(SUBSTITUTE(SUBSTITUTE(NOTA[NAMA BARANG]," ",),".",""),"-",""),"(",""),")",""),",",""),"/",""),"""",""),"+",""))</f>
        <v/>
      </c>
      <c r="AM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" s="38" t="str">
        <f>IF(NOTA[[#This Row],[CONCAT4]]="","",_xlfn.IFNA(MATCH(NOTA[[#This Row],[CONCAT4]],[2]!RAW[CONCAT_H],0),FALSE))</f>
        <v/>
      </c>
      <c r="AQ78" s="38" t="str">
        <f>IF(NOTA[[#This Row],[CONCAT1]]="","",MATCH(NOTA[[#This Row],[CONCAT1]],[3]!db[NB NOTA_C],0))</f>
        <v/>
      </c>
      <c r="AR78" s="38" t="str">
        <f>IF(NOTA[[#This Row],[QTY/ CTN]]="","",TRUE)</f>
        <v/>
      </c>
      <c r="AS78" s="38" t="str">
        <f ca="1">IF(NOTA[[#This Row],[ID_H]]="","",IF(NOTA[[#This Row],[Column3]]=TRUE,NOTA[[#This Row],[QTY/ CTN]],INDEX([3]!db[QTY/ CTN],NOTA[[#This Row],[//DB]])))</f>
        <v/>
      </c>
      <c r="AT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8" s="38" t="str">
        <f ca="1">IF(NOTA[[#This Row],[ID_H]]="","",MATCH(NOTA[[#This Row],[NB NOTA_C_QTY]],[4]!db[NB NOTA_C_QTY+F],0))</f>
        <v/>
      </c>
      <c r="AV78" s="53" t="str">
        <f ca="1">IF(NOTA[[#This Row],[NB NOTA_C_QTY]]="","",ROW()-2)</f>
        <v/>
      </c>
    </row>
    <row r="79" spans="1:48" ht="20.100000000000001" customHeight="1" x14ac:dyDescent="0.25">
      <c r="A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38" t="str">
        <f>IF(NOTA[[#This Row],[ID_P]]="","",MATCH(NOTA[[#This Row],[ID_P]],[1]!B_MSK[N_ID],0))</f>
        <v/>
      </c>
      <c r="D79" s="38" t="str">
        <f ca="1">IF(NOTA[[#This Row],[NAMA BARANG]]="","",INDEX(NOTA[ID],MATCH(,INDIRECT(ADDRESS(ROW(NOTA[ID]),COLUMN(NOTA[ID]))&amp;":"&amp;ADDRESS(ROW(),COLUMN(NOTA[ID]))),-1)))</f>
        <v/>
      </c>
      <c r="E79" s="46"/>
      <c r="H79" s="47"/>
      <c r="N79" s="38"/>
      <c r="Q79" s="42"/>
      <c r="R79" s="48"/>
      <c r="S79" s="49"/>
      <c r="U79" s="50"/>
      <c r="V79" s="45"/>
      <c r="W79" s="50" t="str">
        <f>IF(NOTA[[#This Row],[HARGA/ CTN]]="",NOTA[[#This Row],[JUMLAH_H]],NOTA[[#This Row],[HARGA/ CTN]]*IF(NOTA[[#This Row],[C]]="",0,NOTA[[#This Row],[C]]))</f>
        <v/>
      </c>
      <c r="X79" s="50" t="str">
        <f>IF(NOTA[[#This Row],[JUMLAH]]="","",NOTA[[#This Row],[JUMLAH]]*NOTA[[#This Row],[DISC 1]])</f>
        <v/>
      </c>
      <c r="Y79" s="50" t="str">
        <f>IF(NOTA[[#This Row],[JUMLAH]]="","",(NOTA[[#This Row],[JUMLAH]]-NOTA[[#This Row],[DISC 1-]])*NOTA[[#This Row],[DISC 2]])</f>
        <v/>
      </c>
      <c r="Z79" s="50" t="str">
        <f>IF(NOTA[[#This Row],[JUMLAH]]="","",NOTA[[#This Row],[DISC 1-]]+NOTA[[#This Row],[DISC 2-]])</f>
        <v/>
      </c>
      <c r="AA79" s="50" t="str">
        <f>IF(NOTA[[#This Row],[JUMLAH]]="","",NOTA[[#This Row],[JUMLAH]]-NOTA[[#This Row],[DISC]])</f>
        <v/>
      </c>
      <c r="AB79" s="50"/>
      <c r="AC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" s="50" t="str">
        <f>IF(OR(NOTA[[#This Row],[QTY]]="",NOTA[[#This Row],[HARGA SATUAN]]="",),"",NOTA[[#This Row],[QTY]]*NOTA[[#This Row],[HARGA SATUAN]])</f>
        <v/>
      </c>
      <c r="AG79" s="39" t="str">
        <f ca="1">IF(NOTA[ID_H]="","",INDEX(NOTA[TANGGAL],MATCH(,INDIRECT(ADDRESS(ROW(NOTA[TANGGAL]),COLUMN(NOTA[TANGGAL]))&amp;":"&amp;ADDRESS(ROW(),COLUMN(NOTA[TANGGAL]))),-1)))</f>
        <v/>
      </c>
      <c r="AH79" s="41" t="str">
        <f ca="1">IF(NOTA[[#This Row],[NAMA BARANG]]="","",INDEX(NOTA[SUPPLIER],MATCH(,INDIRECT(ADDRESS(ROW(NOTA[ID]),COLUMN(NOTA[ID]))&amp;":"&amp;ADDRESS(ROW(),COLUMN(NOTA[ID]))),-1)))</f>
        <v/>
      </c>
      <c r="AI79" s="41" t="str">
        <f ca="1">IF(NOTA[[#This Row],[ID_H]]="","",IF(NOTA[[#This Row],[FAKTUR]]="",INDIRECT(ADDRESS(ROW()-1,COLUMN())),NOTA[[#This Row],[FAKTUR]]))</f>
        <v/>
      </c>
      <c r="AJ79" s="38" t="str">
        <f ca="1">IF(NOTA[[#This Row],[ID]]="","",COUNTIF(NOTA[ID_H],NOTA[[#This Row],[ID_H]]))</f>
        <v/>
      </c>
      <c r="AK79" s="38" t="str">
        <f ca="1">IF(NOTA[[#This Row],[TGL.NOTA]]="",IF(NOTA[[#This Row],[SUPPLIER_H]]="","",AK78),MONTH(NOTA[[#This Row],[TGL.NOTA]]))</f>
        <v/>
      </c>
      <c r="AL79" s="38" t="str">
        <f>LOWER(SUBSTITUTE(SUBSTITUTE(SUBSTITUTE(SUBSTITUTE(SUBSTITUTE(SUBSTITUTE(SUBSTITUTE(SUBSTITUTE(SUBSTITUTE(NOTA[NAMA BARANG]," ",),".",""),"-",""),"(",""),")",""),",",""),"/",""),"""",""),"+",""))</f>
        <v/>
      </c>
      <c r="AM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" s="38" t="str">
        <f>IF(NOTA[[#This Row],[CONCAT4]]="","",_xlfn.IFNA(MATCH(NOTA[[#This Row],[CONCAT4]],[2]!RAW[CONCAT_H],0),FALSE))</f>
        <v/>
      </c>
      <c r="AQ79" s="38" t="str">
        <f>IF(NOTA[[#This Row],[CONCAT1]]="","",MATCH(NOTA[[#This Row],[CONCAT1]],[3]!db[NB NOTA_C],0))</f>
        <v/>
      </c>
      <c r="AR79" s="38" t="str">
        <f>IF(NOTA[[#This Row],[QTY/ CTN]]="","",TRUE)</f>
        <v/>
      </c>
      <c r="AS79" s="38" t="str">
        <f ca="1">IF(NOTA[[#This Row],[ID_H]]="","",IF(NOTA[[#This Row],[Column3]]=TRUE,NOTA[[#This Row],[QTY/ CTN]],INDEX([3]!db[QTY/ CTN],NOTA[[#This Row],[//DB]])))</f>
        <v/>
      </c>
      <c r="AT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9" s="38" t="str">
        <f ca="1">IF(NOTA[[#This Row],[ID_H]]="","",MATCH(NOTA[[#This Row],[NB NOTA_C_QTY]],[4]!db[NB NOTA_C_QTY+F],0))</f>
        <v/>
      </c>
      <c r="AV79" s="53" t="str">
        <f ca="1">IF(NOTA[[#This Row],[NB NOTA_C_QTY]]="","",ROW()-2)</f>
        <v/>
      </c>
    </row>
    <row r="80" spans="1:48" ht="20.100000000000001" customHeight="1" x14ac:dyDescent="0.25">
      <c r="A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38" t="str">
        <f>IF(NOTA[[#This Row],[ID_P]]="","",MATCH(NOTA[[#This Row],[ID_P]],[1]!B_MSK[N_ID],0))</f>
        <v/>
      </c>
      <c r="D80" s="38" t="str">
        <f ca="1">IF(NOTA[[#This Row],[NAMA BARANG]]="","",INDEX(NOTA[ID],MATCH(,INDIRECT(ADDRESS(ROW(NOTA[ID]),COLUMN(NOTA[ID]))&amp;":"&amp;ADDRESS(ROW(),COLUMN(NOTA[ID]))),-1)))</f>
        <v/>
      </c>
      <c r="E80" s="46"/>
      <c r="H80" s="47"/>
      <c r="N80" s="38"/>
      <c r="Q80" s="42"/>
      <c r="R80" s="48"/>
      <c r="S80" s="49"/>
      <c r="U80" s="50"/>
      <c r="V80" s="45"/>
      <c r="W80" s="50" t="str">
        <f>IF(NOTA[[#This Row],[HARGA/ CTN]]="",NOTA[[#This Row],[JUMLAH_H]],NOTA[[#This Row],[HARGA/ CTN]]*IF(NOTA[[#This Row],[C]]="",0,NOTA[[#This Row],[C]]))</f>
        <v/>
      </c>
      <c r="X80" s="50" t="str">
        <f>IF(NOTA[[#This Row],[JUMLAH]]="","",NOTA[[#This Row],[JUMLAH]]*NOTA[[#This Row],[DISC 1]])</f>
        <v/>
      </c>
      <c r="Y80" s="50" t="str">
        <f>IF(NOTA[[#This Row],[JUMLAH]]="","",(NOTA[[#This Row],[JUMLAH]]-NOTA[[#This Row],[DISC 1-]])*NOTA[[#This Row],[DISC 2]])</f>
        <v/>
      </c>
      <c r="Z80" s="50" t="str">
        <f>IF(NOTA[[#This Row],[JUMLAH]]="","",NOTA[[#This Row],[DISC 1-]]+NOTA[[#This Row],[DISC 2-]])</f>
        <v/>
      </c>
      <c r="AA80" s="50" t="str">
        <f>IF(NOTA[[#This Row],[JUMLAH]]="","",NOTA[[#This Row],[JUMLAH]]-NOTA[[#This Row],[DISC]])</f>
        <v/>
      </c>
      <c r="AB80" s="50"/>
      <c r="AC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" s="50" t="str">
        <f>IF(OR(NOTA[[#This Row],[QTY]]="",NOTA[[#This Row],[HARGA SATUAN]]="",),"",NOTA[[#This Row],[QTY]]*NOTA[[#This Row],[HARGA SATUAN]])</f>
        <v/>
      </c>
      <c r="AG80" s="39" t="str">
        <f ca="1">IF(NOTA[ID_H]="","",INDEX(NOTA[TANGGAL],MATCH(,INDIRECT(ADDRESS(ROW(NOTA[TANGGAL]),COLUMN(NOTA[TANGGAL]))&amp;":"&amp;ADDRESS(ROW(),COLUMN(NOTA[TANGGAL]))),-1)))</f>
        <v/>
      </c>
      <c r="AH80" s="41" t="str">
        <f ca="1">IF(NOTA[[#This Row],[NAMA BARANG]]="","",INDEX(NOTA[SUPPLIER],MATCH(,INDIRECT(ADDRESS(ROW(NOTA[ID]),COLUMN(NOTA[ID]))&amp;":"&amp;ADDRESS(ROW(),COLUMN(NOTA[ID]))),-1)))</f>
        <v/>
      </c>
      <c r="AI80" s="41" t="str">
        <f ca="1">IF(NOTA[[#This Row],[ID_H]]="","",IF(NOTA[[#This Row],[FAKTUR]]="",INDIRECT(ADDRESS(ROW()-1,COLUMN())),NOTA[[#This Row],[FAKTUR]]))</f>
        <v/>
      </c>
      <c r="AJ80" s="38" t="str">
        <f ca="1">IF(NOTA[[#This Row],[ID]]="","",COUNTIF(NOTA[ID_H],NOTA[[#This Row],[ID_H]]))</f>
        <v/>
      </c>
      <c r="AK80" s="38" t="str">
        <f ca="1">IF(NOTA[[#This Row],[TGL.NOTA]]="",IF(NOTA[[#This Row],[SUPPLIER_H]]="","",AK79),MONTH(NOTA[[#This Row],[TGL.NOTA]]))</f>
        <v/>
      </c>
      <c r="AL80" s="38" t="str">
        <f>LOWER(SUBSTITUTE(SUBSTITUTE(SUBSTITUTE(SUBSTITUTE(SUBSTITUTE(SUBSTITUTE(SUBSTITUTE(SUBSTITUTE(SUBSTITUTE(NOTA[NAMA BARANG]," ",),".",""),"-",""),"(",""),")",""),",",""),"/",""),"""",""),"+",""))</f>
        <v/>
      </c>
      <c r="AM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" s="38" t="str">
        <f>IF(NOTA[[#This Row],[CONCAT4]]="","",_xlfn.IFNA(MATCH(NOTA[[#This Row],[CONCAT4]],[2]!RAW[CONCAT_H],0),FALSE))</f>
        <v/>
      </c>
      <c r="AQ80" s="38" t="str">
        <f>IF(NOTA[[#This Row],[CONCAT1]]="","",MATCH(NOTA[[#This Row],[CONCAT1]],[3]!db[NB NOTA_C],0))</f>
        <v/>
      </c>
      <c r="AR80" s="38" t="str">
        <f>IF(NOTA[[#This Row],[QTY/ CTN]]="","",TRUE)</f>
        <v/>
      </c>
      <c r="AS80" s="38" t="str">
        <f ca="1">IF(NOTA[[#This Row],[ID_H]]="","",IF(NOTA[[#This Row],[Column3]]=TRUE,NOTA[[#This Row],[QTY/ CTN]],INDEX([3]!db[QTY/ CTN],NOTA[[#This Row],[//DB]])))</f>
        <v/>
      </c>
      <c r="AT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0" s="38" t="str">
        <f ca="1">IF(NOTA[[#This Row],[ID_H]]="","",MATCH(NOTA[[#This Row],[NB NOTA_C_QTY]],[4]!db[NB NOTA_C_QTY+F],0))</f>
        <v/>
      </c>
      <c r="AV80" s="53" t="str">
        <f ca="1">IF(NOTA[[#This Row],[NB NOTA_C_QTY]]="","",ROW()-2)</f>
        <v/>
      </c>
    </row>
    <row r="81" spans="1:48" ht="20.100000000000001" customHeight="1" x14ac:dyDescent="0.25">
      <c r="A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38" t="str">
        <f>IF(NOTA[[#This Row],[ID_P]]="","",MATCH(NOTA[[#This Row],[ID_P]],[1]!B_MSK[N_ID],0))</f>
        <v/>
      </c>
      <c r="D81" s="38" t="str">
        <f ca="1">IF(NOTA[[#This Row],[NAMA BARANG]]="","",INDEX(NOTA[ID],MATCH(,INDIRECT(ADDRESS(ROW(NOTA[ID]),COLUMN(NOTA[ID]))&amp;":"&amp;ADDRESS(ROW(),COLUMN(NOTA[ID]))),-1)))</f>
        <v/>
      </c>
      <c r="E81" s="46"/>
      <c r="H81" s="47"/>
      <c r="N81" s="38"/>
      <c r="Q81" s="42"/>
      <c r="R81" s="48"/>
      <c r="S81" s="49"/>
      <c r="U81" s="50"/>
      <c r="V81" s="45"/>
      <c r="W81" s="50" t="str">
        <f>IF(NOTA[[#This Row],[HARGA/ CTN]]="",NOTA[[#This Row],[JUMLAH_H]],NOTA[[#This Row],[HARGA/ CTN]]*IF(NOTA[[#This Row],[C]]="",0,NOTA[[#This Row],[C]]))</f>
        <v/>
      </c>
      <c r="X81" s="50" t="str">
        <f>IF(NOTA[[#This Row],[JUMLAH]]="","",NOTA[[#This Row],[JUMLAH]]*NOTA[[#This Row],[DISC 1]])</f>
        <v/>
      </c>
      <c r="Y81" s="50" t="str">
        <f>IF(NOTA[[#This Row],[JUMLAH]]="","",(NOTA[[#This Row],[JUMLAH]]-NOTA[[#This Row],[DISC 1-]])*NOTA[[#This Row],[DISC 2]])</f>
        <v/>
      </c>
      <c r="Z81" s="50" t="str">
        <f>IF(NOTA[[#This Row],[JUMLAH]]="","",NOTA[[#This Row],[DISC 1-]]+NOTA[[#This Row],[DISC 2-]])</f>
        <v/>
      </c>
      <c r="AA81" s="50" t="str">
        <f>IF(NOTA[[#This Row],[JUMLAH]]="","",NOTA[[#This Row],[JUMLAH]]-NOTA[[#This Row],[DISC]])</f>
        <v/>
      </c>
      <c r="AB81" s="50"/>
      <c r="AC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" s="50" t="str">
        <f>IF(OR(NOTA[[#This Row],[QTY]]="",NOTA[[#This Row],[HARGA SATUAN]]="",),"",NOTA[[#This Row],[QTY]]*NOTA[[#This Row],[HARGA SATUAN]])</f>
        <v/>
      </c>
      <c r="AG81" s="39" t="str">
        <f ca="1">IF(NOTA[ID_H]="","",INDEX(NOTA[TANGGAL],MATCH(,INDIRECT(ADDRESS(ROW(NOTA[TANGGAL]),COLUMN(NOTA[TANGGAL]))&amp;":"&amp;ADDRESS(ROW(),COLUMN(NOTA[TANGGAL]))),-1)))</f>
        <v/>
      </c>
      <c r="AH81" s="41" t="str">
        <f ca="1">IF(NOTA[[#This Row],[NAMA BARANG]]="","",INDEX(NOTA[SUPPLIER],MATCH(,INDIRECT(ADDRESS(ROW(NOTA[ID]),COLUMN(NOTA[ID]))&amp;":"&amp;ADDRESS(ROW(),COLUMN(NOTA[ID]))),-1)))</f>
        <v/>
      </c>
      <c r="AI81" s="41" t="str">
        <f ca="1">IF(NOTA[[#This Row],[ID_H]]="","",IF(NOTA[[#This Row],[FAKTUR]]="",INDIRECT(ADDRESS(ROW()-1,COLUMN())),NOTA[[#This Row],[FAKTUR]]))</f>
        <v/>
      </c>
      <c r="AJ81" s="38" t="str">
        <f ca="1">IF(NOTA[[#This Row],[ID]]="","",COUNTIF(NOTA[ID_H],NOTA[[#This Row],[ID_H]]))</f>
        <v/>
      </c>
      <c r="AK81" s="38" t="str">
        <f ca="1">IF(NOTA[[#This Row],[TGL.NOTA]]="",IF(NOTA[[#This Row],[SUPPLIER_H]]="","",AK80),MONTH(NOTA[[#This Row],[TGL.NOTA]]))</f>
        <v/>
      </c>
      <c r="AL81" s="38" t="str">
        <f>LOWER(SUBSTITUTE(SUBSTITUTE(SUBSTITUTE(SUBSTITUTE(SUBSTITUTE(SUBSTITUTE(SUBSTITUTE(SUBSTITUTE(SUBSTITUTE(NOTA[NAMA BARANG]," ",),".",""),"-",""),"(",""),")",""),",",""),"/",""),"""",""),"+",""))</f>
        <v/>
      </c>
      <c r="AM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" s="38" t="str">
        <f>IF(NOTA[[#This Row],[CONCAT4]]="","",_xlfn.IFNA(MATCH(NOTA[[#This Row],[CONCAT4]],[2]!RAW[CONCAT_H],0),FALSE))</f>
        <v/>
      </c>
      <c r="AQ81" s="38" t="str">
        <f>IF(NOTA[[#This Row],[CONCAT1]]="","",MATCH(NOTA[[#This Row],[CONCAT1]],[3]!db[NB NOTA_C],0))</f>
        <v/>
      </c>
      <c r="AR81" s="38" t="str">
        <f>IF(NOTA[[#This Row],[QTY/ CTN]]="","",TRUE)</f>
        <v/>
      </c>
      <c r="AS81" s="38" t="str">
        <f ca="1">IF(NOTA[[#This Row],[ID_H]]="","",IF(NOTA[[#This Row],[Column3]]=TRUE,NOTA[[#This Row],[QTY/ CTN]],INDEX([3]!db[QTY/ CTN],NOTA[[#This Row],[//DB]])))</f>
        <v/>
      </c>
      <c r="AT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1" s="38" t="str">
        <f ca="1">IF(NOTA[[#This Row],[ID_H]]="","",MATCH(NOTA[[#This Row],[NB NOTA_C_QTY]],[4]!db[NB NOTA_C_QTY+F],0))</f>
        <v/>
      </c>
      <c r="AV81" s="53" t="str">
        <f ca="1">IF(NOTA[[#This Row],[NB NOTA_C_QTY]]="","",ROW()-2)</f>
        <v/>
      </c>
    </row>
    <row r="82" spans="1:48" ht="20.100000000000001" customHeight="1" x14ac:dyDescent="0.25">
      <c r="A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38" t="str">
        <f>IF(NOTA[[#This Row],[ID_P]]="","",MATCH(NOTA[[#This Row],[ID_P]],[1]!B_MSK[N_ID],0))</f>
        <v/>
      </c>
      <c r="D82" s="38" t="str">
        <f ca="1">IF(NOTA[[#This Row],[NAMA BARANG]]="","",INDEX(NOTA[ID],MATCH(,INDIRECT(ADDRESS(ROW(NOTA[ID]),COLUMN(NOTA[ID]))&amp;":"&amp;ADDRESS(ROW(),COLUMN(NOTA[ID]))),-1)))</f>
        <v/>
      </c>
      <c r="E82" s="46"/>
      <c r="H82" s="47"/>
      <c r="N82" s="38"/>
      <c r="Q82" s="42"/>
      <c r="R82" s="48"/>
      <c r="S82" s="49"/>
      <c r="U82" s="50"/>
      <c r="V82" s="45"/>
      <c r="W82" s="50" t="str">
        <f>IF(NOTA[[#This Row],[HARGA/ CTN]]="",NOTA[[#This Row],[JUMLAH_H]],NOTA[[#This Row],[HARGA/ CTN]]*IF(NOTA[[#This Row],[C]]="",0,NOTA[[#This Row],[C]]))</f>
        <v/>
      </c>
      <c r="X82" s="50" t="str">
        <f>IF(NOTA[[#This Row],[JUMLAH]]="","",NOTA[[#This Row],[JUMLAH]]*NOTA[[#This Row],[DISC 1]])</f>
        <v/>
      </c>
      <c r="Y82" s="50" t="str">
        <f>IF(NOTA[[#This Row],[JUMLAH]]="","",(NOTA[[#This Row],[JUMLAH]]-NOTA[[#This Row],[DISC 1-]])*NOTA[[#This Row],[DISC 2]])</f>
        <v/>
      </c>
      <c r="Z82" s="50" t="str">
        <f>IF(NOTA[[#This Row],[JUMLAH]]="","",NOTA[[#This Row],[DISC 1-]]+NOTA[[#This Row],[DISC 2-]])</f>
        <v/>
      </c>
      <c r="AA82" s="50" t="str">
        <f>IF(NOTA[[#This Row],[JUMLAH]]="","",NOTA[[#This Row],[JUMLAH]]-NOTA[[#This Row],[DISC]])</f>
        <v/>
      </c>
      <c r="AB82" s="50"/>
      <c r="AC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" s="50" t="str">
        <f>IF(OR(NOTA[[#This Row],[QTY]]="",NOTA[[#This Row],[HARGA SATUAN]]="",),"",NOTA[[#This Row],[QTY]]*NOTA[[#This Row],[HARGA SATUAN]])</f>
        <v/>
      </c>
      <c r="AG82" s="39" t="str">
        <f ca="1">IF(NOTA[ID_H]="","",INDEX(NOTA[TANGGAL],MATCH(,INDIRECT(ADDRESS(ROW(NOTA[TANGGAL]),COLUMN(NOTA[TANGGAL]))&amp;":"&amp;ADDRESS(ROW(),COLUMN(NOTA[TANGGAL]))),-1)))</f>
        <v/>
      </c>
      <c r="AH82" s="41" t="str">
        <f ca="1">IF(NOTA[[#This Row],[NAMA BARANG]]="","",INDEX(NOTA[SUPPLIER],MATCH(,INDIRECT(ADDRESS(ROW(NOTA[ID]),COLUMN(NOTA[ID]))&amp;":"&amp;ADDRESS(ROW(),COLUMN(NOTA[ID]))),-1)))</f>
        <v/>
      </c>
      <c r="AI82" s="41" t="str">
        <f ca="1">IF(NOTA[[#This Row],[ID_H]]="","",IF(NOTA[[#This Row],[FAKTUR]]="",INDIRECT(ADDRESS(ROW()-1,COLUMN())),NOTA[[#This Row],[FAKTUR]]))</f>
        <v/>
      </c>
      <c r="AJ82" s="38" t="str">
        <f ca="1">IF(NOTA[[#This Row],[ID]]="","",COUNTIF(NOTA[ID_H],NOTA[[#This Row],[ID_H]]))</f>
        <v/>
      </c>
      <c r="AK82" s="38" t="str">
        <f ca="1">IF(NOTA[[#This Row],[TGL.NOTA]]="",IF(NOTA[[#This Row],[SUPPLIER_H]]="","",AK81),MONTH(NOTA[[#This Row],[TGL.NOTA]]))</f>
        <v/>
      </c>
      <c r="AL82" s="38" t="str">
        <f>LOWER(SUBSTITUTE(SUBSTITUTE(SUBSTITUTE(SUBSTITUTE(SUBSTITUTE(SUBSTITUTE(SUBSTITUTE(SUBSTITUTE(SUBSTITUTE(NOTA[NAMA BARANG]," ",),".",""),"-",""),"(",""),")",""),",",""),"/",""),"""",""),"+",""))</f>
        <v/>
      </c>
      <c r="AM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" s="38" t="str">
        <f>IF(NOTA[[#This Row],[CONCAT4]]="","",_xlfn.IFNA(MATCH(NOTA[[#This Row],[CONCAT4]],[2]!RAW[CONCAT_H],0),FALSE))</f>
        <v/>
      </c>
      <c r="AQ82" s="38" t="str">
        <f>IF(NOTA[[#This Row],[CONCAT1]]="","",MATCH(NOTA[[#This Row],[CONCAT1]],[3]!db[NB NOTA_C],0))</f>
        <v/>
      </c>
      <c r="AR82" s="38" t="str">
        <f>IF(NOTA[[#This Row],[QTY/ CTN]]="","",TRUE)</f>
        <v/>
      </c>
      <c r="AS82" s="38" t="str">
        <f ca="1">IF(NOTA[[#This Row],[ID_H]]="","",IF(NOTA[[#This Row],[Column3]]=TRUE,NOTA[[#This Row],[QTY/ CTN]],INDEX([3]!db[QTY/ CTN],NOTA[[#This Row],[//DB]])))</f>
        <v/>
      </c>
      <c r="AT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2" s="38" t="str">
        <f ca="1">IF(NOTA[[#This Row],[ID_H]]="","",MATCH(NOTA[[#This Row],[NB NOTA_C_QTY]],[4]!db[NB NOTA_C_QTY+F],0))</f>
        <v/>
      </c>
      <c r="AV82" s="53" t="str">
        <f ca="1">IF(NOTA[[#This Row],[NB NOTA_C_QTY]]="","",ROW()-2)</f>
        <v/>
      </c>
    </row>
    <row r="83" spans="1:48" ht="20.100000000000001" customHeight="1" x14ac:dyDescent="0.25">
      <c r="A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" s="38" t="str">
        <f>IF(NOTA[[#This Row],[ID_P]]="","",MATCH(NOTA[[#This Row],[ID_P]],[1]!B_MSK[N_ID],0))</f>
        <v/>
      </c>
      <c r="D83" s="38" t="str">
        <f ca="1">IF(NOTA[[#This Row],[NAMA BARANG]]="","",INDEX(NOTA[ID],MATCH(,INDIRECT(ADDRESS(ROW(NOTA[ID]),COLUMN(NOTA[ID]))&amp;":"&amp;ADDRESS(ROW(),COLUMN(NOTA[ID]))),-1)))</f>
        <v/>
      </c>
      <c r="E83" s="46"/>
      <c r="H83" s="47"/>
      <c r="N83" s="38"/>
      <c r="Q83" s="42"/>
      <c r="R83" s="48"/>
      <c r="S83" s="49"/>
      <c r="U83" s="50"/>
      <c r="V83" s="45"/>
      <c r="W83" s="50" t="str">
        <f>IF(NOTA[[#This Row],[HARGA/ CTN]]="",NOTA[[#This Row],[JUMLAH_H]],NOTA[[#This Row],[HARGA/ CTN]]*IF(NOTA[[#This Row],[C]]="",0,NOTA[[#This Row],[C]]))</f>
        <v/>
      </c>
      <c r="X83" s="50" t="str">
        <f>IF(NOTA[[#This Row],[JUMLAH]]="","",NOTA[[#This Row],[JUMLAH]]*NOTA[[#This Row],[DISC 1]])</f>
        <v/>
      </c>
      <c r="Y83" s="50" t="str">
        <f>IF(NOTA[[#This Row],[JUMLAH]]="","",(NOTA[[#This Row],[JUMLAH]]-NOTA[[#This Row],[DISC 1-]])*NOTA[[#This Row],[DISC 2]])</f>
        <v/>
      </c>
      <c r="Z83" s="50" t="str">
        <f>IF(NOTA[[#This Row],[JUMLAH]]="","",NOTA[[#This Row],[DISC 1-]]+NOTA[[#This Row],[DISC 2-]])</f>
        <v/>
      </c>
      <c r="AA83" s="50" t="str">
        <f>IF(NOTA[[#This Row],[JUMLAH]]="","",NOTA[[#This Row],[JUMLAH]]-NOTA[[#This Row],[DISC]])</f>
        <v/>
      </c>
      <c r="AB83" s="50"/>
      <c r="AC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" s="50" t="str">
        <f>IF(OR(NOTA[[#This Row],[QTY]]="",NOTA[[#This Row],[HARGA SATUAN]]="",),"",NOTA[[#This Row],[QTY]]*NOTA[[#This Row],[HARGA SATUAN]])</f>
        <v/>
      </c>
      <c r="AG83" s="39" t="str">
        <f ca="1">IF(NOTA[ID_H]="","",INDEX(NOTA[TANGGAL],MATCH(,INDIRECT(ADDRESS(ROW(NOTA[TANGGAL]),COLUMN(NOTA[TANGGAL]))&amp;":"&amp;ADDRESS(ROW(),COLUMN(NOTA[TANGGAL]))),-1)))</f>
        <v/>
      </c>
      <c r="AH83" s="41" t="str">
        <f ca="1">IF(NOTA[[#This Row],[NAMA BARANG]]="","",INDEX(NOTA[SUPPLIER],MATCH(,INDIRECT(ADDRESS(ROW(NOTA[ID]),COLUMN(NOTA[ID]))&amp;":"&amp;ADDRESS(ROW(),COLUMN(NOTA[ID]))),-1)))</f>
        <v/>
      </c>
      <c r="AI83" s="41" t="str">
        <f ca="1">IF(NOTA[[#This Row],[ID_H]]="","",IF(NOTA[[#This Row],[FAKTUR]]="",INDIRECT(ADDRESS(ROW()-1,COLUMN())),NOTA[[#This Row],[FAKTUR]]))</f>
        <v/>
      </c>
      <c r="AJ83" s="38" t="str">
        <f ca="1">IF(NOTA[[#This Row],[ID]]="","",COUNTIF(NOTA[ID_H],NOTA[[#This Row],[ID_H]]))</f>
        <v/>
      </c>
      <c r="AK83" s="38" t="str">
        <f ca="1">IF(NOTA[[#This Row],[TGL.NOTA]]="",IF(NOTA[[#This Row],[SUPPLIER_H]]="","",AK82),MONTH(NOTA[[#This Row],[TGL.NOTA]]))</f>
        <v/>
      </c>
      <c r="AL83" s="38" t="str">
        <f>LOWER(SUBSTITUTE(SUBSTITUTE(SUBSTITUTE(SUBSTITUTE(SUBSTITUTE(SUBSTITUTE(SUBSTITUTE(SUBSTITUTE(SUBSTITUTE(NOTA[NAMA BARANG]," ",),".",""),"-",""),"(",""),")",""),",",""),"/",""),"""",""),"+",""))</f>
        <v/>
      </c>
      <c r="AM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" s="38" t="str">
        <f>IF(NOTA[[#This Row],[CONCAT4]]="","",_xlfn.IFNA(MATCH(NOTA[[#This Row],[CONCAT4]],[2]!RAW[CONCAT_H],0),FALSE))</f>
        <v/>
      </c>
      <c r="AQ83" s="38" t="str">
        <f>IF(NOTA[[#This Row],[CONCAT1]]="","",MATCH(NOTA[[#This Row],[CONCAT1]],[3]!db[NB NOTA_C],0))</f>
        <v/>
      </c>
      <c r="AR83" s="38" t="str">
        <f>IF(NOTA[[#This Row],[QTY/ CTN]]="","",TRUE)</f>
        <v/>
      </c>
      <c r="AS83" s="38" t="str">
        <f ca="1">IF(NOTA[[#This Row],[ID_H]]="","",IF(NOTA[[#This Row],[Column3]]=TRUE,NOTA[[#This Row],[QTY/ CTN]],INDEX([3]!db[QTY/ CTN],NOTA[[#This Row],[//DB]])))</f>
        <v/>
      </c>
      <c r="AT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3" s="38" t="str">
        <f ca="1">IF(NOTA[[#This Row],[ID_H]]="","",MATCH(NOTA[[#This Row],[NB NOTA_C_QTY]],[4]!db[NB NOTA_C_QTY+F],0))</f>
        <v/>
      </c>
      <c r="AV83" s="53" t="str">
        <f ca="1">IF(NOTA[[#This Row],[NB NOTA_C_QTY]]="","",ROW()-2)</f>
        <v/>
      </c>
    </row>
    <row r="84" spans="1:48" ht="20.100000000000001" customHeight="1" x14ac:dyDescent="0.25">
      <c r="A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38" t="str">
        <f>IF(NOTA[[#This Row],[ID_P]]="","",MATCH(NOTA[[#This Row],[ID_P]],[1]!B_MSK[N_ID],0))</f>
        <v/>
      </c>
      <c r="D84" s="38" t="str">
        <f ca="1">IF(NOTA[[#This Row],[NAMA BARANG]]="","",INDEX(NOTA[ID],MATCH(,INDIRECT(ADDRESS(ROW(NOTA[ID]),COLUMN(NOTA[ID]))&amp;":"&amp;ADDRESS(ROW(),COLUMN(NOTA[ID]))),-1)))</f>
        <v/>
      </c>
      <c r="E84" s="46"/>
      <c r="H84" s="47"/>
      <c r="N84" s="38"/>
      <c r="Q84" s="42"/>
      <c r="R84" s="48"/>
      <c r="S84" s="49"/>
      <c r="U84" s="50"/>
      <c r="V84" s="45"/>
      <c r="W84" s="50" t="str">
        <f>IF(NOTA[[#This Row],[HARGA/ CTN]]="",NOTA[[#This Row],[JUMLAH_H]],NOTA[[#This Row],[HARGA/ CTN]]*IF(NOTA[[#This Row],[C]]="",0,NOTA[[#This Row],[C]]))</f>
        <v/>
      </c>
      <c r="X84" s="50" t="str">
        <f>IF(NOTA[[#This Row],[JUMLAH]]="","",NOTA[[#This Row],[JUMLAH]]*NOTA[[#This Row],[DISC 1]])</f>
        <v/>
      </c>
      <c r="Y84" s="50" t="str">
        <f>IF(NOTA[[#This Row],[JUMLAH]]="","",(NOTA[[#This Row],[JUMLAH]]-NOTA[[#This Row],[DISC 1-]])*NOTA[[#This Row],[DISC 2]])</f>
        <v/>
      </c>
      <c r="Z84" s="50" t="str">
        <f>IF(NOTA[[#This Row],[JUMLAH]]="","",NOTA[[#This Row],[DISC 1-]]+NOTA[[#This Row],[DISC 2-]])</f>
        <v/>
      </c>
      <c r="AA84" s="50" t="str">
        <f>IF(NOTA[[#This Row],[JUMLAH]]="","",NOTA[[#This Row],[JUMLAH]]-NOTA[[#This Row],[DISC]])</f>
        <v/>
      </c>
      <c r="AB84" s="50"/>
      <c r="AC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" s="50" t="str">
        <f>IF(OR(NOTA[[#This Row],[QTY]]="",NOTA[[#This Row],[HARGA SATUAN]]="",),"",NOTA[[#This Row],[QTY]]*NOTA[[#This Row],[HARGA SATUAN]])</f>
        <v/>
      </c>
      <c r="AG84" s="39" t="str">
        <f ca="1">IF(NOTA[ID_H]="","",INDEX(NOTA[TANGGAL],MATCH(,INDIRECT(ADDRESS(ROW(NOTA[TANGGAL]),COLUMN(NOTA[TANGGAL]))&amp;":"&amp;ADDRESS(ROW(),COLUMN(NOTA[TANGGAL]))),-1)))</f>
        <v/>
      </c>
      <c r="AH84" s="41" t="str">
        <f ca="1">IF(NOTA[[#This Row],[NAMA BARANG]]="","",INDEX(NOTA[SUPPLIER],MATCH(,INDIRECT(ADDRESS(ROW(NOTA[ID]),COLUMN(NOTA[ID]))&amp;":"&amp;ADDRESS(ROW(),COLUMN(NOTA[ID]))),-1)))</f>
        <v/>
      </c>
      <c r="AI84" s="41" t="str">
        <f ca="1">IF(NOTA[[#This Row],[ID_H]]="","",IF(NOTA[[#This Row],[FAKTUR]]="",INDIRECT(ADDRESS(ROW()-1,COLUMN())),NOTA[[#This Row],[FAKTUR]]))</f>
        <v/>
      </c>
      <c r="AJ84" s="38" t="str">
        <f ca="1">IF(NOTA[[#This Row],[ID]]="","",COUNTIF(NOTA[ID_H],NOTA[[#This Row],[ID_H]]))</f>
        <v/>
      </c>
      <c r="AK84" s="38" t="str">
        <f ca="1">IF(NOTA[[#This Row],[TGL.NOTA]]="",IF(NOTA[[#This Row],[SUPPLIER_H]]="","",AK83),MONTH(NOTA[[#This Row],[TGL.NOTA]]))</f>
        <v/>
      </c>
      <c r="AL84" s="38" t="str">
        <f>LOWER(SUBSTITUTE(SUBSTITUTE(SUBSTITUTE(SUBSTITUTE(SUBSTITUTE(SUBSTITUTE(SUBSTITUTE(SUBSTITUTE(SUBSTITUTE(NOTA[NAMA BARANG]," ",),".",""),"-",""),"(",""),")",""),",",""),"/",""),"""",""),"+",""))</f>
        <v/>
      </c>
      <c r="AM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" s="38" t="str">
        <f>IF(NOTA[[#This Row],[CONCAT4]]="","",_xlfn.IFNA(MATCH(NOTA[[#This Row],[CONCAT4]],[2]!RAW[CONCAT_H],0),FALSE))</f>
        <v/>
      </c>
      <c r="AQ84" s="38" t="str">
        <f>IF(NOTA[[#This Row],[CONCAT1]]="","",MATCH(NOTA[[#This Row],[CONCAT1]],[3]!db[NB NOTA_C],0))</f>
        <v/>
      </c>
      <c r="AR84" s="38" t="str">
        <f>IF(NOTA[[#This Row],[QTY/ CTN]]="","",TRUE)</f>
        <v/>
      </c>
      <c r="AS84" s="38" t="str">
        <f ca="1">IF(NOTA[[#This Row],[ID_H]]="","",IF(NOTA[[#This Row],[Column3]]=TRUE,NOTA[[#This Row],[QTY/ CTN]],INDEX([3]!db[QTY/ CTN],NOTA[[#This Row],[//DB]])))</f>
        <v/>
      </c>
      <c r="AT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4" s="38" t="str">
        <f ca="1">IF(NOTA[[#This Row],[ID_H]]="","",MATCH(NOTA[[#This Row],[NB NOTA_C_QTY]],[4]!db[NB NOTA_C_QTY+F],0))</f>
        <v/>
      </c>
      <c r="AV84" s="53" t="str">
        <f ca="1">IF(NOTA[[#This Row],[NB NOTA_C_QTY]]="","",ROW()-2)</f>
        <v/>
      </c>
    </row>
    <row r="85" spans="1:48" ht="20.100000000000001" customHeight="1" x14ac:dyDescent="0.25">
      <c r="A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38" t="str">
        <f>IF(NOTA[[#This Row],[ID_P]]="","",MATCH(NOTA[[#This Row],[ID_P]],[1]!B_MSK[N_ID],0))</f>
        <v/>
      </c>
      <c r="D85" s="38" t="str">
        <f ca="1">IF(NOTA[[#This Row],[NAMA BARANG]]="","",INDEX(NOTA[ID],MATCH(,INDIRECT(ADDRESS(ROW(NOTA[ID]),COLUMN(NOTA[ID]))&amp;":"&amp;ADDRESS(ROW(),COLUMN(NOTA[ID]))),-1)))</f>
        <v/>
      </c>
      <c r="E85" s="46"/>
      <c r="H85" s="47"/>
      <c r="N85" s="38"/>
      <c r="Q85" s="42"/>
      <c r="R85" s="48"/>
      <c r="S85" s="49"/>
      <c r="U85" s="50"/>
      <c r="V85" s="45"/>
      <c r="W85" s="50" t="str">
        <f>IF(NOTA[[#This Row],[HARGA/ CTN]]="",NOTA[[#This Row],[JUMLAH_H]],NOTA[[#This Row],[HARGA/ CTN]]*IF(NOTA[[#This Row],[C]]="",0,NOTA[[#This Row],[C]]))</f>
        <v/>
      </c>
      <c r="X85" s="50" t="str">
        <f>IF(NOTA[[#This Row],[JUMLAH]]="","",NOTA[[#This Row],[JUMLAH]]*NOTA[[#This Row],[DISC 1]])</f>
        <v/>
      </c>
      <c r="Y85" s="50" t="str">
        <f>IF(NOTA[[#This Row],[JUMLAH]]="","",(NOTA[[#This Row],[JUMLAH]]-NOTA[[#This Row],[DISC 1-]])*NOTA[[#This Row],[DISC 2]])</f>
        <v/>
      </c>
      <c r="Z85" s="50" t="str">
        <f>IF(NOTA[[#This Row],[JUMLAH]]="","",NOTA[[#This Row],[DISC 1-]]+NOTA[[#This Row],[DISC 2-]])</f>
        <v/>
      </c>
      <c r="AA85" s="50" t="str">
        <f>IF(NOTA[[#This Row],[JUMLAH]]="","",NOTA[[#This Row],[JUMLAH]]-NOTA[[#This Row],[DISC]])</f>
        <v/>
      </c>
      <c r="AB85" s="50"/>
      <c r="AC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" s="50" t="str">
        <f>IF(OR(NOTA[[#This Row],[QTY]]="",NOTA[[#This Row],[HARGA SATUAN]]="",),"",NOTA[[#This Row],[QTY]]*NOTA[[#This Row],[HARGA SATUAN]])</f>
        <v/>
      </c>
      <c r="AG85" s="39" t="str">
        <f ca="1">IF(NOTA[ID_H]="","",INDEX(NOTA[TANGGAL],MATCH(,INDIRECT(ADDRESS(ROW(NOTA[TANGGAL]),COLUMN(NOTA[TANGGAL]))&amp;":"&amp;ADDRESS(ROW(),COLUMN(NOTA[TANGGAL]))),-1)))</f>
        <v/>
      </c>
      <c r="AH85" s="41" t="str">
        <f ca="1">IF(NOTA[[#This Row],[NAMA BARANG]]="","",INDEX(NOTA[SUPPLIER],MATCH(,INDIRECT(ADDRESS(ROW(NOTA[ID]),COLUMN(NOTA[ID]))&amp;":"&amp;ADDRESS(ROW(),COLUMN(NOTA[ID]))),-1)))</f>
        <v/>
      </c>
      <c r="AI85" s="41" t="str">
        <f ca="1">IF(NOTA[[#This Row],[ID_H]]="","",IF(NOTA[[#This Row],[FAKTUR]]="",INDIRECT(ADDRESS(ROW()-1,COLUMN())),NOTA[[#This Row],[FAKTUR]]))</f>
        <v/>
      </c>
      <c r="AJ85" s="38" t="str">
        <f ca="1">IF(NOTA[[#This Row],[ID]]="","",COUNTIF(NOTA[ID_H],NOTA[[#This Row],[ID_H]]))</f>
        <v/>
      </c>
      <c r="AK85" s="38" t="str">
        <f ca="1">IF(NOTA[[#This Row],[TGL.NOTA]]="",IF(NOTA[[#This Row],[SUPPLIER_H]]="","",AK84),MONTH(NOTA[[#This Row],[TGL.NOTA]]))</f>
        <v/>
      </c>
      <c r="AL85" s="38" t="str">
        <f>LOWER(SUBSTITUTE(SUBSTITUTE(SUBSTITUTE(SUBSTITUTE(SUBSTITUTE(SUBSTITUTE(SUBSTITUTE(SUBSTITUTE(SUBSTITUTE(NOTA[NAMA BARANG]," ",),".",""),"-",""),"(",""),")",""),",",""),"/",""),"""",""),"+",""))</f>
        <v/>
      </c>
      <c r="AM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" s="38" t="str">
        <f>IF(NOTA[[#This Row],[CONCAT4]]="","",_xlfn.IFNA(MATCH(NOTA[[#This Row],[CONCAT4]],[2]!RAW[CONCAT_H],0),FALSE))</f>
        <v/>
      </c>
      <c r="AQ85" s="38" t="str">
        <f>IF(NOTA[[#This Row],[CONCAT1]]="","",MATCH(NOTA[[#This Row],[CONCAT1]],[3]!db[NB NOTA_C],0))</f>
        <v/>
      </c>
      <c r="AR85" s="38" t="str">
        <f>IF(NOTA[[#This Row],[QTY/ CTN]]="","",TRUE)</f>
        <v/>
      </c>
      <c r="AS85" s="38" t="str">
        <f ca="1">IF(NOTA[[#This Row],[ID_H]]="","",IF(NOTA[[#This Row],[Column3]]=TRUE,NOTA[[#This Row],[QTY/ CTN]],INDEX([3]!db[QTY/ CTN],NOTA[[#This Row],[//DB]])))</f>
        <v/>
      </c>
      <c r="AT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5" s="38" t="str">
        <f ca="1">IF(NOTA[[#This Row],[ID_H]]="","",MATCH(NOTA[[#This Row],[NB NOTA_C_QTY]],[4]!db[NB NOTA_C_QTY+F],0))</f>
        <v/>
      </c>
      <c r="AV85" s="53" t="str">
        <f ca="1">IF(NOTA[[#This Row],[NB NOTA_C_QTY]]="","",ROW()-2)</f>
        <v/>
      </c>
    </row>
    <row r="86" spans="1:48" ht="20.100000000000001" customHeight="1" x14ac:dyDescent="0.25">
      <c r="A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38" t="str">
        <f>IF(NOTA[[#This Row],[ID_P]]="","",MATCH(NOTA[[#This Row],[ID_P]],[1]!B_MSK[N_ID],0))</f>
        <v/>
      </c>
      <c r="D86" s="38" t="str">
        <f ca="1">IF(NOTA[[#This Row],[NAMA BARANG]]="","",INDEX(NOTA[ID],MATCH(,INDIRECT(ADDRESS(ROW(NOTA[ID]),COLUMN(NOTA[ID]))&amp;":"&amp;ADDRESS(ROW(),COLUMN(NOTA[ID]))),-1)))</f>
        <v/>
      </c>
      <c r="E86" s="46"/>
      <c r="H86" s="47"/>
      <c r="N86" s="38"/>
      <c r="Q86" s="42"/>
      <c r="R86" s="48"/>
      <c r="S86" s="49"/>
      <c r="U86" s="50"/>
      <c r="V86" s="45"/>
      <c r="W86" s="50" t="str">
        <f>IF(NOTA[[#This Row],[HARGA/ CTN]]="",NOTA[[#This Row],[JUMLAH_H]],NOTA[[#This Row],[HARGA/ CTN]]*IF(NOTA[[#This Row],[C]]="",0,NOTA[[#This Row],[C]]))</f>
        <v/>
      </c>
      <c r="X86" s="50" t="str">
        <f>IF(NOTA[[#This Row],[JUMLAH]]="","",NOTA[[#This Row],[JUMLAH]]*NOTA[[#This Row],[DISC 1]])</f>
        <v/>
      </c>
      <c r="Y86" s="50" t="str">
        <f>IF(NOTA[[#This Row],[JUMLAH]]="","",(NOTA[[#This Row],[JUMLAH]]-NOTA[[#This Row],[DISC 1-]])*NOTA[[#This Row],[DISC 2]])</f>
        <v/>
      </c>
      <c r="Z86" s="50" t="str">
        <f>IF(NOTA[[#This Row],[JUMLAH]]="","",NOTA[[#This Row],[DISC 1-]]+NOTA[[#This Row],[DISC 2-]])</f>
        <v/>
      </c>
      <c r="AA86" s="50" t="str">
        <f>IF(NOTA[[#This Row],[JUMLAH]]="","",NOTA[[#This Row],[JUMLAH]]-NOTA[[#This Row],[DISC]])</f>
        <v/>
      </c>
      <c r="AB86" s="50"/>
      <c r="AC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" s="50" t="str">
        <f>IF(OR(NOTA[[#This Row],[QTY]]="",NOTA[[#This Row],[HARGA SATUAN]]="",),"",NOTA[[#This Row],[QTY]]*NOTA[[#This Row],[HARGA SATUAN]])</f>
        <v/>
      </c>
      <c r="AG86" s="39" t="str">
        <f ca="1">IF(NOTA[ID_H]="","",INDEX(NOTA[TANGGAL],MATCH(,INDIRECT(ADDRESS(ROW(NOTA[TANGGAL]),COLUMN(NOTA[TANGGAL]))&amp;":"&amp;ADDRESS(ROW(),COLUMN(NOTA[TANGGAL]))),-1)))</f>
        <v/>
      </c>
      <c r="AH86" s="41" t="str">
        <f ca="1">IF(NOTA[[#This Row],[NAMA BARANG]]="","",INDEX(NOTA[SUPPLIER],MATCH(,INDIRECT(ADDRESS(ROW(NOTA[ID]),COLUMN(NOTA[ID]))&amp;":"&amp;ADDRESS(ROW(),COLUMN(NOTA[ID]))),-1)))</f>
        <v/>
      </c>
      <c r="AI86" s="41" t="str">
        <f ca="1">IF(NOTA[[#This Row],[ID_H]]="","",IF(NOTA[[#This Row],[FAKTUR]]="",INDIRECT(ADDRESS(ROW()-1,COLUMN())),NOTA[[#This Row],[FAKTUR]]))</f>
        <v/>
      </c>
      <c r="AJ86" s="38" t="str">
        <f ca="1">IF(NOTA[[#This Row],[ID]]="","",COUNTIF(NOTA[ID_H],NOTA[[#This Row],[ID_H]]))</f>
        <v/>
      </c>
      <c r="AK86" s="38" t="str">
        <f ca="1">IF(NOTA[[#This Row],[TGL.NOTA]]="",IF(NOTA[[#This Row],[SUPPLIER_H]]="","",AK85),MONTH(NOTA[[#This Row],[TGL.NOTA]]))</f>
        <v/>
      </c>
      <c r="AL86" s="38" t="str">
        <f>LOWER(SUBSTITUTE(SUBSTITUTE(SUBSTITUTE(SUBSTITUTE(SUBSTITUTE(SUBSTITUTE(SUBSTITUTE(SUBSTITUTE(SUBSTITUTE(NOTA[NAMA BARANG]," ",),".",""),"-",""),"(",""),")",""),",",""),"/",""),"""",""),"+",""))</f>
        <v/>
      </c>
      <c r="AM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" s="38" t="str">
        <f>IF(NOTA[[#This Row],[CONCAT4]]="","",_xlfn.IFNA(MATCH(NOTA[[#This Row],[CONCAT4]],[2]!RAW[CONCAT_H],0),FALSE))</f>
        <v/>
      </c>
      <c r="AQ86" s="38" t="str">
        <f>IF(NOTA[[#This Row],[CONCAT1]]="","",MATCH(NOTA[[#This Row],[CONCAT1]],[3]!db[NB NOTA_C],0))</f>
        <v/>
      </c>
      <c r="AR86" s="38" t="str">
        <f>IF(NOTA[[#This Row],[QTY/ CTN]]="","",TRUE)</f>
        <v/>
      </c>
      <c r="AS86" s="38" t="str">
        <f ca="1">IF(NOTA[[#This Row],[ID_H]]="","",IF(NOTA[[#This Row],[Column3]]=TRUE,NOTA[[#This Row],[QTY/ CTN]],INDEX([3]!db[QTY/ CTN],NOTA[[#This Row],[//DB]])))</f>
        <v/>
      </c>
      <c r="AT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6" s="38" t="str">
        <f ca="1">IF(NOTA[[#This Row],[ID_H]]="","",MATCH(NOTA[[#This Row],[NB NOTA_C_QTY]],[4]!db[NB NOTA_C_QTY+F],0))</f>
        <v/>
      </c>
      <c r="AV86" s="53" t="str">
        <f ca="1">IF(NOTA[[#This Row],[NB NOTA_C_QTY]]="","",ROW()-2)</f>
        <v/>
      </c>
    </row>
    <row r="87" spans="1:48" ht="20.100000000000001" customHeight="1" x14ac:dyDescent="0.25">
      <c r="A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38" t="str">
        <f>IF(NOTA[[#This Row],[ID_P]]="","",MATCH(NOTA[[#This Row],[ID_P]],[1]!B_MSK[N_ID],0))</f>
        <v/>
      </c>
      <c r="D87" s="38" t="str">
        <f ca="1">IF(NOTA[[#This Row],[NAMA BARANG]]="","",INDEX(NOTA[ID],MATCH(,INDIRECT(ADDRESS(ROW(NOTA[ID]),COLUMN(NOTA[ID]))&amp;":"&amp;ADDRESS(ROW(),COLUMN(NOTA[ID]))),-1)))</f>
        <v/>
      </c>
      <c r="E87" s="46"/>
      <c r="H87" s="47"/>
      <c r="N87" s="38"/>
      <c r="Q87" s="42"/>
      <c r="R87" s="48"/>
      <c r="S87" s="49"/>
      <c r="U87" s="50"/>
      <c r="V87" s="45"/>
      <c r="W87" s="50" t="str">
        <f>IF(NOTA[[#This Row],[HARGA/ CTN]]="",NOTA[[#This Row],[JUMLAH_H]],NOTA[[#This Row],[HARGA/ CTN]]*IF(NOTA[[#This Row],[C]]="",0,NOTA[[#This Row],[C]]))</f>
        <v/>
      </c>
      <c r="X87" s="50" t="str">
        <f>IF(NOTA[[#This Row],[JUMLAH]]="","",NOTA[[#This Row],[JUMLAH]]*NOTA[[#This Row],[DISC 1]])</f>
        <v/>
      </c>
      <c r="Y87" s="50" t="str">
        <f>IF(NOTA[[#This Row],[JUMLAH]]="","",(NOTA[[#This Row],[JUMLAH]]-NOTA[[#This Row],[DISC 1-]])*NOTA[[#This Row],[DISC 2]])</f>
        <v/>
      </c>
      <c r="Z87" s="50" t="str">
        <f>IF(NOTA[[#This Row],[JUMLAH]]="","",NOTA[[#This Row],[DISC 1-]]+NOTA[[#This Row],[DISC 2-]])</f>
        <v/>
      </c>
      <c r="AA87" s="50" t="str">
        <f>IF(NOTA[[#This Row],[JUMLAH]]="","",NOTA[[#This Row],[JUMLAH]]-NOTA[[#This Row],[DISC]])</f>
        <v/>
      </c>
      <c r="AB87" s="50"/>
      <c r="AC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" s="50" t="str">
        <f>IF(OR(NOTA[[#This Row],[QTY]]="",NOTA[[#This Row],[HARGA SATUAN]]="",),"",NOTA[[#This Row],[QTY]]*NOTA[[#This Row],[HARGA SATUAN]])</f>
        <v/>
      </c>
      <c r="AG87" s="39" t="str">
        <f ca="1">IF(NOTA[ID_H]="","",INDEX(NOTA[TANGGAL],MATCH(,INDIRECT(ADDRESS(ROW(NOTA[TANGGAL]),COLUMN(NOTA[TANGGAL]))&amp;":"&amp;ADDRESS(ROW(),COLUMN(NOTA[TANGGAL]))),-1)))</f>
        <v/>
      </c>
      <c r="AH87" s="41" t="str">
        <f ca="1">IF(NOTA[[#This Row],[NAMA BARANG]]="","",INDEX(NOTA[SUPPLIER],MATCH(,INDIRECT(ADDRESS(ROW(NOTA[ID]),COLUMN(NOTA[ID]))&amp;":"&amp;ADDRESS(ROW(),COLUMN(NOTA[ID]))),-1)))</f>
        <v/>
      </c>
      <c r="AI87" s="41" t="str">
        <f ca="1">IF(NOTA[[#This Row],[ID_H]]="","",IF(NOTA[[#This Row],[FAKTUR]]="",INDIRECT(ADDRESS(ROW()-1,COLUMN())),NOTA[[#This Row],[FAKTUR]]))</f>
        <v/>
      </c>
      <c r="AJ87" s="38" t="str">
        <f ca="1">IF(NOTA[[#This Row],[ID]]="","",COUNTIF(NOTA[ID_H],NOTA[[#This Row],[ID_H]]))</f>
        <v/>
      </c>
      <c r="AK87" s="38" t="str">
        <f ca="1">IF(NOTA[[#This Row],[TGL.NOTA]]="",IF(NOTA[[#This Row],[SUPPLIER_H]]="","",AK86),MONTH(NOTA[[#This Row],[TGL.NOTA]]))</f>
        <v/>
      </c>
      <c r="AL87" s="38" t="str">
        <f>LOWER(SUBSTITUTE(SUBSTITUTE(SUBSTITUTE(SUBSTITUTE(SUBSTITUTE(SUBSTITUTE(SUBSTITUTE(SUBSTITUTE(SUBSTITUTE(NOTA[NAMA BARANG]," ",),".",""),"-",""),"(",""),")",""),",",""),"/",""),"""",""),"+",""))</f>
        <v/>
      </c>
      <c r="AM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" s="38" t="str">
        <f>IF(NOTA[[#This Row],[CONCAT4]]="","",_xlfn.IFNA(MATCH(NOTA[[#This Row],[CONCAT4]],[2]!RAW[CONCAT_H],0),FALSE))</f>
        <v/>
      </c>
      <c r="AQ87" s="38" t="str">
        <f>IF(NOTA[[#This Row],[CONCAT1]]="","",MATCH(NOTA[[#This Row],[CONCAT1]],[3]!db[NB NOTA_C],0))</f>
        <v/>
      </c>
      <c r="AR87" s="38" t="str">
        <f>IF(NOTA[[#This Row],[QTY/ CTN]]="","",TRUE)</f>
        <v/>
      </c>
      <c r="AS87" s="38" t="str">
        <f ca="1">IF(NOTA[[#This Row],[ID_H]]="","",IF(NOTA[[#This Row],[Column3]]=TRUE,NOTA[[#This Row],[QTY/ CTN]],INDEX([3]!db[QTY/ CTN],NOTA[[#This Row],[//DB]])))</f>
        <v/>
      </c>
      <c r="AT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7" s="38" t="str">
        <f ca="1">IF(NOTA[[#This Row],[ID_H]]="","",MATCH(NOTA[[#This Row],[NB NOTA_C_QTY]],[4]!db[NB NOTA_C_QTY+F],0))</f>
        <v/>
      </c>
      <c r="AV87" s="53" t="str">
        <f ca="1">IF(NOTA[[#This Row],[NB NOTA_C_QTY]]="","",ROW()-2)</f>
        <v/>
      </c>
    </row>
    <row r="88" spans="1:48" ht="20.100000000000001" customHeight="1" x14ac:dyDescent="0.25">
      <c r="A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38" t="str">
        <f>IF(NOTA[[#This Row],[ID_P]]="","",MATCH(NOTA[[#This Row],[ID_P]],[1]!B_MSK[N_ID],0))</f>
        <v/>
      </c>
      <c r="D88" s="38" t="str">
        <f ca="1">IF(NOTA[[#This Row],[NAMA BARANG]]="","",INDEX(NOTA[ID],MATCH(,INDIRECT(ADDRESS(ROW(NOTA[ID]),COLUMN(NOTA[ID]))&amp;":"&amp;ADDRESS(ROW(),COLUMN(NOTA[ID]))),-1)))</f>
        <v/>
      </c>
      <c r="E88" s="46"/>
      <c r="H88" s="47"/>
      <c r="N88" s="38"/>
      <c r="Q88" s="42"/>
      <c r="R88" s="48"/>
      <c r="S88" s="49"/>
      <c r="U88" s="50"/>
      <c r="V88" s="45"/>
      <c r="W88" s="50" t="str">
        <f>IF(NOTA[[#This Row],[HARGA/ CTN]]="",NOTA[[#This Row],[JUMLAH_H]],NOTA[[#This Row],[HARGA/ CTN]]*IF(NOTA[[#This Row],[C]]="",0,NOTA[[#This Row],[C]]))</f>
        <v/>
      </c>
      <c r="X88" s="50" t="str">
        <f>IF(NOTA[[#This Row],[JUMLAH]]="","",NOTA[[#This Row],[JUMLAH]]*NOTA[[#This Row],[DISC 1]])</f>
        <v/>
      </c>
      <c r="Y88" s="50" t="str">
        <f>IF(NOTA[[#This Row],[JUMLAH]]="","",(NOTA[[#This Row],[JUMLAH]]-NOTA[[#This Row],[DISC 1-]])*NOTA[[#This Row],[DISC 2]])</f>
        <v/>
      </c>
      <c r="Z88" s="50" t="str">
        <f>IF(NOTA[[#This Row],[JUMLAH]]="","",NOTA[[#This Row],[DISC 1-]]+NOTA[[#This Row],[DISC 2-]])</f>
        <v/>
      </c>
      <c r="AA88" s="50" t="str">
        <f>IF(NOTA[[#This Row],[JUMLAH]]="","",NOTA[[#This Row],[JUMLAH]]-NOTA[[#This Row],[DISC]])</f>
        <v/>
      </c>
      <c r="AB88" s="50"/>
      <c r="AC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" s="50" t="str">
        <f>IF(OR(NOTA[[#This Row],[QTY]]="",NOTA[[#This Row],[HARGA SATUAN]]="",),"",NOTA[[#This Row],[QTY]]*NOTA[[#This Row],[HARGA SATUAN]])</f>
        <v/>
      </c>
      <c r="AG88" s="39" t="str">
        <f ca="1">IF(NOTA[ID_H]="","",INDEX(NOTA[TANGGAL],MATCH(,INDIRECT(ADDRESS(ROW(NOTA[TANGGAL]),COLUMN(NOTA[TANGGAL]))&amp;":"&amp;ADDRESS(ROW(),COLUMN(NOTA[TANGGAL]))),-1)))</f>
        <v/>
      </c>
      <c r="AH88" s="41" t="str">
        <f ca="1">IF(NOTA[[#This Row],[NAMA BARANG]]="","",INDEX(NOTA[SUPPLIER],MATCH(,INDIRECT(ADDRESS(ROW(NOTA[ID]),COLUMN(NOTA[ID]))&amp;":"&amp;ADDRESS(ROW(),COLUMN(NOTA[ID]))),-1)))</f>
        <v/>
      </c>
      <c r="AI88" s="41" t="str">
        <f ca="1">IF(NOTA[[#This Row],[ID_H]]="","",IF(NOTA[[#This Row],[FAKTUR]]="",INDIRECT(ADDRESS(ROW()-1,COLUMN())),NOTA[[#This Row],[FAKTUR]]))</f>
        <v/>
      </c>
      <c r="AJ88" s="38" t="str">
        <f ca="1">IF(NOTA[[#This Row],[ID]]="","",COUNTIF(NOTA[ID_H],NOTA[[#This Row],[ID_H]]))</f>
        <v/>
      </c>
      <c r="AK88" s="38" t="str">
        <f ca="1">IF(NOTA[[#This Row],[TGL.NOTA]]="",IF(NOTA[[#This Row],[SUPPLIER_H]]="","",AK87),MONTH(NOTA[[#This Row],[TGL.NOTA]]))</f>
        <v/>
      </c>
      <c r="AL88" s="38" t="str">
        <f>LOWER(SUBSTITUTE(SUBSTITUTE(SUBSTITUTE(SUBSTITUTE(SUBSTITUTE(SUBSTITUTE(SUBSTITUTE(SUBSTITUTE(SUBSTITUTE(NOTA[NAMA BARANG]," ",),".",""),"-",""),"(",""),")",""),",",""),"/",""),"""",""),"+",""))</f>
        <v/>
      </c>
      <c r="AM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" s="38" t="str">
        <f>IF(NOTA[[#This Row],[CONCAT4]]="","",_xlfn.IFNA(MATCH(NOTA[[#This Row],[CONCAT4]],[2]!RAW[CONCAT_H],0),FALSE))</f>
        <v/>
      </c>
      <c r="AQ88" s="38" t="str">
        <f>IF(NOTA[[#This Row],[CONCAT1]]="","",MATCH(NOTA[[#This Row],[CONCAT1]],[3]!db[NB NOTA_C],0))</f>
        <v/>
      </c>
      <c r="AR88" s="38" t="str">
        <f>IF(NOTA[[#This Row],[QTY/ CTN]]="","",TRUE)</f>
        <v/>
      </c>
      <c r="AS88" s="38" t="str">
        <f ca="1">IF(NOTA[[#This Row],[ID_H]]="","",IF(NOTA[[#This Row],[Column3]]=TRUE,NOTA[[#This Row],[QTY/ CTN]],INDEX([3]!db[QTY/ CTN],NOTA[[#This Row],[//DB]])))</f>
        <v/>
      </c>
      <c r="AT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8" s="38" t="str">
        <f ca="1">IF(NOTA[[#This Row],[ID_H]]="","",MATCH(NOTA[[#This Row],[NB NOTA_C_QTY]],[4]!db[NB NOTA_C_QTY+F],0))</f>
        <v/>
      </c>
      <c r="AV88" s="53" t="str">
        <f ca="1">IF(NOTA[[#This Row],[NB NOTA_C_QTY]]="","",ROW()-2)</f>
        <v/>
      </c>
    </row>
    <row r="89" spans="1:48" ht="20.100000000000001" customHeight="1" x14ac:dyDescent="0.25">
      <c r="A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38" t="str">
        <f>IF(NOTA[[#This Row],[ID_P]]="","",MATCH(NOTA[[#This Row],[ID_P]],[1]!B_MSK[N_ID],0))</f>
        <v/>
      </c>
      <c r="D89" s="38" t="str">
        <f ca="1">IF(NOTA[[#This Row],[NAMA BARANG]]="","",INDEX(NOTA[ID],MATCH(,INDIRECT(ADDRESS(ROW(NOTA[ID]),COLUMN(NOTA[ID]))&amp;":"&amp;ADDRESS(ROW(),COLUMN(NOTA[ID]))),-1)))</f>
        <v/>
      </c>
      <c r="E89" s="46"/>
      <c r="H89" s="47"/>
      <c r="N89" s="38"/>
      <c r="Q89" s="42"/>
      <c r="R89" s="48"/>
      <c r="S89" s="49"/>
      <c r="U89" s="50"/>
      <c r="V89" s="45"/>
      <c r="W89" s="50" t="str">
        <f>IF(NOTA[[#This Row],[HARGA/ CTN]]="",NOTA[[#This Row],[JUMLAH_H]],NOTA[[#This Row],[HARGA/ CTN]]*IF(NOTA[[#This Row],[C]]="",0,NOTA[[#This Row],[C]]))</f>
        <v/>
      </c>
      <c r="X89" s="50" t="str">
        <f>IF(NOTA[[#This Row],[JUMLAH]]="","",NOTA[[#This Row],[JUMLAH]]*NOTA[[#This Row],[DISC 1]])</f>
        <v/>
      </c>
      <c r="Y89" s="50" t="str">
        <f>IF(NOTA[[#This Row],[JUMLAH]]="","",(NOTA[[#This Row],[JUMLAH]]-NOTA[[#This Row],[DISC 1-]])*NOTA[[#This Row],[DISC 2]])</f>
        <v/>
      </c>
      <c r="Z89" s="50" t="str">
        <f>IF(NOTA[[#This Row],[JUMLAH]]="","",NOTA[[#This Row],[DISC 1-]]+NOTA[[#This Row],[DISC 2-]])</f>
        <v/>
      </c>
      <c r="AA89" s="50" t="str">
        <f>IF(NOTA[[#This Row],[JUMLAH]]="","",NOTA[[#This Row],[JUMLAH]]-NOTA[[#This Row],[DISC]])</f>
        <v/>
      </c>
      <c r="AB89" s="50"/>
      <c r="AC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" s="50" t="str">
        <f>IF(OR(NOTA[[#This Row],[QTY]]="",NOTA[[#This Row],[HARGA SATUAN]]="",),"",NOTA[[#This Row],[QTY]]*NOTA[[#This Row],[HARGA SATUAN]])</f>
        <v/>
      </c>
      <c r="AG89" s="39" t="str">
        <f ca="1">IF(NOTA[ID_H]="","",INDEX(NOTA[TANGGAL],MATCH(,INDIRECT(ADDRESS(ROW(NOTA[TANGGAL]),COLUMN(NOTA[TANGGAL]))&amp;":"&amp;ADDRESS(ROW(),COLUMN(NOTA[TANGGAL]))),-1)))</f>
        <v/>
      </c>
      <c r="AH89" s="41" t="str">
        <f ca="1">IF(NOTA[[#This Row],[NAMA BARANG]]="","",INDEX(NOTA[SUPPLIER],MATCH(,INDIRECT(ADDRESS(ROW(NOTA[ID]),COLUMN(NOTA[ID]))&amp;":"&amp;ADDRESS(ROW(),COLUMN(NOTA[ID]))),-1)))</f>
        <v/>
      </c>
      <c r="AI89" s="41" t="str">
        <f ca="1">IF(NOTA[[#This Row],[ID_H]]="","",IF(NOTA[[#This Row],[FAKTUR]]="",INDIRECT(ADDRESS(ROW()-1,COLUMN())),NOTA[[#This Row],[FAKTUR]]))</f>
        <v/>
      </c>
      <c r="AJ89" s="38" t="str">
        <f ca="1">IF(NOTA[[#This Row],[ID]]="","",COUNTIF(NOTA[ID_H],NOTA[[#This Row],[ID_H]]))</f>
        <v/>
      </c>
      <c r="AK89" s="38" t="str">
        <f ca="1">IF(NOTA[[#This Row],[TGL.NOTA]]="",IF(NOTA[[#This Row],[SUPPLIER_H]]="","",AK88),MONTH(NOTA[[#This Row],[TGL.NOTA]]))</f>
        <v/>
      </c>
      <c r="AL89" s="38" t="str">
        <f>LOWER(SUBSTITUTE(SUBSTITUTE(SUBSTITUTE(SUBSTITUTE(SUBSTITUTE(SUBSTITUTE(SUBSTITUTE(SUBSTITUTE(SUBSTITUTE(NOTA[NAMA BARANG]," ",),".",""),"-",""),"(",""),")",""),",",""),"/",""),"""",""),"+",""))</f>
        <v/>
      </c>
      <c r="AM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" s="38" t="str">
        <f>IF(NOTA[[#This Row],[CONCAT4]]="","",_xlfn.IFNA(MATCH(NOTA[[#This Row],[CONCAT4]],[2]!RAW[CONCAT_H],0),FALSE))</f>
        <v/>
      </c>
      <c r="AQ89" s="38" t="str">
        <f>IF(NOTA[[#This Row],[CONCAT1]]="","",MATCH(NOTA[[#This Row],[CONCAT1]],[3]!db[NB NOTA_C],0))</f>
        <v/>
      </c>
      <c r="AR89" s="38" t="str">
        <f>IF(NOTA[[#This Row],[QTY/ CTN]]="","",TRUE)</f>
        <v/>
      </c>
      <c r="AS89" s="38" t="str">
        <f ca="1">IF(NOTA[[#This Row],[ID_H]]="","",IF(NOTA[[#This Row],[Column3]]=TRUE,NOTA[[#This Row],[QTY/ CTN]],INDEX([3]!db[QTY/ CTN],NOTA[[#This Row],[//DB]])))</f>
        <v/>
      </c>
      <c r="AT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9" s="38" t="str">
        <f ca="1">IF(NOTA[[#This Row],[ID_H]]="","",MATCH(NOTA[[#This Row],[NB NOTA_C_QTY]],[4]!db[NB NOTA_C_QTY+F],0))</f>
        <v/>
      </c>
      <c r="AV89" s="53" t="str">
        <f ca="1">IF(NOTA[[#This Row],[NB NOTA_C_QTY]]="","",ROW()-2)</f>
        <v/>
      </c>
    </row>
    <row r="90" spans="1:48" ht="20.100000000000001" customHeight="1" x14ac:dyDescent="0.25">
      <c r="A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" s="38" t="str">
        <f>IF(NOTA[[#This Row],[ID_P]]="","",MATCH(NOTA[[#This Row],[ID_P]],[1]!B_MSK[N_ID],0))</f>
        <v/>
      </c>
      <c r="D90" s="38" t="str">
        <f ca="1">IF(NOTA[[#This Row],[NAMA BARANG]]="","",INDEX(NOTA[ID],MATCH(,INDIRECT(ADDRESS(ROW(NOTA[ID]),COLUMN(NOTA[ID]))&amp;":"&amp;ADDRESS(ROW(),COLUMN(NOTA[ID]))),-1)))</f>
        <v/>
      </c>
      <c r="E90" s="46"/>
      <c r="H90" s="47"/>
      <c r="N90" s="38"/>
      <c r="Q90" s="42"/>
      <c r="R90" s="48"/>
      <c r="S90" s="49"/>
      <c r="U90" s="50"/>
      <c r="V90" s="45"/>
      <c r="W90" s="50" t="str">
        <f>IF(NOTA[[#This Row],[HARGA/ CTN]]="",NOTA[[#This Row],[JUMLAH_H]],NOTA[[#This Row],[HARGA/ CTN]]*IF(NOTA[[#This Row],[C]]="",0,NOTA[[#This Row],[C]]))</f>
        <v/>
      </c>
      <c r="X90" s="50" t="str">
        <f>IF(NOTA[[#This Row],[JUMLAH]]="","",NOTA[[#This Row],[JUMLAH]]*NOTA[[#This Row],[DISC 1]])</f>
        <v/>
      </c>
      <c r="Y90" s="50" t="str">
        <f>IF(NOTA[[#This Row],[JUMLAH]]="","",(NOTA[[#This Row],[JUMLAH]]-NOTA[[#This Row],[DISC 1-]])*NOTA[[#This Row],[DISC 2]])</f>
        <v/>
      </c>
      <c r="Z90" s="50" t="str">
        <f>IF(NOTA[[#This Row],[JUMLAH]]="","",NOTA[[#This Row],[DISC 1-]]+NOTA[[#This Row],[DISC 2-]])</f>
        <v/>
      </c>
      <c r="AA90" s="50" t="str">
        <f>IF(NOTA[[#This Row],[JUMLAH]]="","",NOTA[[#This Row],[JUMLAH]]-NOTA[[#This Row],[DISC]])</f>
        <v/>
      </c>
      <c r="AB90" s="50"/>
      <c r="AC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" s="50" t="str">
        <f>IF(OR(NOTA[[#This Row],[QTY]]="",NOTA[[#This Row],[HARGA SATUAN]]="",),"",NOTA[[#This Row],[QTY]]*NOTA[[#This Row],[HARGA SATUAN]])</f>
        <v/>
      </c>
      <c r="AG90" s="39" t="str">
        <f ca="1">IF(NOTA[ID_H]="","",INDEX(NOTA[TANGGAL],MATCH(,INDIRECT(ADDRESS(ROW(NOTA[TANGGAL]),COLUMN(NOTA[TANGGAL]))&amp;":"&amp;ADDRESS(ROW(),COLUMN(NOTA[TANGGAL]))),-1)))</f>
        <v/>
      </c>
      <c r="AH90" s="41" t="str">
        <f ca="1">IF(NOTA[[#This Row],[NAMA BARANG]]="","",INDEX(NOTA[SUPPLIER],MATCH(,INDIRECT(ADDRESS(ROW(NOTA[ID]),COLUMN(NOTA[ID]))&amp;":"&amp;ADDRESS(ROW(),COLUMN(NOTA[ID]))),-1)))</f>
        <v/>
      </c>
      <c r="AI90" s="41" t="str">
        <f ca="1">IF(NOTA[[#This Row],[ID_H]]="","",IF(NOTA[[#This Row],[FAKTUR]]="",INDIRECT(ADDRESS(ROW()-1,COLUMN())),NOTA[[#This Row],[FAKTUR]]))</f>
        <v/>
      </c>
      <c r="AJ90" s="38" t="str">
        <f ca="1">IF(NOTA[[#This Row],[ID]]="","",COUNTIF(NOTA[ID_H],NOTA[[#This Row],[ID_H]]))</f>
        <v/>
      </c>
      <c r="AK90" s="38" t="str">
        <f ca="1">IF(NOTA[[#This Row],[TGL.NOTA]]="",IF(NOTA[[#This Row],[SUPPLIER_H]]="","",AK89),MONTH(NOTA[[#This Row],[TGL.NOTA]]))</f>
        <v/>
      </c>
      <c r="AL90" s="38" t="str">
        <f>LOWER(SUBSTITUTE(SUBSTITUTE(SUBSTITUTE(SUBSTITUTE(SUBSTITUTE(SUBSTITUTE(SUBSTITUTE(SUBSTITUTE(SUBSTITUTE(NOTA[NAMA BARANG]," ",),".",""),"-",""),"(",""),")",""),",",""),"/",""),"""",""),"+",""))</f>
        <v/>
      </c>
      <c r="AM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" s="38" t="str">
        <f>IF(NOTA[[#This Row],[CONCAT4]]="","",_xlfn.IFNA(MATCH(NOTA[[#This Row],[CONCAT4]],[2]!RAW[CONCAT_H],0),FALSE))</f>
        <v/>
      </c>
      <c r="AQ90" s="38" t="str">
        <f>IF(NOTA[[#This Row],[CONCAT1]]="","",MATCH(NOTA[[#This Row],[CONCAT1]],[3]!db[NB NOTA_C],0))</f>
        <v/>
      </c>
      <c r="AR90" s="38" t="str">
        <f>IF(NOTA[[#This Row],[QTY/ CTN]]="","",TRUE)</f>
        <v/>
      </c>
      <c r="AS90" s="38" t="str">
        <f ca="1">IF(NOTA[[#This Row],[ID_H]]="","",IF(NOTA[[#This Row],[Column3]]=TRUE,NOTA[[#This Row],[QTY/ CTN]],INDEX([3]!db[QTY/ CTN],NOTA[[#This Row],[//DB]])))</f>
        <v/>
      </c>
      <c r="AT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0" s="38" t="str">
        <f ca="1">IF(NOTA[[#This Row],[ID_H]]="","",MATCH(NOTA[[#This Row],[NB NOTA_C_QTY]],[4]!db[NB NOTA_C_QTY+F],0))</f>
        <v/>
      </c>
      <c r="AV90" s="53" t="str">
        <f ca="1">IF(NOTA[[#This Row],[NB NOTA_C_QTY]]="","",ROW()-2)</f>
        <v/>
      </c>
    </row>
    <row r="91" spans="1:48" ht="20.100000000000001" customHeight="1" x14ac:dyDescent="0.25">
      <c r="A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38" t="str">
        <f>IF(NOTA[[#This Row],[ID_P]]="","",MATCH(NOTA[[#This Row],[ID_P]],[1]!B_MSK[N_ID],0))</f>
        <v/>
      </c>
      <c r="D91" s="38" t="str">
        <f ca="1">IF(NOTA[[#This Row],[NAMA BARANG]]="","",INDEX(NOTA[ID],MATCH(,INDIRECT(ADDRESS(ROW(NOTA[ID]),COLUMN(NOTA[ID]))&amp;":"&amp;ADDRESS(ROW(),COLUMN(NOTA[ID]))),-1)))</f>
        <v/>
      </c>
      <c r="E91" s="46"/>
      <c r="H91" s="47"/>
      <c r="N91" s="38"/>
      <c r="Q91" s="42"/>
      <c r="R91" s="48"/>
      <c r="S91" s="49"/>
      <c r="U91" s="50"/>
      <c r="V91" s="45"/>
      <c r="W91" s="50" t="str">
        <f>IF(NOTA[[#This Row],[HARGA/ CTN]]="",NOTA[[#This Row],[JUMLAH_H]],NOTA[[#This Row],[HARGA/ CTN]]*IF(NOTA[[#This Row],[C]]="",0,NOTA[[#This Row],[C]]))</f>
        <v/>
      </c>
      <c r="X91" s="50" t="str">
        <f>IF(NOTA[[#This Row],[JUMLAH]]="","",NOTA[[#This Row],[JUMLAH]]*NOTA[[#This Row],[DISC 1]])</f>
        <v/>
      </c>
      <c r="Y91" s="50" t="str">
        <f>IF(NOTA[[#This Row],[JUMLAH]]="","",(NOTA[[#This Row],[JUMLAH]]-NOTA[[#This Row],[DISC 1-]])*NOTA[[#This Row],[DISC 2]])</f>
        <v/>
      </c>
      <c r="Z91" s="50" t="str">
        <f>IF(NOTA[[#This Row],[JUMLAH]]="","",NOTA[[#This Row],[DISC 1-]]+NOTA[[#This Row],[DISC 2-]])</f>
        <v/>
      </c>
      <c r="AA91" s="50" t="str">
        <f>IF(NOTA[[#This Row],[JUMLAH]]="","",NOTA[[#This Row],[JUMLAH]]-NOTA[[#This Row],[DISC]])</f>
        <v/>
      </c>
      <c r="AB91" s="50"/>
      <c r="AC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" s="50" t="str">
        <f>IF(OR(NOTA[[#This Row],[QTY]]="",NOTA[[#This Row],[HARGA SATUAN]]="",),"",NOTA[[#This Row],[QTY]]*NOTA[[#This Row],[HARGA SATUAN]])</f>
        <v/>
      </c>
      <c r="AG91" s="39" t="str">
        <f ca="1">IF(NOTA[ID_H]="","",INDEX(NOTA[TANGGAL],MATCH(,INDIRECT(ADDRESS(ROW(NOTA[TANGGAL]),COLUMN(NOTA[TANGGAL]))&amp;":"&amp;ADDRESS(ROW(),COLUMN(NOTA[TANGGAL]))),-1)))</f>
        <v/>
      </c>
      <c r="AH91" s="41" t="str">
        <f ca="1">IF(NOTA[[#This Row],[NAMA BARANG]]="","",INDEX(NOTA[SUPPLIER],MATCH(,INDIRECT(ADDRESS(ROW(NOTA[ID]),COLUMN(NOTA[ID]))&amp;":"&amp;ADDRESS(ROW(),COLUMN(NOTA[ID]))),-1)))</f>
        <v/>
      </c>
      <c r="AI91" s="41" t="str">
        <f ca="1">IF(NOTA[[#This Row],[ID_H]]="","",IF(NOTA[[#This Row],[FAKTUR]]="",INDIRECT(ADDRESS(ROW()-1,COLUMN())),NOTA[[#This Row],[FAKTUR]]))</f>
        <v/>
      </c>
      <c r="AJ91" s="38" t="str">
        <f ca="1">IF(NOTA[[#This Row],[ID]]="","",COUNTIF(NOTA[ID_H],NOTA[[#This Row],[ID_H]]))</f>
        <v/>
      </c>
      <c r="AK91" s="38" t="str">
        <f ca="1">IF(NOTA[[#This Row],[TGL.NOTA]]="",IF(NOTA[[#This Row],[SUPPLIER_H]]="","",AK90),MONTH(NOTA[[#This Row],[TGL.NOTA]]))</f>
        <v/>
      </c>
      <c r="AL91" s="38" t="str">
        <f>LOWER(SUBSTITUTE(SUBSTITUTE(SUBSTITUTE(SUBSTITUTE(SUBSTITUTE(SUBSTITUTE(SUBSTITUTE(SUBSTITUTE(SUBSTITUTE(NOTA[NAMA BARANG]," ",),".",""),"-",""),"(",""),")",""),",",""),"/",""),"""",""),"+",""))</f>
        <v/>
      </c>
      <c r="AM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" s="38" t="str">
        <f>IF(NOTA[[#This Row],[CONCAT4]]="","",_xlfn.IFNA(MATCH(NOTA[[#This Row],[CONCAT4]],[2]!RAW[CONCAT_H],0),FALSE))</f>
        <v/>
      </c>
      <c r="AQ91" s="38" t="str">
        <f>IF(NOTA[[#This Row],[CONCAT1]]="","",MATCH(NOTA[[#This Row],[CONCAT1]],[3]!db[NB NOTA_C],0))</f>
        <v/>
      </c>
      <c r="AR91" s="38" t="str">
        <f>IF(NOTA[[#This Row],[QTY/ CTN]]="","",TRUE)</f>
        <v/>
      </c>
      <c r="AS91" s="38" t="str">
        <f ca="1">IF(NOTA[[#This Row],[ID_H]]="","",IF(NOTA[[#This Row],[Column3]]=TRUE,NOTA[[#This Row],[QTY/ CTN]],INDEX([3]!db[QTY/ CTN],NOTA[[#This Row],[//DB]])))</f>
        <v/>
      </c>
      <c r="AT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1" s="38" t="str">
        <f ca="1">IF(NOTA[[#This Row],[ID_H]]="","",MATCH(NOTA[[#This Row],[NB NOTA_C_QTY]],[4]!db[NB NOTA_C_QTY+F],0))</f>
        <v/>
      </c>
      <c r="AV91" s="53" t="str">
        <f ca="1">IF(NOTA[[#This Row],[NB NOTA_C_QTY]]="","",ROW()-2)</f>
        <v/>
      </c>
    </row>
    <row r="92" spans="1:48" ht="20.100000000000001" customHeight="1" x14ac:dyDescent="0.25">
      <c r="A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38" t="str">
        <f>IF(NOTA[[#This Row],[ID_P]]="","",MATCH(NOTA[[#This Row],[ID_P]],[1]!B_MSK[N_ID],0))</f>
        <v/>
      </c>
      <c r="D92" s="38" t="str">
        <f ca="1">IF(NOTA[[#This Row],[NAMA BARANG]]="","",INDEX(NOTA[ID],MATCH(,INDIRECT(ADDRESS(ROW(NOTA[ID]),COLUMN(NOTA[ID]))&amp;":"&amp;ADDRESS(ROW(),COLUMN(NOTA[ID]))),-1)))</f>
        <v/>
      </c>
      <c r="E92" s="46"/>
      <c r="H92" s="47"/>
      <c r="N92" s="38"/>
      <c r="Q92" s="42"/>
      <c r="R92" s="48"/>
      <c r="S92" s="49"/>
      <c r="U92" s="50"/>
      <c r="V92" s="45"/>
      <c r="W92" s="50" t="str">
        <f>IF(NOTA[[#This Row],[HARGA/ CTN]]="",NOTA[[#This Row],[JUMLAH_H]],NOTA[[#This Row],[HARGA/ CTN]]*IF(NOTA[[#This Row],[C]]="",0,NOTA[[#This Row],[C]]))</f>
        <v/>
      </c>
      <c r="X92" s="50" t="str">
        <f>IF(NOTA[[#This Row],[JUMLAH]]="","",NOTA[[#This Row],[JUMLAH]]*NOTA[[#This Row],[DISC 1]])</f>
        <v/>
      </c>
      <c r="Y92" s="50" t="str">
        <f>IF(NOTA[[#This Row],[JUMLAH]]="","",(NOTA[[#This Row],[JUMLAH]]-NOTA[[#This Row],[DISC 1-]])*NOTA[[#This Row],[DISC 2]])</f>
        <v/>
      </c>
      <c r="Z92" s="50" t="str">
        <f>IF(NOTA[[#This Row],[JUMLAH]]="","",NOTA[[#This Row],[DISC 1-]]+NOTA[[#This Row],[DISC 2-]])</f>
        <v/>
      </c>
      <c r="AA92" s="50" t="str">
        <f>IF(NOTA[[#This Row],[JUMLAH]]="","",NOTA[[#This Row],[JUMLAH]]-NOTA[[#This Row],[DISC]])</f>
        <v/>
      </c>
      <c r="AB92" s="50"/>
      <c r="AC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" s="50" t="str">
        <f>IF(OR(NOTA[[#This Row],[QTY]]="",NOTA[[#This Row],[HARGA SATUAN]]="",),"",NOTA[[#This Row],[QTY]]*NOTA[[#This Row],[HARGA SATUAN]])</f>
        <v/>
      </c>
      <c r="AG92" s="39" t="str">
        <f ca="1">IF(NOTA[ID_H]="","",INDEX(NOTA[TANGGAL],MATCH(,INDIRECT(ADDRESS(ROW(NOTA[TANGGAL]),COLUMN(NOTA[TANGGAL]))&amp;":"&amp;ADDRESS(ROW(),COLUMN(NOTA[TANGGAL]))),-1)))</f>
        <v/>
      </c>
      <c r="AH92" s="41" t="str">
        <f ca="1">IF(NOTA[[#This Row],[NAMA BARANG]]="","",INDEX(NOTA[SUPPLIER],MATCH(,INDIRECT(ADDRESS(ROW(NOTA[ID]),COLUMN(NOTA[ID]))&amp;":"&amp;ADDRESS(ROW(),COLUMN(NOTA[ID]))),-1)))</f>
        <v/>
      </c>
      <c r="AI92" s="41" t="str">
        <f ca="1">IF(NOTA[[#This Row],[ID_H]]="","",IF(NOTA[[#This Row],[FAKTUR]]="",INDIRECT(ADDRESS(ROW()-1,COLUMN())),NOTA[[#This Row],[FAKTUR]]))</f>
        <v/>
      </c>
      <c r="AJ92" s="38" t="str">
        <f ca="1">IF(NOTA[[#This Row],[ID]]="","",COUNTIF(NOTA[ID_H],NOTA[[#This Row],[ID_H]]))</f>
        <v/>
      </c>
      <c r="AK92" s="38" t="str">
        <f ca="1">IF(NOTA[[#This Row],[TGL.NOTA]]="",IF(NOTA[[#This Row],[SUPPLIER_H]]="","",AK91),MONTH(NOTA[[#This Row],[TGL.NOTA]]))</f>
        <v/>
      </c>
      <c r="AL92" s="38" t="str">
        <f>LOWER(SUBSTITUTE(SUBSTITUTE(SUBSTITUTE(SUBSTITUTE(SUBSTITUTE(SUBSTITUTE(SUBSTITUTE(SUBSTITUTE(SUBSTITUTE(NOTA[NAMA BARANG]," ",),".",""),"-",""),"(",""),")",""),",",""),"/",""),"""",""),"+",""))</f>
        <v/>
      </c>
      <c r="AM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" s="38" t="str">
        <f>IF(NOTA[[#This Row],[CONCAT4]]="","",_xlfn.IFNA(MATCH(NOTA[[#This Row],[CONCAT4]],[2]!RAW[CONCAT_H],0),FALSE))</f>
        <v/>
      </c>
      <c r="AQ92" s="38" t="str">
        <f>IF(NOTA[[#This Row],[CONCAT1]]="","",MATCH(NOTA[[#This Row],[CONCAT1]],[3]!db[NB NOTA_C],0))</f>
        <v/>
      </c>
      <c r="AR92" s="38" t="str">
        <f>IF(NOTA[[#This Row],[QTY/ CTN]]="","",TRUE)</f>
        <v/>
      </c>
      <c r="AS92" s="38" t="str">
        <f ca="1">IF(NOTA[[#This Row],[ID_H]]="","",IF(NOTA[[#This Row],[Column3]]=TRUE,NOTA[[#This Row],[QTY/ CTN]],INDEX([3]!db[QTY/ CTN],NOTA[[#This Row],[//DB]])))</f>
        <v/>
      </c>
      <c r="AT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2" s="38" t="str">
        <f ca="1">IF(NOTA[[#This Row],[ID_H]]="","",MATCH(NOTA[[#This Row],[NB NOTA_C_QTY]],[4]!db[NB NOTA_C_QTY+F],0))</f>
        <v/>
      </c>
      <c r="AV92" s="53" t="str">
        <f ca="1">IF(NOTA[[#This Row],[NB NOTA_C_QTY]]="","",ROW()-2)</f>
        <v/>
      </c>
    </row>
    <row r="93" spans="1:48" ht="20.100000000000001" customHeight="1" x14ac:dyDescent="0.25">
      <c r="A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" s="38" t="str">
        <f>IF(NOTA[[#This Row],[ID_P]]="","",MATCH(NOTA[[#This Row],[ID_P]],[1]!B_MSK[N_ID],0))</f>
        <v/>
      </c>
      <c r="D93" s="38" t="str">
        <f ca="1">IF(NOTA[[#This Row],[NAMA BARANG]]="","",INDEX(NOTA[ID],MATCH(,INDIRECT(ADDRESS(ROW(NOTA[ID]),COLUMN(NOTA[ID]))&amp;":"&amp;ADDRESS(ROW(),COLUMN(NOTA[ID]))),-1)))</f>
        <v/>
      </c>
      <c r="E93" s="46"/>
      <c r="H93" s="47"/>
      <c r="N93" s="38"/>
      <c r="Q93" s="42"/>
      <c r="R93" s="48"/>
      <c r="S93" s="49"/>
      <c r="U93" s="50"/>
      <c r="V93" s="45"/>
      <c r="W93" s="50" t="str">
        <f>IF(NOTA[[#This Row],[HARGA/ CTN]]="",NOTA[[#This Row],[JUMLAH_H]],NOTA[[#This Row],[HARGA/ CTN]]*IF(NOTA[[#This Row],[C]]="",0,NOTA[[#This Row],[C]]))</f>
        <v/>
      </c>
      <c r="X93" s="50" t="str">
        <f>IF(NOTA[[#This Row],[JUMLAH]]="","",NOTA[[#This Row],[JUMLAH]]*NOTA[[#This Row],[DISC 1]])</f>
        <v/>
      </c>
      <c r="Y93" s="50" t="str">
        <f>IF(NOTA[[#This Row],[JUMLAH]]="","",(NOTA[[#This Row],[JUMLAH]]-NOTA[[#This Row],[DISC 1-]])*NOTA[[#This Row],[DISC 2]])</f>
        <v/>
      </c>
      <c r="Z93" s="50" t="str">
        <f>IF(NOTA[[#This Row],[JUMLAH]]="","",NOTA[[#This Row],[DISC 1-]]+NOTA[[#This Row],[DISC 2-]])</f>
        <v/>
      </c>
      <c r="AA93" s="50" t="str">
        <f>IF(NOTA[[#This Row],[JUMLAH]]="","",NOTA[[#This Row],[JUMLAH]]-NOTA[[#This Row],[DISC]])</f>
        <v/>
      </c>
      <c r="AB93" s="50"/>
      <c r="AC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" s="50" t="str">
        <f>IF(OR(NOTA[[#This Row],[QTY]]="",NOTA[[#This Row],[HARGA SATUAN]]="",),"",NOTA[[#This Row],[QTY]]*NOTA[[#This Row],[HARGA SATUAN]])</f>
        <v/>
      </c>
      <c r="AG93" s="39" t="str">
        <f ca="1">IF(NOTA[ID_H]="","",INDEX(NOTA[TANGGAL],MATCH(,INDIRECT(ADDRESS(ROW(NOTA[TANGGAL]),COLUMN(NOTA[TANGGAL]))&amp;":"&amp;ADDRESS(ROW(),COLUMN(NOTA[TANGGAL]))),-1)))</f>
        <v/>
      </c>
      <c r="AH93" s="41" t="str">
        <f ca="1">IF(NOTA[[#This Row],[NAMA BARANG]]="","",INDEX(NOTA[SUPPLIER],MATCH(,INDIRECT(ADDRESS(ROW(NOTA[ID]),COLUMN(NOTA[ID]))&amp;":"&amp;ADDRESS(ROW(),COLUMN(NOTA[ID]))),-1)))</f>
        <v/>
      </c>
      <c r="AI93" s="41" t="str">
        <f ca="1">IF(NOTA[[#This Row],[ID_H]]="","",IF(NOTA[[#This Row],[FAKTUR]]="",INDIRECT(ADDRESS(ROW()-1,COLUMN())),NOTA[[#This Row],[FAKTUR]]))</f>
        <v/>
      </c>
      <c r="AJ93" s="38" t="str">
        <f ca="1">IF(NOTA[[#This Row],[ID]]="","",COUNTIF(NOTA[ID_H],NOTA[[#This Row],[ID_H]]))</f>
        <v/>
      </c>
      <c r="AK93" s="38" t="str">
        <f ca="1">IF(NOTA[[#This Row],[TGL.NOTA]]="",IF(NOTA[[#This Row],[SUPPLIER_H]]="","",AK92),MONTH(NOTA[[#This Row],[TGL.NOTA]]))</f>
        <v/>
      </c>
      <c r="AL93" s="38" t="str">
        <f>LOWER(SUBSTITUTE(SUBSTITUTE(SUBSTITUTE(SUBSTITUTE(SUBSTITUTE(SUBSTITUTE(SUBSTITUTE(SUBSTITUTE(SUBSTITUTE(NOTA[NAMA BARANG]," ",),".",""),"-",""),"(",""),")",""),",",""),"/",""),"""",""),"+",""))</f>
        <v/>
      </c>
      <c r="AM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" s="38" t="str">
        <f>IF(NOTA[[#This Row],[CONCAT4]]="","",_xlfn.IFNA(MATCH(NOTA[[#This Row],[CONCAT4]],[2]!RAW[CONCAT_H],0),FALSE))</f>
        <v/>
      </c>
      <c r="AQ93" s="38" t="str">
        <f>IF(NOTA[[#This Row],[CONCAT1]]="","",MATCH(NOTA[[#This Row],[CONCAT1]],[3]!db[NB NOTA_C],0))</f>
        <v/>
      </c>
      <c r="AR93" s="38" t="str">
        <f>IF(NOTA[[#This Row],[QTY/ CTN]]="","",TRUE)</f>
        <v/>
      </c>
      <c r="AS93" s="38" t="str">
        <f ca="1">IF(NOTA[[#This Row],[ID_H]]="","",IF(NOTA[[#This Row],[Column3]]=TRUE,NOTA[[#This Row],[QTY/ CTN]],INDEX([3]!db[QTY/ CTN],NOTA[[#This Row],[//DB]])))</f>
        <v/>
      </c>
      <c r="AT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3" s="38" t="str">
        <f ca="1">IF(NOTA[[#This Row],[ID_H]]="","",MATCH(NOTA[[#This Row],[NB NOTA_C_QTY]],[4]!db[NB NOTA_C_QTY+F],0))</f>
        <v/>
      </c>
      <c r="AV93" s="53" t="str">
        <f ca="1">IF(NOTA[[#This Row],[NB NOTA_C_QTY]]="","",ROW()-2)</f>
        <v/>
      </c>
    </row>
    <row r="94" spans="1:48" ht="20.100000000000001" customHeight="1" x14ac:dyDescent="0.25">
      <c r="A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38" t="str">
        <f>IF(NOTA[[#This Row],[ID_P]]="","",MATCH(NOTA[[#This Row],[ID_P]],[1]!B_MSK[N_ID],0))</f>
        <v/>
      </c>
      <c r="D94" s="38" t="str">
        <f ca="1">IF(NOTA[[#This Row],[NAMA BARANG]]="","",INDEX(NOTA[ID],MATCH(,INDIRECT(ADDRESS(ROW(NOTA[ID]),COLUMN(NOTA[ID]))&amp;":"&amp;ADDRESS(ROW(),COLUMN(NOTA[ID]))),-1)))</f>
        <v/>
      </c>
      <c r="E94" s="46"/>
      <c r="H94" s="47"/>
      <c r="N94" s="38"/>
      <c r="Q94" s="42"/>
      <c r="R94" s="48"/>
      <c r="S94" s="49"/>
      <c r="U94" s="50"/>
      <c r="V94" s="45"/>
      <c r="W94" s="50" t="str">
        <f>IF(NOTA[[#This Row],[HARGA/ CTN]]="",NOTA[[#This Row],[JUMLAH_H]],NOTA[[#This Row],[HARGA/ CTN]]*IF(NOTA[[#This Row],[C]]="",0,NOTA[[#This Row],[C]]))</f>
        <v/>
      </c>
      <c r="X94" s="50" t="str">
        <f>IF(NOTA[[#This Row],[JUMLAH]]="","",NOTA[[#This Row],[JUMLAH]]*NOTA[[#This Row],[DISC 1]])</f>
        <v/>
      </c>
      <c r="Y94" s="50" t="str">
        <f>IF(NOTA[[#This Row],[JUMLAH]]="","",(NOTA[[#This Row],[JUMLAH]]-NOTA[[#This Row],[DISC 1-]])*NOTA[[#This Row],[DISC 2]])</f>
        <v/>
      </c>
      <c r="Z94" s="50" t="str">
        <f>IF(NOTA[[#This Row],[JUMLAH]]="","",NOTA[[#This Row],[DISC 1-]]+NOTA[[#This Row],[DISC 2-]])</f>
        <v/>
      </c>
      <c r="AA94" s="50" t="str">
        <f>IF(NOTA[[#This Row],[JUMLAH]]="","",NOTA[[#This Row],[JUMLAH]]-NOTA[[#This Row],[DISC]])</f>
        <v/>
      </c>
      <c r="AB94" s="50"/>
      <c r="AC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4" s="50" t="str">
        <f>IF(OR(NOTA[[#This Row],[QTY]]="",NOTA[[#This Row],[HARGA SATUAN]]="",),"",NOTA[[#This Row],[QTY]]*NOTA[[#This Row],[HARGA SATUAN]])</f>
        <v/>
      </c>
      <c r="AG94" s="39" t="str">
        <f ca="1">IF(NOTA[ID_H]="","",INDEX(NOTA[TANGGAL],MATCH(,INDIRECT(ADDRESS(ROW(NOTA[TANGGAL]),COLUMN(NOTA[TANGGAL]))&amp;":"&amp;ADDRESS(ROW(),COLUMN(NOTA[TANGGAL]))),-1)))</f>
        <v/>
      </c>
      <c r="AH94" s="41" t="str">
        <f ca="1">IF(NOTA[[#This Row],[NAMA BARANG]]="","",INDEX(NOTA[SUPPLIER],MATCH(,INDIRECT(ADDRESS(ROW(NOTA[ID]),COLUMN(NOTA[ID]))&amp;":"&amp;ADDRESS(ROW(),COLUMN(NOTA[ID]))),-1)))</f>
        <v/>
      </c>
      <c r="AI94" s="41" t="str">
        <f ca="1">IF(NOTA[[#This Row],[ID_H]]="","",IF(NOTA[[#This Row],[FAKTUR]]="",INDIRECT(ADDRESS(ROW()-1,COLUMN())),NOTA[[#This Row],[FAKTUR]]))</f>
        <v/>
      </c>
      <c r="AJ94" s="38" t="str">
        <f ca="1">IF(NOTA[[#This Row],[ID]]="","",COUNTIF(NOTA[ID_H],NOTA[[#This Row],[ID_H]]))</f>
        <v/>
      </c>
      <c r="AK94" s="38" t="str">
        <f ca="1">IF(NOTA[[#This Row],[TGL.NOTA]]="",IF(NOTA[[#This Row],[SUPPLIER_H]]="","",AK93),MONTH(NOTA[[#This Row],[TGL.NOTA]]))</f>
        <v/>
      </c>
      <c r="AL94" s="38" t="str">
        <f>LOWER(SUBSTITUTE(SUBSTITUTE(SUBSTITUTE(SUBSTITUTE(SUBSTITUTE(SUBSTITUTE(SUBSTITUTE(SUBSTITUTE(SUBSTITUTE(NOTA[NAMA BARANG]," ",),".",""),"-",""),"(",""),")",""),",",""),"/",""),"""",""),"+",""))</f>
        <v/>
      </c>
      <c r="AM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4" s="38" t="str">
        <f>IF(NOTA[[#This Row],[CONCAT4]]="","",_xlfn.IFNA(MATCH(NOTA[[#This Row],[CONCAT4]],[2]!RAW[CONCAT_H],0),FALSE))</f>
        <v/>
      </c>
      <c r="AQ94" s="38" t="str">
        <f>IF(NOTA[[#This Row],[CONCAT1]]="","",MATCH(NOTA[[#This Row],[CONCAT1]],[3]!db[NB NOTA_C],0))</f>
        <v/>
      </c>
      <c r="AR94" s="38" t="str">
        <f>IF(NOTA[[#This Row],[QTY/ CTN]]="","",TRUE)</f>
        <v/>
      </c>
      <c r="AS94" s="38" t="str">
        <f ca="1">IF(NOTA[[#This Row],[ID_H]]="","",IF(NOTA[[#This Row],[Column3]]=TRUE,NOTA[[#This Row],[QTY/ CTN]],INDEX([3]!db[QTY/ CTN],NOTA[[#This Row],[//DB]])))</f>
        <v/>
      </c>
      <c r="AT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4" s="38" t="str">
        <f ca="1">IF(NOTA[[#This Row],[ID_H]]="","",MATCH(NOTA[[#This Row],[NB NOTA_C_QTY]],[4]!db[NB NOTA_C_QTY+F],0))</f>
        <v/>
      </c>
      <c r="AV94" s="53" t="str">
        <f ca="1">IF(NOTA[[#This Row],[NB NOTA_C_QTY]]="","",ROW()-2)</f>
        <v/>
      </c>
    </row>
    <row r="95" spans="1:48" ht="20.100000000000001" customHeight="1" x14ac:dyDescent="0.25">
      <c r="A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38" t="str">
        <f>IF(NOTA[[#This Row],[ID_P]]="","",MATCH(NOTA[[#This Row],[ID_P]],[1]!B_MSK[N_ID],0))</f>
        <v/>
      </c>
      <c r="D95" s="38" t="str">
        <f ca="1">IF(NOTA[[#This Row],[NAMA BARANG]]="","",INDEX(NOTA[ID],MATCH(,INDIRECT(ADDRESS(ROW(NOTA[ID]),COLUMN(NOTA[ID]))&amp;":"&amp;ADDRESS(ROW(),COLUMN(NOTA[ID]))),-1)))</f>
        <v/>
      </c>
      <c r="E95" s="46"/>
      <c r="H95" s="47"/>
      <c r="N95" s="38"/>
      <c r="Q95" s="42"/>
      <c r="R95" s="48"/>
      <c r="S95" s="49"/>
      <c r="U95" s="50"/>
      <c r="V95" s="45"/>
      <c r="W95" s="50" t="str">
        <f>IF(NOTA[[#This Row],[HARGA/ CTN]]="",NOTA[[#This Row],[JUMLAH_H]],NOTA[[#This Row],[HARGA/ CTN]]*IF(NOTA[[#This Row],[C]]="",0,NOTA[[#This Row],[C]]))</f>
        <v/>
      </c>
      <c r="X95" s="50" t="str">
        <f>IF(NOTA[[#This Row],[JUMLAH]]="","",NOTA[[#This Row],[JUMLAH]]*NOTA[[#This Row],[DISC 1]])</f>
        <v/>
      </c>
      <c r="Y95" s="50" t="str">
        <f>IF(NOTA[[#This Row],[JUMLAH]]="","",(NOTA[[#This Row],[JUMLAH]]-NOTA[[#This Row],[DISC 1-]])*NOTA[[#This Row],[DISC 2]])</f>
        <v/>
      </c>
      <c r="Z95" s="50" t="str">
        <f>IF(NOTA[[#This Row],[JUMLAH]]="","",NOTA[[#This Row],[DISC 1-]]+NOTA[[#This Row],[DISC 2-]])</f>
        <v/>
      </c>
      <c r="AA95" s="50" t="str">
        <f>IF(NOTA[[#This Row],[JUMLAH]]="","",NOTA[[#This Row],[JUMLAH]]-NOTA[[#This Row],[DISC]])</f>
        <v/>
      </c>
      <c r="AB95" s="50"/>
      <c r="AC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5" s="50" t="str">
        <f>IF(OR(NOTA[[#This Row],[QTY]]="",NOTA[[#This Row],[HARGA SATUAN]]="",),"",NOTA[[#This Row],[QTY]]*NOTA[[#This Row],[HARGA SATUAN]])</f>
        <v/>
      </c>
      <c r="AG95" s="39" t="str">
        <f ca="1">IF(NOTA[ID_H]="","",INDEX(NOTA[TANGGAL],MATCH(,INDIRECT(ADDRESS(ROW(NOTA[TANGGAL]),COLUMN(NOTA[TANGGAL]))&amp;":"&amp;ADDRESS(ROW(),COLUMN(NOTA[TANGGAL]))),-1)))</f>
        <v/>
      </c>
      <c r="AH95" s="41" t="str">
        <f ca="1">IF(NOTA[[#This Row],[NAMA BARANG]]="","",INDEX(NOTA[SUPPLIER],MATCH(,INDIRECT(ADDRESS(ROW(NOTA[ID]),COLUMN(NOTA[ID]))&amp;":"&amp;ADDRESS(ROW(),COLUMN(NOTA[ID]))),-1)))</f>
        <v/>
      </c>
      <c r="AI95" s="41" t="str">
        <f ca="1">IF(NOTA[[#This Row],[ID_H]]="","",IF(NOTA[[#This Row],[FAKTUR]]="",INDIRECT(ADDRESS(ROW()-1,COLUMN())),NOTA[[#This Row],[FAKTUR]]))</f>
        <v/>
      </c>
      <c r="AJ95" s="38" t="str">
        <f ca="1">IF(NOTA[[#This Row],[ID]]="","",COUNTIF(NOTA[ID_H],NOTA[[#This Row],[ID_H]]))</f>
        <v/>
      </c>
      <c r="AK95" s="38" t="str">
        <f ca="1">IF(NOTA[[#This Row],[TGL.NOTA]]="",IF(NOTA[[#This Row],[SUPPLIER_H]]="","",AK94),MONTH(NOTA[[#This Row],[TGL.NOTA]]))</f>
        <v/>
      </c>
      <c r="AL95" s="38" t="str">
        <f>LOWER(SUBSTITUTE(SUBSTITUTE(SUBSTITUTE(SUBSTITUTE(SUBSTITUTE(SUBSTITUTE(SUBSTITUTE(SUBSTITUTE(SUBSTITUTE(NOTA[NAMA BARANG]," ",),".",""),"-",""),"(",""),")",""),",",""),"/",""),"""",""),"+",""))</f>
        <v/>
      </c>
      <c r="AM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5" s="38" t="str">
        <f>IF(NOTA[[#This Row],[CONCAT4]]="","",_xlfn.IFNA(MATCH(NOTA[[#This Row],[CONCAT4]],[2]!RAW[CONCAT_H],0),FALSE))</f>
        <v/>
      </c>
      <c r="AQ95" s="38" t="str">
        <f>IF(NOTA[[#This Row],[CONCAT1]]="","",MATCH(NOTA[[#This Row],[CONCAT1]],[3]!db[NB NOTA_C],0))</f>
        <v/>
      </c>
      <c r="AR95" s="38" t="str">
        <f>IF(NOTA[[#This Row],[QTY/ CTN]]="","",TRUE)</f>
        <v/>
      </c>
      <c r="AS95" s="38" t="str">
        <f ca="1">IF(NOTA[[#This Row],[ID_H]]="","",IF(NOTA[[#This Row],[Column3]]=TRUE,NOTA[[#This Row],[QTY/ CTN]],INDEX([3]!db[QTY/ CTN],NOTA[[#This Row],[//DB]])))</f>
        <v/>
      </c>
      <c r="AT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5" s="38" t="str">
        <f ca="1">IF(NOTA[[#This Row],[ID_H]]="","",MATCH(NOTA[[#This Row],[NB NOTA_C_QTY]],[4]!db[NB NOTA_C_QTY+F],0))</f>
        <v/>
      </c>
      <c r="AV95" s="53" t="str">
        <f ca="1">IF(NOTA[[#This Row],[NB NOTA_C_QTY]]="","",ROW()-2)</f>
        <v/>
      </c>
    </row>
    <row r="96" spans="1:48" ht="20.100000000000001" customHeight="1" x14ac:dyDescent="0.25">
      <c r="A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38" t="str">
        <f>IF(NOTA[[#This Row],[ID_P]]="","",MATCH(NOTA[[#This Row],[ID_P]],[1]!B_MSK[N_ID],0))</f>
        <v/>
      </c>
      <c r="D96" s="38" t="str">
        <f ca="1">IF(NOTA[[#This Row],[NAMA BARANG]]="","",INDEX(NOTA[ID],MATCH(,INDIRECT(ADDRESS(ROW(NOTA[ID]),COLUMN(NOTA[ID]))&amp;":"&amp;ADDRESS(ROW(),COLUMN(NOTA[ID]))),-1)))</f>
        <v/>
      </c>
      <c r="E96" s="46"/>
      <c r="H96" s="47"/>
      <c r="N96" s="38"/>
      <c r="Q96" s="42"/>
      <c r="R96" s="48"/>
      <c r="S96" s="49"/>
      <c r="U96" s="50"/>
      <c r="V96" s="45"/>
      <c r="W96" s="50" t="str">
        <f>IF(NOTA[[#This Row],[HARGA/ CTN]]="",NOTA[[#This Row],[JUMLAH_H]],NOTA[[#This Row],[HARGA/ CTN]]*IF(NOTA[[#This Row],[C]]="",0,NOTA[[#This Row],[C]]))</f>
        <v/>
      </c>
      <c r="X96" s="50" t="str">
        <f>IF(NOTA[[#This Row],[JUMLAH]]="","",NOTA[[#This Row],[JUMLAH]]*NOTA[[#This Row],[DISC 1]])</f>
        <v/>
      </c>
      <c r="Y96" s="50" t="str">
        <f>IF(NOTA[[#This Row],[JUMLAH]]="","",(NOTA[[#This Row],[JUMLAH]]-NOTA[[#This Row],[DISC 1-]])*NOTA[[#This Row],[DISC 2]])</f>
        <v/>
      </c>
      <c r="Z96" s="50" t="str">
        <f>IF(NOTA[[#This Row],[JUMLAH]]="","",NOTA[[#This Row],[DISC 1-]]+NOTA[[#This Row],[DISC 2-]])</f>
        <v/>
      </c>
      <c r="AA96" s="50" t="str">
        <f>IF(NOTA[[#This Row],[JUMLAH]]="","",NOTA[[#This Row],[JUMLAH]]-NOTA[[#This Row],[DISC]])</f>
        <v/>
      </c>
      <c r="AB96" s="50"/>
      <c r="AC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6" s="50" t="str">
        <f>IF(OR(NOTA[[#This Row],[QTY]]="",NOTA[[#This Row],[HARGA SATUAN]]="",),"",NOTA[[#This Row],[QTY]]*NOTA[[#This Row],[HARGA SATUAN]])</f>
        <v/>
      </c>
      <c r="AG96" s="39" t="str">
        <f ca="1">IF(NOTA[ID_H]="","",INDEX(NOTA[TANGGAL],MATCH(,INDIRECT(ADDRESS(ROW(NOTA[TANGGAL]),COLUMN(NOTA[TANGGAL]))&amp;":"&amp;ADDRESS(ROW(),COLUMN(NOTA[TANGGAL]))),-1)))</f>
        <v/>
      </c>
      <c r="AH96" s="41" t="str">
        <f ca="1">IF(NOTA[[#This Row],[NAMA BARANG]]="","",INDEX(NOTA[SUPPLIER],MATCH(,INDIRECT(ADDRESS(ROW(NOTA[ID]),COLUMN(NOTA[ID]))&amp;":"&amp;ADDRESS(ROW(),COLUMN(NOTA[ID]))),-1)))</f>
        <v/>
      </c>
      <c r="AI96" s="41" t="str">
        <f ca="1">IF(NOTA[[#This Row],[ID_H]]="","",IF(NOTA[[#This Row],[FAKTUR]]="",INDIRECT(ADDRESS(ROW()-1,COLUMN())),NOTA[[#This Row],[FAKTUR]]))</f>
        <v/>
      </c>
      <c r="AJ96" s="38" t="str">
        <f ca="1">IF(NOTA[[#This Row],[ID]]="","",COUNTIF(NOTA[ID_H],NOTA[[#This Row],[ID_H]]))</f>
        <v/>
      </c>
      <c r="AK96" s="38" t="str">
        <f ca="1">IF(NOTA[[#This Row],[TGL.NOTA]]="",IF(NOTA[[#This Row],[SUPPLIER_H]]="","",AK95),MONTH(NOTA[[#This Row],[TGL.NOTA]]))</f>
        <v/>
      </c>
      <c r="AL96" s="38" t="str">
        <f>LOWER(SUBSTITUTE(SUBSTITUTE(SUBSTITUTE(SUBSTITUTE(SUBSTITUTE(SUBSTITUTE(SUBSTITUTE(SUBSTITUTE(SUBSTITUTE(NOTA[NAMA BARANG]," ",),".",""),"-",""),"(",""),")",""),",",""),"/",""),"""",""),"+",""))</f>
        <v/>
      </c>
      <c r="AM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6" s="38" t="str">
        <f>IF(NOTA[[#This Row],[CONCAT4]]="","",_xlfn.IFNA(MATCH(NOTA[[#This Row],[CONCAT4]],[2]!RAW[CONCAT_H],0),FALSE))</f>
        <v/>
      </c>
      <c r="AQ96" s="38" t="str">
        <f>IF(NOTA[[#This Row],[CONCAT1]]="","",MATCH(NOTA[[#This Row],[CONCAT1]],[3]!db[NB NOTA_C],0))</f>
        <v/>
      </c>
      <c r="AR96" s="38" t="str">
        <f>IF(NOTA[[#This Row],[QTY/ CTN]]="","",TRUE)</f>
        <v/>
      </c>
      <c r="AS96" s="38" t="str">
        <f ca="1">IF(NOTA[[#This Row],[ID_H]]="","",IF(NOTA[[#This Row],[Column3]]=TRUE,NOTA[[#This Row],[QTY/ CTN]],INDEX([3]!db[QTY/ CTN],NOTA[[#This Row],[//DB]])))</f>
        <v/>
      </c>
      <c r="AT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6" s="38" t="str">
        <f ca="1">IF(NOTA[[#This Row],[ID_H]]="","",MATCH(NOTA[[#This Row],[NB NOTA_C_QTY]],[4]!db[NB NOTA_C_QTY+F],0))</f>
        <v/>
      </c>
      <c r="AV96" s="53" t="str">
        <f ca="1">IF(NOTA[[#This Row],[NB NOTA_C_QTY]]="","",ROW()-2)</f>
        <v/>
      </c>
    </row>
    <row r="97" spans="1:48" ht="20.100000000000001" customHeight="1" x14ac:dyDescent="0.25">
      <c r="A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38" t="str">
        <f>IF(NOTA[[#This Row],[ID_P]]="","",MATCH(NOTA[[#This Row],[ID_P]],[1]!B_MSK[N_ID],0))</f>
        <v/>
      </c>
      <c r="D97" s="38" t="str">
        <f ca="1">IF(NOTA[[#This Row],[NAMA BARANG]]="","",INDEX(NOTA[ID],MATCH(,INDIRECT(ADDRESS(ROW(NOTA[ID]),COLUMN(NOTA[ID]))&amp;":"&amp;ADDRESS(ROW(),COLUMN(NOTA[ID]))),-1)))</f>
        <v/>
      </c>
      <c r="E97" s="46"/>
      <c r="H97" s="47"/>
      <c r="N97" s="38"/>
      <c r="Q97" s="42"/>
      <c r="R97" s="48"/>
      <c r="S97" s="49"/>
      <c r="U97" s="50"/>
      <c r="V97" s="45"/>
      <c r="W97" s="50" t="str">
        <f>IF(NOTA[[#This Row],[HARGA/ CTN]]="",NOTA[[#This Row],[JUMLAH_H]],NOTA[[#This Row],[HARGA/ CTN]]*IF(NOTA[[#This Row],[C]]="",0,NOTA[[#This Row],[C]]))</f>
        <v/>
      </c>
      <c r="X97" s="50" t="str">
        <f>IF(NOTA[[#This Row],[JUMLAH]]="","",NOTA[[#This Row],[JUMLAH]]*NOTA[[#This Row],[DISC 1]])</f>
        <v/>
      </c>
      <c r="Y97" s="50" t="str">
        <f>IF(NOTA[[#This Row],[JUMLAH]]="","",(NOTA[[#This Row],[JUMLAH]]-NOTA[[#This Row],[DISC 1-]])*NOTA[[#This Row],[DISC 2]])</f>
        <v/>
      </c>
      <c r="Z97" s="50" t="str">
        <f>IF(NOTA[[#This Row],[JUMLAH]]="","",NOTA[[#This Row],[DISC 1-]]+NOTA[[#This Row],[DISC 2-]])</f>
        <v/>
      </c>
      <c r="AA97" s="50" t="str">
        <f>IF(NOTA[[#This Row],[JUMLAH]]="","",NOTA[[#This Row],[JUMLAH]]-NOTA[[#This Row],[DISC]])</f>
        <v/>
      </c>
      <c r="AB97" s="50"/>
      <c r="AC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7" s="50" t="str">
        <f>IF(OR(NOTA[[#This Row],[QTY]]="",NOTA[[#This Row],[HARGA SATUAN]]="",),"",NOTA[[#This Row],[QTY]]*NOTA[[#This Row],[HARGA SATUAN]])</f>
        <v/>
      </c>
      <c r="AG97" s="39" t="str">
        <f ca="1">IF(NOTA[ID_H]="","",INDEX(NOTA[TANGGAL],MATCH(,INDIRECT(ADDRESS(ROW(NOTA[TANGGAL]),COLUMN(NOTA[TANGGAL]))&amp;":"&amp;ADDRESS(ROW(),COLUMN(NOTA[TANGGAL]))),-1)))</f>
        <v/>
      </c>
      <c r="AH97" s="41" t="str">
        <f ca="1">IF(NOTA[[#This Row],[NAMA BARANG]]="","",INDEX(NOTA[SUPPLIER],MATCH(,INDIRECT(ADDRESS(ROW(NOTA[ID]),COLUMN(NOTA[ID]))&amp;":"&amp;ADDRESS(ROW(),COLUMN(NOTA[ID]))),-1)))</f>
        <v/>
      </c>
      <c r="AI97" s="41" t="str">
        <f ca="1">IF(NOTA[[#This Row],[ID_H]]="","",IF(NOTA[[#This Row],[FAKTUR]]="",INDIRECT(ADDRESS(ROW()-1,COLUMN())),NOTA[[#This Row],[FAKTUR]]))</f>
        <v/>
      </c>
      <c r="AJ97" s="38" t="str">
        <f ca="1">IF(NOTA[[#This Row],[ID]]="","",COUNTIF(NOTA[ID_H],NOTA[[#This Row],[ID_H]]))</f>
        <v/>
      </c>
      <c r="AK97" s="38" t="str">
        <f ca="1">IF(NOTA[[#This Row],[TGL.NOTA]]="",IF(NOTA[[#This Row],[SUPPLIER_H]]="","",AK96),MONTH(NOTA[[#This Row],[TGL.NOTA]]))</f>
        <v/>
      </c>
      <c r="AL97" s="38" t="str">
        <f>LOWER(SUBSTITUTE(SUBSTITUTE(SUBSTITUTE(SUBSTITUTE(SUBSTITUTE(SUBSTITUTE(SUBSTITUTE(SUBSTITUTE(SUBSTITUTE(NOTA[NAMA BARANG]," ",),".",""),"-",""),"(",""),")",""),",",""),"/",""),"""",""),"+",""))</f>
        <v/>
      </c>
      <c r="AM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7" s="38" t="str">
        <f>IF(NOTA[[#This Row],[CONCAT4]]="","",_xlfn.IFNA(MATCH(NOTA[[#This Row],[CONCAT4]],[2]!RAW[CONCAT_H],0),FALSE))</f>
        <v/>
      </c>
      <c r="AQ97" s="38" t="str">
        <f>IF(NOTA[[#This Row],[CONCAT1]]="","",MATCH(NOTA[[#This Row],[CONCAT1]],[3]!db[NB NOTA_C],0))</f>
        <v/>
      </c>
      <c r="AR97" s="38" t="str">
        <f>IF(NOTA[[#This Row],[QTY/ CTN]]="","",TRUE)</f>
        <v/>
      </c>
      <c r="AS97" s="38" t="str">
        <f ca="1">IF(NOTA[[#This Row],[ID_H]]="","",IF(NOTA[[#This Row],[Column3]]=TRUE,NOTA[[#This Row],[QTY/ CTN]],INDEX([3]!db[QTY/ CTN],NOTA[[#This Row],[//DB]])))</f>
        <v/>
      </c>
      <c r="AT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7" s="38" t="str">
        <f ca="1">IF(NOTA[[#This Row],[ID_H]]="","",MATCH(NOTA[[#This Row],[NB NOTA_C_QTY]],[4]!db[NB NOTA_C_QTY+F],0))</f>
        <v/>
      </c>
      <c r="AV97" s="53" t="str">
        <f ca="1">IF(NOTA[[#This Row],[NB NOTA_C_QTY]]="","",ROW()-2)</f>
        <v/>
      </c>
    </row>
    <row r="98" spans="1:48" ht="20.100000000000001" customHeight="1" x14ac:dyDescent="0.25">
      <c r="A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" s="38" t="str">
        <f>IF(NOTA[[#This Row],[ID_P]]="","",MATCH(NOTA[[#This Row],[ID_P]],[1]!B_MSK[N_ID],0))</f>
        <v/>
      </c>
      <c r="D98" s="38" t="str">
        <f ca="1">IF(NOTA[[#This Row],[NAMA BARANG]]="","",INDEX(NOTA[ID],MATCH(,INDIRECT(ADDRESS(ROW(NOTA[ID]),COLUMN(NOTA[ID]))&amp;":"&amp;ADDRESS(ROW(),COLUMN(NOTA[ID]))),-1)))</f>
        <v/>
      </c>
      <c r="E98" s="46"/>
      <c r="H98" s="47"/>
      <c r="N98" s="38"/>
      <c r="Q98" s="42"/>
      <c r="R98" s="48"/>
      <c r="S98" s="49"/>
      <c r="U98" s="50"/>
      <c r="V98" s="45"/>
      <c r="W98" s="50" t="str">
        <f>IF(NOTA[[#This Row],[HARGA/ CTN]]="",NOTA[[#This Row],[JUMLAH_H]],NOTA[[#This Row],[HARGA/ CTN]]*IF(NOTA[[#This Row],[C]]="",0,NOTA[[#This Row],[C]]))</f>
        <v/>
      </c>
      <c r="X98" s="50" t="str">
        <f>IF(NOTA[[#This Row],[JUMLAH]]="","",NOTA[[#This Row],[JUMLAH]]*NOTA[[#This Row],[DISC 1]])</f>
        <v/>
      </c>
      <c r="Y98" s="50" t="str">
        <f>IF(NOTA[[#This Row],[JUMLAH]]="","",(NOTA[[#This Row],[JUMLAH]]-NOTA[[#This Row],[DISC 1-]])*NOTA[[#This Row],[DISC 2]])</f>
        <v/>
      </c>
      <c r="Z98" s="50" t="str">
        <f>IF(NOTA[[#This Row],[JUMLAH]]="","",NOTA[[#This Row],[DISC 1-]]+NOTA[[#This Row],[DISC 2-]])</f>
        <v/>
      </c>
      <c r="AA98" s="50" t="str">
        <f>IF(NOTA[[#This Row],[JUMLAH]]="","",NOTA[[#This Row],[JUMLAH]]-NOTA[[#This Row],[DISC]])</f>
        <v/>
      </c>
      <c r="AB98" s="50"/>
      <c r="AC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8" s="50" t="str">
        <f>IF(OR(NOTA[[#This Row],[QTY]]="",NOTA[[#This Row],[HARGA SATUAN]]="",),"",NOTA[[#This Row],[QTY]]*NOTA[[#This Row],[HARGA SATUAN]])</f>
        <v/>
      </c>
      <c r="AG98" s="39" t="str">
        <f ca="1">IF(NOTA[ID_H]="","",INDEX(NOTA[TANGGAL],MATCH(,INDIRECT(ADDRESS(ROW(NOTA[TANGGAL]),COLUMN(NOTA[TANGGAL]))&amp;":"&amp;ADDRESS(ROW(),COLUMN(NOTA[TANGGAL]))),-1)))</f>
        <v/>
      </c>
      <c r="AH98" s="41" t="str">
        <f ca="1">IF(NOTA[[#This Row],[NAMA BARANG]]="","",INDEX(NOTA[SUPPLIER],MATCH(,INDIRECT(ADDRESS(ROW(NOTA[ID]),COLUMN(NOTA[ID]))&amp;":"&amp;ADDRESS(ROW(),COLUMN(NOTA[ID]))),-1)))</f>
        <v/>
      </c>
      <c r="AI98" s="41" t="str">
        <f ca="1">IF(NOTA[[#This Row],[ID_H]]="","",IF(NOTA[[#This Row],[FAKTUR]]="",INDIRECT(ADDRESS(ROW()-1,COLUMN())),NOTA[[#This Row],[FAKTUR]]))</f>
        <v/>
      </c>
      <c r="AJ98" s="38" t="str">
        <f ca="1">IF(NOTA[[#This Row],[ID]]="","",COUNTIF(NOTA[ID_H],NOTA[[#This Row],[ID_H]]))</f>
        <v/>
      </c>
      <c r="AK98" s="38" t="str">
        <f ca="1">IF(NOTA[[#This Row],[TGL.NOTA]]="",IF(NOTA[[#This Row],[SUPPLIER_H]]="","",AK97),MONTH(NOTA[[#This Row],[TGL.NOTA]]))</f>
        <v/>
      </c>
      <c r="AL98" s="38" t="str">
        <f>LOWER(SUBSTITUTE(SUBSTITUTE(SUBSTITUTE(SUBSTITUTE(SUBSTITUTE(SUBSTITUTE(SUBSTITUTE(SUBSTITUTE(SUBSTITUTE(NOTA[NAMA BARANG]," ",),".",""),"-",""),"(",""),")",""),",",""),"/",""),"""",""),"+",""))</f>
        <v/>
      </c>
      <c r="AM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8" s="38" t="str">
        <f>IF(NOTA[[#This Row],[CONCAT4]]="","",_xlfn.IFNA(MATCH(NOTA[[#This Row],[CONCAT4]],[2]!RAW[CONCAT_H],0),FALSE))</f>
        <v/>
      </c>
      <c r="AQ98" s="38" t="str">
        <f>IF(NOTA[[#This Row],[CONCAT1]]="","",MATCH(NOTA[[#This Row],[CONCAT1]],[3]!db[NB NOTA_C],0))</f>
        <v/>
      </c>
      <c r="AR98" s="38" t="str">
        <f>IF(NOTA[[#This Row],[QTY/ CTN]]="","",TRUE)</f>
        <v/>
      </c>
      <c r="AS98" s="38" t="str">
        <f ca="1">IF(NOTA[[#This Row],[ID_H]]="","",IF(NOTA[[#This Row],[Column3]]=TRUE,NOTA[[#This Row],[QTY/ CTN]],INDEX([3]!db[QTY/ CTN],NOTA[[#This Row],[//DB]])))</f>
        <v/>
      </c>
      <c r="AT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8" s="38" t="str">
        <f ca="1">IF(NOTA[[#This Row],[ID_H]]="","",MATCH(NOTA[[#This Row],[NB NOTA_C_QTY]],[4]!db[NB NOTA_C_QTY+F],0))</f>
        <v/>
      </c>
      <c r="AV98" s="53" t="str">
        <f ca="1">IF(NOTA[[#This Row],[NB NOTA_C_QTY]]="","",ROW()-2)</f>
        <v/>
      </c>
    </row>
    <row r="99" spans="1:48" ht="20.100000000000001" customHeight="1" x14ac:dyDescent="0.25">
      <c r="A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38" t="str">
        <f>IF(NOTA[[#This Row],[ID_P]]="","",MATCH(NOTA[[#This Row],[ID_P]],[1]!B_MSK[N_ID],0))</f>
        <v/>
      </c>
      <c r="D99" s="38" t="str">
        <f ca="1">IF(NOTA[[#This Row],[NAMA BARANG]]="","",INDEX(NOTA[ID],MATCH(,INDIRECT(ADDRESS(ROW(NOTA[ID]),COLUMN(NOTA[ID]))&amp;":"&amp;ADDRESS(ROW(),COLUMN(NOTA[ID]))),-1)))</f>
        <v/>
      </c>
      <c r="E99" s="46"/>
      <c r="H99" s="47"/>
      <c r="N99" s="38"/>
      <c r="Q99" s="42"/>
      <c r="R99" s="48"/>
      <c r="S99" s="49"/>
      <c r="U99" s="50"/>
      <c r="V99" s="45"/>
      <c r="W99" s="50" t="str">
        <f>IF(NOTA[[#This Row],[HARGA/ CTN]]="",NOTA[[#This Row],[JUMLAH_H]],NOTA[[#This Row],[HARGA/ CTN]]*IF(NOTA[[#This Row],[C]]="",0,NOTA[[#This Row],[C]]))</f>
        <v/>
      </c>
      <c r="X99" s="50" t="str">
        <f>IF(NOTA[[#This Row],[JUMLAH]]="","",NOTA[[#This Row],[JUMLAH]]*NOTA[[#This Row],[DISC 1]])</f>
        <v/>
      </c>
      <c r="Y99" s="50" t="str">
        <f>IF(NOTA[[#This Row],[JUMLAH]]="","",(NOTA[[#This Row],[JUMLAH]]-NOTA[[#This Row],[DISC 1-]])*NOTA[[#This Row],[DISC 2]])</f>
        <v/>
      </c>
      <c r="Z99" s="50" t="str">
        <f>IF(NOTA[[#This Row],[JUMLAH]]="","",NOTA[[#This Row],[DISC 1-]]+NOTA[[#This Row],[DISC 2-]])</f>
        <v/>
      </c>
      <c r="AA99" s="50" t="str">
        <f>IF(NOTA[[#This Row],[JUMLAH]]="","",NOTA[[#This Row],[JUMLAH]]-NOTA[[#This Row],[DISC]])</f>
        <v/>
      </c>
      <c r="AB99" s="50"/>
      <c r="AC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9" s="50" t="str">
        <f>IF(OR(NOTA[[#This Row],[QTY]]="",NOTA[[#This Row],[HARGA SATUAN]]="",),"",NOTA[[#This Row],[QTY]]*NOTA[[#This Row],[HARGA SATUAN]])</f>
        <v/>
      </c>
      <c r="AG99" s="39" t="str">
        <f ca="1">IF(NOTA[ID_H]="","",INDEX(NOTA[TANGGAL],MATCH(,INDIRECT(ADDRESS(ROW(NOTA[TANGGAL]),COLUMN(NOTA[TANGGAL]))&amp;":"&amp;ADDRESS(ROW(),COLUMN(NOTA[TANGGAL]))),-1)))</f>
        <v/>
      </c>
      <c r="AH99" s="41" t="str">
        <f ca="1">IF(NOTA[[#This Row],[NAMA BARANG]]="","",INDEX(NOTA[SUPPLIER],MATCH(,INDIRECT(ADDRESS(ROW(NOTA[ID]),COLUMN(NOTA[ID]))&amp;":"&amp;ADDRESS(ROW(),COLUMN(NOTA[ID]))),-1)))</f>
        <v/>
      </c>
      <c r="AI99" s="41" t="str">
        <f ca="1">IF(NOTA[[#This Row],[ID_H]]="","",IF(NOTA[[#This Row],[FAKTUR]]="",INDIRECT(ADDRESS(ROW()-1,COLUMN())),NOTA[[#This Row],[FAKTUR]]))</f>
        <v/>
      </c>
      <c r="AJ99" s="38" t="str">
        <f ca="1">IF(NOTA[[#This Row],[ID]]="","",COUNTIF(NOTA[ID_H],NOTA[[#This Row],[ID_H]]))</f>
        <v/>
      </c>
      <c r="AK99" s="38" t="str">
        <f ca="1">IF(NOTA[[#This Row],[TGL.NOTA]]="",IF(NOTA[[#This Row],[SUPPLIER_H]]="","",AK98),MONTH(NOTA[[#This Row],[TGL.NOTA]]))</f>
        <v/>
      </c>
      <c r="AL99" s="38" t="str">
        <f>LOWER(SUBSTITUTE(SUBSTITUTE(SUBSTITUTE(SUBSTITUTE(SUBSTITUTE(SUBSTITUTE(SUBSTITUTE(SUBSTITUTE(SUBSTITUTE(NOTA[NAMA BARANG]," ",),".",""),"-",""),"(",""),")",""),",",""),"/",""),"""",""),"+",""))</f>
        <v/>
      </c>
      <c r="AM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" s="38" t="str">
        <f>IF(NOTA[[#This Row],[CONCAT4]]="","",_xlfn.IFNA(MATCH(NOTA[[#This Row],[CONCAT4]],[2]!RAW[CONCAT_H],0),FALSE))</f>
        <v/>
      </c>
      <c r="AQ99" s="38" t="str">
        <f>IF(NOTA[[#This Row],[CONCAT1]]="","",MATCH(NOTA[[#This Row],[CONCAT1]],[3]!db[NB NOTA_C],0))</f>
        <v/>
      </c>
      <c r="AR99" s="38" t="str">
        <f>IF(NOTA[[#This Row],[QTY/ CTN]]="","",TRUE)</f>
        <v/>
      </c>
      <c r="AS99" s="38" t="str">
        <f ca="1">IF(NOTA[[#This Row],[ID_H]]="","",IF(NOTA[[#This Row],[Column3]]=TRUE,NOTA[[#This Row],[QTY/ CTN]],INDEX([3]!db[QTY/ CTN],NOTA[[#This Row],[//DB]])))</f>
        <v/>
      </c>
      <c r="AT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9" s="38" t="str">
        <f ca="1">IF(NOTA[[#This Row],[ID_H]]="","",MATCH(NOTA[[#This Row],[NB NOTA_C_QTY]],[4]!db[NB NOTA_C_QTY+F],0))</f>
        <v/>
      </c>
      <c r="AV99" s="53" t="str">
        <f ca="1">IF(NOTA[[#This Row],[NB NOTA_C_QTY]]="","",ROW()-2)</f>
        <v/>
      </c>
    </row>
    <row r="100" spans="1:48" ht="20.100000000000001" customHeight="1" x14ac:dyDescent="0.25">
      <c r="A1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" s="38" t="str">
        <f>IF(NOTA[[#This Row],[ID_P]]="","",MATCH(NOTA[[#This Row],[ID_P]],[1]!B_MSK[N_ID],0))</f>
        <v/>
      </c>
      <c r="D100" s="38" t="str">
        <f ca="1">IF(NOTA[[#This Row],[NAMA BARANG]]="","",INDEX(NOTA[ID],MATCH(,INDIRECT(ADDRESS(ROW(NOTA[ID]),COLUMN(NOTA[ID]))&amp;":"&amp;ADDRESS(ROW(),COLUMN(NOTA[ID]))),-1)))</f>
        <v/>
      </c>
      <c r="E100" s="46"/>
      <c r="H100" s="47"/>
      <c r="N100" s="38"/>
      <c r="Q100" s="42"/>
      <c r="R100" s="48"/>
      <c r="S100" s="49"/>
      <c r="U100" s="50"/>
      <c r="V100" s="45"/>
      <c r="W100" s="50" t="str">
        <f>IF(NOTA[[#This Row],[HARGA/ CTN]]="",NOTA[[#This Row],[JUMLAH_H]],NOTA[[#This Row],[HARGA/ CTN]]*IF(NOTA[[#This Row],[C]]="",0,NOTA[[#This Row],[C]]))</f>
        <v/>
      </c>
      <c r="X100" s="50" t="str">
        <f>IF(NOTA[[#This Row],[JUMLAH]]="","",NOTA[[#This Row],[JUMLAH]]*NOTA[[#This Row],[DISC 1]])</f>
        <v/>
      </c>
      <c r="Y100" s="50" t="str">
        <f>IF(NOTA[[#This Row],[JUMLAH]]="","",(NOTA[[#This Row],[JUMLAH]]-NOTA[[#This Row],[DISC 1-]])*NOTA[[#This Row],[DISC 2]])</f>
        <v/>
      </c>
      <c r="Z100" s="50" t="str">
        <f>IF(NOTA[[#This Row],[JUMLAH]]="","",NOTA[[#This Row],[DISC 1-]]+NOTA[[#This Row],[DISC 2-]])</f>
        <v/>
      </c>
      <c r="AA100" s="50" t="str">
        <f>IF(NOTA[[#This Row],[JUMLAH]]="","",NOTA[[#This Row],[JUMLAH]]-NOTA[[#This Row],[DISC]])</f>
        <v/>
      </c>
      <c r="AB100" s="50"/>
      <c r="AC1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0" s="50" t="str">
        <f>IF(OR(NOTA[[#This Row],[QTY]]="",NOTA[[#This Row],[HARGA SATUAN]]="",),"",NOTA[[#This Row],[QTY]]*NOTA[[#This Row],[HARGA SATUAN]])</f>
        <v/>
      </c>
      <c r="AG100" s="39" t="str">
        <f ca="1">IF(NOTA[ID_H]="","",INDEX(NOTA[TANGGAL],MATCH(,INDIRECT(ADDRESS(ROW(NOTA[TANGGAL]),COLUMN(NOTA[TANGGAL]))&amp;":"&amp;ADDRESS(ROW(),COLUMN(NOTA[TANGGAL]))),-1)))</f>
        <v/>
      </c>
      <c r="AH100" s="41" t="str">
        <f ca="1">IF(NOTA[[#This Row],[NAMA BARANG]]="","",INDEX(NOTA[SUPPLIER],MATCH(,INDIRECT(ADDRESS(ROW(NOTA[ID]),COLUMN(NOTA[ID]))&amp;":"&amp;ADDRESS(ROW(),COLUMN(NOTA[ID]))),-1)))</f>
        <v/>
      </c>
      <c r="AI100" s="41" t="str">
        <f ca="1">IF(NOTA[[#This Row],[ID_H]]="","",IF(NOTA[[#This Row],[FAKTUR]]="",INDIRECT(ADDRESS(ROW()-1,COLUMN())),NOTA[[#This Row],[FAKTUR]]))</f>
        <v/>
      </c>
      <c r="AJ100" s="38" t="str">
        <f ca="1">IF(NOTA[[#This Row],[ID]]="","",COUNTIF(NOTA[ID_H],NOTA[[#This Row],[ID_H]]))</f>
        <v/>
      </c>
      <c r="AK100" s="38" t="str">
        <f ca="1">IF(NOTA[[#This Row],[TGL.NOTA]]="",IF(NOTA[[#This Row],[SUPPLIER_H]]="","",AK99),MONTH(NOTA[[#This Row],[TGL.NOTA]]))</f>
        <v/>
      </c>
      <c r="AL100" s="38" t="str">
        <f>LOWER(SUBSTITUTE(SUBSTITUTE(SUBSTITUTE(SUBSTITUTE(SUBSTITUTE(SUBSTITUTE(SUBSTITUTE(SUBSTITUTE(SUBSTITUTE(NOTA[NAMA BARANG]," ",),".",""),"-",""),"(",""),")",""),",",""),"/",""),"""",""),"+",""))</f>
        <v/>
      </c>
      <c r="AM1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0" s="38" t="str">
        <f>IF(NOTA[[#This Row],[CONCAT4]]="","",_xlfn.IFNA(MATCH(NOTA[[#This Row],[CONCAT4]],[2]!RAW[CONCAT_H],0),FALSE))</f>
        <v/>
      </c>
      <c r="AQ100" s="38" t="str">
        <f>IF(NOTA[[#This Row],[CONCAT1]]="","",MATCH(NOTA[[#This Row],[CONCAT1]],[3]!db[NB NOTA_C],0))</f>
        <v/>
      </c>
      <c r="AR100" s="38" t="str">
        <f>IF(NOTA[[#This Row],[QTY/ CTN]]="","",TRUE)</f>
        <v/>
      </c>
      <c r="AS100" s="38" t="str">
        <f ca="1">IF(NOTA[[#This Row],[ID_H]]="","",IF(NOTA[[#This Row],[Column3]]=TRUE,NOTA[[#This Row],[QTY/ CTN]],INDEX([3]!db[QTY/ CTN],NOTA[[#This Row],[//DB]])))</f>
        <v/>
      </c>
      <c r="AT1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0" s="38" t="str">
        <f ca="1">IF(NOTA[[#This Row],[ID_H]]="","",MATCH(NOTA[[#This Row],[NB NOTA_C_QTY]],[4]!db[NB NOTA_C_QTY+F],0))</f>
        <v/>
      </c>
      <c r="AV100" s="53" t="str">
        <f ca="1">IF(NOTA[[#This Row],[NB NOTA_C_QTY]]="","",ROW()-2)</f>
        <v/>
      </c>
    </row>
    <row r="101" spans="1:48" ht="20.100000000000001" customHeight="1" x14ac:dyDescent="0.25">
      <c r="A1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38" t="str">
        <f>IF(NOTA[[#This Row],[ID_P]]="","",MATCH(NOTA[[#This Row],[ID_P]],[1]!B_MSK[N_ID],0))</f>
        <v/>
      </c>
      <c r="D101" s="38" t="str">
        <f ca="1">IF(NOTA[[#This Row],[NAMA BARANG]]="","",INDEX(NOTA[ID],MATCH(,INDIRECT(ADDRESS(ROW(NOTA[ID]),COLUMN(NOTA[ID]))&amp;":"&amp;ADDRESS(ROW(),COLUMN(NOTA[ID]))),-1)))</f>
        <v/>
      </c>
      <c r="E101" s="46"/>
      <c r="H101" s="47"/>
      <c r="N101" s="38"/>
      <c r="Q101" s="42"/>
      <c r="R101" s="48"/>
      <c r="S101" s="49"/>
      <c r="U101" s="50"/>
      <c r="V101" s="45"/>
      <c r="W101" s="50" t="str">
        <f>IF(NOTA[[#This Row],[HARGA/ CTN]]="",NOTA[[#This Row],[JUMLAH_H]],NOTA[[#This Row],[HARGA/ CTN]]*IF(NOTA[[#This Row],[C]]="",0,NOTA[[#This Row],[C]]))</f>
        <v/>
      </c>
      <c r="X101" s="50" t="str">
        <f>IF(NOTA[[#This Row],[JUMLAH]]="","",NOTA[[#This Row],[JUMLAH]]*NOTA[[#This Row],[DISC 1]])</f>
        <v/>
      </c>
      <c r="Y101" s="50" t="str">
        <f>IF(NOTA[[#This Row],[JUMLAH]]="","",(NOTA[[#This Row],[JUMLAH]]-NOTA[[#This Row],[DISC 1-]])*NOTA[[#This Row],[DISC 2]])</f>
        <v/>
      </c>
      <c r="Z101" s="50" t="str">
        <f>IF(NOTA[[#This Row],[JUMLAH]]="","",NOTA[[#This Row],[DISC 1-]]+NOTA[[#This Row],[DISC 2-]])</f>
        <v/>
      </c>
      <c r="AA101" s="50" t="str">
        <f>IF(NOTA[[#This Row],[JUMLAH]]="","",NOTA[[#This Row],[JUMLAH]]-NOTA[[#This Row],[DISC]])</f>
        <v/>
      </c>
      <c r="AB101" s="50"/>
      <c r="AC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1" s="50" t="str">
        <f>IF(OR(NOTA[[#This Row],[QTY]]="",NOTA[[#This Row],[HARGA SATUAN]]="",),"",NOTA[[#This Row],[QTY]]*NOTA[[#This Row],[HARGA SATUAN]])</f>
        <v/>
      </c>
      <c r="AG101" s="39" t="str">
        <f ca="1">IF(NOTA[ID_H]="","",INDEX(NOTA[TANGGAL],MATCH(,INDIRECT(ADDRESS(ROW(NOTA[TANGGAL]),COLUMN(NOTA[TANGGAL]))&amp;":"&amp;ADDRESS(ROW(),COLUMN(NOTA[TANGGAL]))),-1)))</f>
        <v/>
      </c>
      <c r="AH101" s="41" t="str">
        <f ca="1">IF(NOTA[[#This Row],[NAMA BARANG]]="","",INDEX(NOTA[SUPPLIER],MATCH(,INDIRECT(ADDRESS(ROW(NOTA[ID]),COLUMN(NOTA[ID]))&amp;":"&amp;ADDRESS(ROW(),COLUMN(NOTA[ID]))),-1)))</f>
        <v/>
      </c>
      <c r="AI101" s="41" t="str">
        <f ca="1">IF(NOTA[[#This Row],[ID_H]]="","",IF(NOTA[[#This Row],[FAKTUR]]="",INDIRECT(ADDRESS(ROW()-1,COLUMN())),NOTA[[#This Row],[FAKTUR]]))</f>
        <v/>
      </c>
      <c r="AJ101" s="38" t="str">
        <f ca="1">IF(NOTA[[#This Row],[ID]]="","",COUNTIF(NOTA[ID_H],NOTA[[#This Row],[ID_H]]))</f>
        <v/>
      </c>
      <c r="AK101" s="38" t="str">
        <f ca="1">IF(NOTA[[#This Row],[TGL.NOTA]]="",IF(NOTA[[#This Row],[SUPPLIER_H]]="","",AK100),MONTH(NOTA[[#This Row],[TGL.NOTA]]))</f>
        <v/>
      </c>
      <c r="AL101" s="38" t="str">
        <f>LOWER(SUBSTITUTE(SUBSTITUTE(SUBSTITUTE(SUBSTITUTE(SUBSTITUTE(SUBSTITUTE(SUBSTITUTE(SUBSTITUTE(SUBSTITUTE(NOTA[NAMA BARANG]," ",),".",""),"-",""),"(",""),")",""),",",""),"/",""),"""",""),"+",""))</f>
        <v/>
      </c>
      <c r="AM1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1" s="38" t="str">
        <f>IF(NOTA[[#This Row],[CONCAT4]]="","",_xlfn.IFNA(MATCH(NOTA[[#This Row],[CONCAT4]],[2]!RAW[CONCAT_H],0),FALSE))</f>
        <v/>
      </c>
      <c r="AQ101" s="38" t="str">
        <f>IF(NOTA[[#This Row],[CONCAT1]]="","",MATCH(NOTA[[#This Row],[CONCAT1]],[3]!db[NB NOTA_C],0))</f>
        <v/>
      </c>
      <c r="AR101" s="38" t="str">
        <f>IF(NOTA[[#This Row],[QTY/ CTN]]="","",TRUE)</f>
        <v/>
      </c>
      <c r="AS101" s="38" t="str">
        <f ca="1">IF(NOTA[[#This Row],[ID_H]]="","",IF(NOTA[[#This Row],[Column3]]=TRUE,NOTA[[#This Row],[QTY/ CTN]],INDEX([3]!db[QTY/ CTN],NOTA[[#This Row],[//DB]])))</f>
        <v/>
      </c>
      <c r="AT1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1" s="38" t="str">
        <f ca="1">IF(NOTA[[#This Row],[ID_H]]="","",MATCH(NOTA[[#This Row],[NB NOTA_C_QTY]],[4]!db[NB NOTA_C_QTY+F],0))</f>
        <v/>
      </c>
      <c r="AV101" s="53" t="str">
        <f ca="1">IF(NOTA[[#This Row],[NB NOTA_C_QTY]]="","",ROW()-2)</f>
        <v/>
      </c>
    </row>
    <row r="102" spans="1:48" ht="20.100000000000001" customHeight="1" x14ac:dyDescent="0.25">
      <c r="A1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38" t="str">
        <f>IF(NOTA[[#This Row],[ID_P]]="","",MATCH(NOTA[[#This Row],[ID_P]],[1]!B_MSK[N_ID],0))</f>
        <v/>
      </c>
      <c r="D102" s="38" t="str">
        <f ca="1">IF(NOTA[[#This Row],[NAMA BARANG]]="","",INDEX(NOTA[ID],MATCH(,INDIRECT(ADDRESS(ROW(NOTA[ID]),COLUMN(NOTA[ID]))&amp;":"&amp;ADDRESS(ROW(),COLUMN(NOTA[ID]))),-1)))</f>
        <v/>
      </c>
      <c r="E102" s="46"/>
      <c r="H102" s="47"/>
      <c r="N102" s="38"/>
      <c r="Q102" s="42"/>
      <c r="R102" s="48"/>
      <c r="S102" s="49"/>
      <c r="U102" s="50"/>
      <c r="V102" s="45"/>
      <c r="W102" s="50" t="str">
        <f>IF(NOTA[[#This Row],[HARGA/ CTN]]="",NOTA[[#This Row],[JUMLAH_H]],NOTA[[#This Row],[HARGA/ CTN]]*IF(NOTA[[#This Row],[C]]="",0,NOTA[[#This Row],[C]]))</f>
        <v/>
      </c>
      <c r="X102" s="50" t="str">
        <f>IF(NOTA[[#This Row],[JUMLAH]]="","",NOTA[[#This Row],[JUMLAH]]*NOTA[[#This Row],[DISC 1]])</f>
        <v/>
      </c>
      <c r="Y102" s="50" t="str">
        <f>IF(NOTA[[#This Row],[JUMLAH]]="","",(NOTA[[#This Row],[JUMLAH]]-NOTA[[#This Row],[DISC 1-]])*NOTA[[#This Row],[DISC 2]])</f>
        <v/>
      </c>
      <c r="Z102" s="50" t="str">
        <f>IF(NOTA[[#This Row],[JUMLAH]]="","",NOTA[[#This Row],[DISC 1-]]+NOTA[[#This Row],[DISC 2-]])</f>
        <v/>
      </c>
      <c r="AA102" s="50" t="str">
        <f>IF(NOTA[[#This Row],[JUMLAH]]="","",NOTA[[#This Row],[JUMLAH]]-NOTA[[#This Row],[DISC]])</f>
        <v/>
      </c>
      <c r="AB102" s="50"/>
      <c r="AC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2" s="50" t="str">
        <f>IF(OR(NOTA[[#This Row],[QTY]]="",NOTA[[#This Row],[HARGA SATUAN]]="",),"",NOTA[[#This Row],[QTY]]*NOTA[[#This Row],[HARGA SATUAN]])</f>
        <v/>
      </c>
      <c r="AG102" s="39" t="str">
        <f ca="1">IF(NOTA[ID_H]="","",INDEX(NOTA[TANGGAL],MATCH(,INDIRECT(ADDRESS(ROW(NOTA[TANGGAL]),COLUMN(NOTA[TANGGAL]))&amp;":"&amp;ADDRESS(ROW(),COLUMN(NOTA[TANGGAL]))),-1)))</f>
        <v/>
      </c>
      <c r="AH102" s="41" t="str">
        <f ca="1">IF(NOTA[[#This Row],[NAMA BARANG]]="","",INDEX(NOTA[SUPPLIER],MATCH(,INDIRECT(ADDRESS(ROW(NOTA[ID]),COLUMN(NOTA[ID]))&amp;":"&amp;ADDRESS(ROW(),COLUMN(NOTA[ID]))),-1)))</f>
        <v/>
      </c>
      <c r="AI102" s="41" t="str">
        <f ca="1">IF(NOTA[[#This Row],[ID_H]]="","",IF(NOTA[[#This Row],[FAKTUR]]="",INDIRECT(ADDRESS(ROW()-1,COLUMN())),NOTA[[#This Row],[FAKTUR]]))</f>
        <v/>
      </c>
      <c r="AJ102" s="38" t="str">
        <f ca="1">IF(NOTA[[#This Row],[ID]]="","",COUNTIF(NOTA[ID_H],NOTA[[#This Row],[ID_H]]))</f>
        <v/>
      </c>
      <c r="AK102" s="38" t="str">
        <f ca="1">IF(NOTA[[#This Row],[TGL.NOTA]]="",IF(NOTA[[#This Row],[SUPPLIER_H]]="","",AK101),MONTH(NOTA[[#This Row],[TGL.NOTA]]))</f>
        <v/>
      </c>
      <c r="AL102" s="38" t="str">
        <f>LOWER(SUBSTITUTE(SUBSTITUTE(SUBSTITUTE(SUBSTITUTE(SUBSTITUTE(SUBSTITUTE(SUBSTITUTE(SUBSTITUTE(SUBSTITUTE(NOTA[NAMA BARANG]," ",),".",""),"-",""),"(",""),")",""),",",""),"/",""),"""",""),"+",""))</f>
        <v/>
      </c>
      <c r="AM1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2" s="38" t="str">
        <f>IF(NOTA[[#This Row],[CONCAT4]]="","",_xlfn.IFNA(MATCH(NOTA[[#This Row],[CONCAT4]],[2]!RAW[CONCAT_H],0),FALSE))</f>
        <v/>
      </c>
      <c r="AQ102" s="38" t="str">
        <f>IF(NOTA[[#This Row],[CONCAT1]]="","",MATCH(NOTA[[#This Row],[CONCAT1]],[3]!db[NB NOTA_C],0))</f>
        <v/>
      </c>
      <c r="AR102" s="38" t="str">
        <f>IF(NOTA[[#This Row],[QTY/ CTN]]="","",TRUE)</f>
        <v/>
      </c>
      <c r="AS102" s="38" t="str">
        <f ca="1">IF(NOTA[[#This Row],[ID_H]]="","",IF(NOTA[[#This Row],[Column3]]=TRUE,NOTA[[#This Row],[QTY/ CTN]],INDEX([3]!db[QTY/ CTN],NOTA[[#This Row],[//DB]])))</f>
        <v/>
      </c>
      <c r="AT1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2" s="38" t="str">
        <f ca="1">IF(NOTA[[#This Row],[ID_H]]="","",MATCH(NOTA[[#This Row],[NB NOTA_C_QTY]],[4]!db[NB NOTA_C_QTY+F],0))</f>
        <v/>
      </c>
      <c r="AV102" s="53" t="str">
        <f ca="1">IF(NOTA[[#This Row],[NB NOTA_C_QTY]]="","",ROW()-2)</f>
        <v/>
      </c>
    </row>
    <row r="103" spans="1:48" ht="20.100000000000001" customHeight="1" x14ac:dyDescent="0.25">
      <c r="A1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38" t="str">
        <f>IF(NOTA[[#This Row],[ID_P]]="","",MATCH(NOTA[[#This Row],[ID_P]],[1]!B_MSK[N_ID],0))</f>
        <v/>
      </c>
      <c r="D103" s="38" t="str">
        <f ca="1">IF(NOTA[[#This Row],[NAMA BARANG]]="","",INDEX(NOTA[ID],MATCH(,INDIRECT(ADDRESS(ROW(NOTA[ID]),COLUMN(NOTA[ID]))&amp;":"&amp;ADDRESS(ROW(),COLUMN(NOTA[ID]))),-1)))</f>
        <v/>
      </c>
      <c r="E103" s="46"/>
      <c r="H103" s="47"/>
      <c r="N103" s="38"/>
      <c r="Q103" s="42"/>
      <c r="R103" s="48"/>
      <c r="S103" s="49"/>
      <c r="U103" s="50"/>
      <c r="V103" s="45"/>
      <c r="W103" s="50" t="str">
        <f>IF(NOTA[[#This Row],[HARGA/ CTN]]="",NOTA[[#This Row],[JUMLAH_H]],NOTA[[#This Row],[HARGA/ CTN]]*IF(NOTA[[#This Row],[C]]="",0,NOTA[[#This Row],[C]]))</f>
        <v/>
      </c>
      <c r="X103" s="50" t="str">
        <f>IF(NOTA[[#This Row],[JUMLAH]]="","",NOTA[[#This Row],[JUMLAH]]*NOTA[[#This Row],[DISC 1]])</f>
        <v/>
      </c>
      <c r="Y103" s="50" t="str">
        <f>IF(NOTA[[#This Row],[JUMLAH]]="","",(NOTA[[#This Row],[JUMLAH]]-NOTA[[#This Row],[DISC 1-]])*NOTA[[#This Row],[DISC 2]])</f>
        <v/>
      </c>
      <c r="Z103" s="50" t="str">
        <f>IF(NOTA[[#This Row],[JUMLAH]]="","",NOTA[[#This Row],[DISC 1-]]+NOTA[[#This Row],[DISC 2-]])</f>
        <v/>
      </c>
      <c r="AA103" s="50" t="str">
        <f>IF(NOTA[[#This Row],[JUMLAH]]="","",NOTA[[#This Row],[JUMLAH]]-NOTA[[#This Row],[DISC]])</f>
        <v/>
      </c>
      <c r="AB103" s="50"/>
      <c r="AC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3" s="50" t="str">
        <f>IF(OR(NOTA[[#This Row],[QTY]]="",NOTA[[#This Row],[HARGA SATUAN]]="",),"",NOTA[[#This Row],[QTY]]*NOTA[[#This Row],[HARGA SATUAN]])</f>
        <v/>
      </c>
      <c r="AG103" s="39" t="str">
        <f ca="1">IF(NOTA[ID_H]="","",INDEX(NOTA[TANGGAL],MATCH(,INDIRECT(ADDRESS(ROW(NOTA[TANGGAL]),COLUMN(NOTA[TANGGAL]))&amp;":"&amp;ADDRESS(ROW(),COLUMN(NOTA[TANGGAL]))),-1)))</f>
        <v/>
      </c>
      <c r="AH103" s="41" t="str">
        <f ca="1">IF(NOTA[[#This Row],[NAMA BARANG]]="","",INDEX(NOTA[SUPPLIER],MATCH(,INDIRECT(ADDRESS(ROW(NOTA[ID]),COLUMN(NOTA[ID]))&amp;":"&amp;ADDRESS(ROW(),COLUMN(NOTA[ID]))),-1)))</f>
        <v/>
      </c>
      <c r="AI103" s="41" t="str">
        <f ca="1">IF(NOTA[[#This Row],[ID_H]]="","",IF(NOTA[[#This Row],[FAKTUR]]="",INDIRECT(ADDRESS(ROW()-1,COLUMN())),NOTA[[#This Row],[FAKTUR]]))</f>
        <v/>
      </c>
      <c r="AJ103" s="38" t="str">
        <f ca="1">IF(NOTA[[#This Row],[ID]]="","",COUNTIF(NOTA[ID_H],NOTA[[#This Row],[ID_H]]))</f>
        <v/>
      </c>
      <c r="AK103" s="38" t="str">
        <f ca="1">IF(NOTA[[#This Row],[TGL.NOTA]]="",IF(NOTA[[#This Row],[SUPPLIER_H]]="","",AK102),MONTH(NOTA[[#This Row],[TGL.NOTA]]))</f>
        <v/>
      </c>
      <c r="AL103" s="38" t="str">
        <f>LOWER(SUBSTITUTE(SUBSTITUTE(SUBSTITUTE(SUBSTITUTE(SUBSTITUTE(SUBSTITUTE(SUBSTITUTE(SUBSTITUTE(SUBSTITUTE(NOTA[NAMA BARANG]," ",),".",""),"-",""),"(",""),")",""),",",""),"/",""),"""",""),"+",""))</f>
        <v/>
      </c>
      <c r="AM1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" s="38" t="str">
        <f>IF(NOTA[[#This Row],[CONCAT4]]="","",_xlfn.IFNA(MATCH(NOTA[[#This Row],[CONCAT4]],[2]!RAW[CONCAT_H],0),FALSE))</f>
        <v/>
      </c>
      <c r="AQ103" s="38" t="str">
        <f>IF(NOTA[[#This Row],[CONCAT1]]="","",MATCH(NOTA[[#This Row],[CONCAT1]],[3]!db[NB NOTA_C],0))</f>
        <v/>
      </c>
      <c r="AR103" s="38" t="str">
        <f>IF(NOTA[[#This Row],[QTY/ CTN]]="","",TRUE)</f>
        <v/>
      </c>
      <c r="AS103" s="38" t="str">
        <f ca="1">IF(NOTA[[#This Row],[ID_H]]="","",IF(NOTA[[#This Row],[Column3]]=TRUE,NOTA[[#This Row],[QTY/ CTN]],INDEX([3]!db[QTY/ CTN],NOTA[[#This Row],[//DB]])))</f>
        <v/>
      </c>
      <c r="AT1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3" s="38" t="str">
        <f ca="1">IF(NOTA[[#This Row],[ID_H]]="","",MATCH(NOTA[[#This Row],[NB NOTA_C_QTY]],[4]!db[NB NOTA_C_QTY+F],0))</f>
        <v/>
      </c>
      <c r="AV103" s="53" t="str">
        <f ca="1">IF(NOTA[[#This Row],[NB NOTA_C_QTY]]="","",ROW()-2)</f>
        <v/>
      </c>
    </row>
    <row r="104" spans="1:48" ht="20.100000000000001" customHeight="1" x14ac:dyDescent="0.25">
      <c r="A1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38" t="str">
        <f>IF(NOTA[[#This Row],[ID_P]]="","",MATCH(NOTA[[#This Row],[ID_P]],[1]!B_MSK[N_ID],0))</f>
        <v/>
      </c>
      <c r="D104" s="38" t="str">
        <f ca="1">IF(NOTA[[#This Row],[NAMA BARANG]]="","",INDEX(NOTA[ID],MATCH(,INDIRECT(ADDRESS(ROW(NOTA[ID]),COLUMN(NOTA[ID]))&amp;":"&amp;ADDRESS(ROW(),COLUMN(NOTA[ID]))),-1)))</f>
        <v/>
      </c>
      <c r="E104" s="46"/>
      <c r="H104" s="47"/>
      <c r="N104" s="38"/>
      <c r="Q104" s="42"/>
      <c r="R104" s="48"/>
      <c r="S104" s="49"/>
      <c r="U104" s="50"/>
      <c r="V104" s="45"/>
      <c r="W104" s="50" t="str">
        <f>IF(NOTA[[#This Row],[HARGA/ CTN]]="",NOTA[[#This Row],[JUMLAH_H]],NOTA[[#This Row],[HARGA/ CTN]]*IF(NOTA[[#This Row],[C]]="",0,NOTA[[#This Row],[C]]))</f>
        <v/>
      </c>
      <c r="X104" s="50" t="str">
        <f>IF(NOTA[[#This Row],[JUMLAH]]="","",NOTA[[#This Row],[JUMLAH]]*NOTA[[#This Row],[DISC 1]])</f>
        <v/>
      </c>
      <c r="Y104" s="50" t="str">
        <f>IF(NOTA[[#This Row],[JUMLAH]]="","",(NOTA[[#This Row],[JUMLAH]]-NOTA[[#This Row],[DISC 1-]])*NOTA[[#This Row],[DISC 2]])</f>
        <v/>
      </c>
      <c r="Z104" s="50" t="str">
        <f>IF(NOTA[[#This Row],[JUMLAH]]="","",NOTA[[#This Row],[DISC 1-]]+NOTA[[#This Row],[DISC 2-]])</f>
        <v/>
      </c>
      <c r="AA104" s="50" t="str">
        <f>IF(NOTA[[#This Row],[JUMLAH]]="","",NOTA[[#This Row],[JUMLAH]]-NOTA[[#This Row],[DISC]])</f>
        <v/>
      </c>
      <c r="AB104" s="50"/>
      <c r="AC1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4" s="50" t="str">
        <f>IF(OR(NOTA[[#This Row],[QTY]]="",NOTA[[#This Row],[HARGA SATUAN]]="",),"",NOTA[[#This Row],[QTY]]*NOTA[[#This Row],[HARGA SATUAN]])</f>
        <v/>
      </c>
      <c r="AG104" s="39" t="str">
        <f ca="1">IF(NOTA[ID_H]="","",INDEX(NOTA[TANGGAL],MATCH(,INDIRECT(ADDRESS(ROW(NOTA[TANGGAL]),COLUMN(NOTA[TANGGAL]))&amp;":"&amp;ADDRESS(ROW(),COLUMN(NOTA[TANGGAL]))),-1)))</f>
        <v/>
      </c>
      <c r="AH104" s="41" t="str">
        <f ca="1">IF(NOTA[[#This Row],[NAMA BARANG]]="","",INDEX(NOTA[SUPPLIER],MATCH(,INDIRECT(ADDRESS(ROW(NOTA[ID]),COLUMN(NOTA[ID]))&amp;":"&amp;ADDRESS(ROW(),COLUMN(NOTA[ID]))),-1)))</f>
        <v/>
      </c>
      <c r="AI104" s="41" t="str">
        <f ca="1">IF(NOTA[[#This Row],[ID_H]]="","",IF(NOTA[[#This Row],[FAKTUR]]="",INDIRECT(ADDRESS(ROW()-1,COLUMN())),NOTA[[#This Row],[FAKTUR]]))</f>
        <v/>
      </c>
      <c r="AJ104" s="38" t="str">
        <f ca="1">IF(NOTA[[#This Row],[ID]]="","",COUNTIF(NOTA[ID_H],NOTA[[#This Row],[ID_H]]))</f>
        <v/>
      </c>
      <c r="AK104" s="38" t="str">
        <f ca="1">IF(NOTA[[#This Row],[TGL.NOTA]]="",IF(NOTA[[#This Row],[SUPPLIER_H]]="","",AK103),MONTH(NOTA[[#This Row],[TGL.NOTA]]))</f>
        <v/>
      </c>
      <c r="AL104" s="38" t="str">
        <f>LOWER(SUBSTITUTE(SUBSTITUTE(SUBSTITUTE(SUBSTITUTE(SUBSTITUTE(SUBSTITUTE(SUBSTITUTE(SUBSTITUTE(SUBSTITUTE(NOTA[NAMA BARANG]," ",),".",""),"-",""),"(",""),")",""),",",""),"/",""),"""",""),"+",""))</f>
        <v/>
      </c>
      <c r="AM1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4" s="38" t="str">
        <f>IF(NOTA[[#This Row],[CONCAT4]]="","",_xlfn.IFNA(MATCH(NOTA[[#This Row],[CONCAT4]],[2]!RAW[CONCAT_H],0),FALSE))</f>
        <v/>
      </c>
      <c r="AQ104" s="38" t="str">
        <f>IF(NOTA[[#This Row],[CONCAT1]]="","",MATCH(NOTA[[#This Row],[CONCAT1]],[3]!db[NB NOTA_C],0))</f>
        <v/>
      </c>
      <c r="AR104" s="38" t="str">
        <f>IF(NOTA[[#This Row],[QTY/ CTN]]="","",TRUE)</f>
        <v/>
      </c>
      <c r="AS104" s="38" t="str">
        <f ca="1">IF(NOTA[[#This Row],[ID_H]]="","",IF(NOTA[[#This Row],[Column3]]=TRUE,NOTA[[#This Row],[QTY/ CTN]],INDEX([3]!db[QTY/ CTN],NOTA[[#This Row],[//DB]])))</f>
        <v/>
      </c>
      <c r="AT1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4" s="38" t="str">
        <f ca="1">IF(NOTA[[#This Row],[ID_H]]="","",MATCH(NOTA[[#This Row],[NB NOTA_C_QTY]],[4]!db[NB NOTA_C_QTY+F],0))</f>
        <v/>
      </c>
      <c r="AV104" s="53" t="str">
        <f ca="1">IF(NOTA[[#This Row],[NB NOTA_C_QTY]]="","",ROW()-2)</f>
        <v/>
      </c>
    </row>
    <row r="105" spans="1:48" ht="20.100000000000001" customHeight="1" x14ac:dyDescent="0.25">
      <c r="A1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38" t="str">
        <f>IF(NOTA[[#This Row],[ID_P]]="","",MATCH(NOTA[[#This Row],[ID_P]],[1]!B_MSK[N_ID],0))</f>
        <v/>
      </c>
      <c r="D105" s="38" t="str">
        <f ca="1">IF(NOTA[[#This Row],[NAMA BARANG]]="","",INDEX(NOTA[ID],MATCH(,INDIRECT(ADDRESS(ROW(NOTA[ID]),COLUMN(NOTA[ID]))&amp;":"&amp;ADDRESS(ROW(),COLUMN(NOTA[ID]))),-1)))</f>
        <v/>
      </c>
      <c r="E105" s="46"/>
      <c r="H105" s="47"/>
      <c r="N105" s="38"/>
      <c r="Q105" s="42"/>
      <c r="R105" s="48"/>
      <c r="S105" s="49"/>
      <c r="U105" s="50"/>
      <c r="V105" s="45"/>
      <c r="W105" s="50" t="str">
        <f>IF(NOTA[[#This Row],[HARGA/ CTN]]="",NOTA[[#This Row],[JUMLAH_H]],NOTA[[#This Row],[HARGA/ CTN]]*IF(NOTA[[#This Row],[C]]="",0,NOTA[[#This Row],[C]]))</f>
        <v/>
      </c>
      <c r="X105" s="50" t="str">
        <f>IF(NOTA[[#This Row],[JUMLAH]]="","",NOTA[[#This Row],[JUMLAH]]*NOTA[[#This Row],[DISC 1]])</f>
        <v/>
      </c>
      <c r="Y105" s="50" t="str">
        <f>IF(NOTA[[#This Row],[JUMLAH]]="","",(NOTA[[#This Row],[JUMLAH]]-NOTA[[#This Row],[DISC 1-]])*NOTA[[#This Row],[DISC 2]])</f>
        <v/>
      </c>
      <c r="Z105" s="50" t="str">
        <f>IF(NOTA[[#This Row],[JUMLAH]]="","",NOTA[[#This Row],[DISC 1-]]+NOTA[[#This Row],[DISC 2-]])</f>
        <v/>
      </c>
      <c r="AA105" s="50" t="str">
        <f>IF(NOTA[[#This Row],[JUMLAH]]="","",NOTA[[#This Row],[JUMLAH]]-NOTA[[#This Row],[DISC]])</f>
        <v/>
      </c>
      <c r="AB105" s="50"/>
      <c r="AC1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5" s="50" t="str">
        <f>IF(OR(NOTA[[#This Row],[QTY]]="",NOTA[[#This Row],[HARGA SATUAN]]="",),"",NOTA[[#This Row],[QTY]]*NOTA[[#This Row],[HARGA SATUAN]])</f>
        <v/>
      </c>
      <c r="AG105" s="39" t="str">
        <f ca="1">IF(NOTA[ID_H]="","",INDEX(NOTA[TANGGAL],MATCH(,INDIRECT(ADDRESS(ROW(NOTA[TANGGAL]),COLUMN(NOTA[TANGGAL]))&amp;":"&amp;ADDRESS(ROW(),COLUMN(NOTA[TANGGAL]))),-1)))</f>
        <v/>
      </c>
      <c r="AH105" s="41" t="str">
        <f ca="1">IF(NOTA[[#This Row],[NAMA BARANG]]="","",INDEX(NOTA[SUPPLIER],MATCH(,INDIRECT(ADDRESS(ROW(NOTA[ID]),COLUMN(NOTA[ID]))&amp;":"&amp;ADDRESS(ROW(),COLUMN(NOTA[ID]))),-1)))</f>
        <v/>
      </c>
      <c r="AI105" s="41" t="str">
        <f ca="1">IF(NOTA[[#This Row],[ID_H]]="","",IF(NOTA[[#This Row],[FAKTUR]]="",INDIRECT(ADDRESS(ROW()-1,COLUMN())),NOTA[[#This Row],[FAKTUR]]))</f>
        <v/>
      </c>
      <c r="AJ105" s="38" t="str">
        <f ca="1">IF(NOTA[[#This Row],[ID]]="","",COUNTIF(NOTA[ID_H],NOTA[[#This Row],[ID_H]]))</f>
        <v/>
      </c>
      <c r="AK105" s="38" t="str">
        <f ca="1">IF(NOTA[[#This Row],[TGL.NOTA]]="",IF(NOTA[[#This Row],[SUPPLIER_H]]="","",AK104),MONTH(NOTA[[#This Row],[TGL.NOTA]]))</f>
        <v/>
      </c>
      <c r="AL105" s="38" t="str">
        <f>LOWER(SUBSTITUTE(SUBSTITUTE(SUBSTITUTE(SUBSTITUTE(SUBSTITUTE(SUBSTITUTE(SUBSTITUTE(SUBSTITUTE(SUBSTITUTE(NOTA[NAMA BARANG]," ",),".",""),"-",""),"(",""),")",""),",",""),"/",""),"""",""),"+",""))</f>
        <v/>
      </c>
      <c r="AM1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5" s="38" t="str">
        <f>IF(NOTA[[#This Row],[CONCAT4]]="","",_xlfn.IFNA(MATCH(NOTA[[#This Row],[CONCAT4]],[2]!RAW[CONCAT_H],0),FALSE))</f>
        <v/>
      </c>
      <c r="AQ105" s="38" t="str">
        <f>IF(NOTA[[#This Row],[CONCAT1]]="","",MATCH(NOTA[[#This Row],[CONCAT1]],[3]!db[NB NOTA_C],0))</f>
        <v/>
      </c>
      <c r="AR105" s="38" t="str">
        <f>IF(NOTA[[#This Row],[QTY/ CTN]]="","",TRUE)</f>
        <v/>
      </c>
      <c r="AS105" s="38" t="str">
        <f ca="1">IF(NOTA[[#This Row],[ID_H]]="","",IF(NOTA[[#This Row],[Column3]]=TRUE,NOTA[[#This Row],[QTY/ CTN]],INDEX([3]!db[QTY/ CTN],NOTA[[#This Row],[//DB]])))</f>
        <v/>
      </c>
      <c r="AT1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5" s="38" t="str">
        <f ca="1">IF(NOTA[[#This Row],[ID_H]]="","",MATCH(NOTA[[#This Row],[NB NOTA_C_QTY]],[4]!db[NB NOTA_C_QTY+F],0))</f>
        <v/>
      </c>
      <c r="AV105" s="53" t="str">
        <f ca="1">IF(NOTA[[#This Row],[NB NOTA_C_QTY]]="","",ROW()-2)</f>
        <v/>
      </c>
    </row>
    <row r="106" spans="1:48" ht="20.100000000000001" customHeight="1" x14ac:dyDescent="0.25">
      <c r="A1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38" t="str">
        <f>IF(NOTA[[#This Row],[ID_P]]="","",MATCH(NOTA[[#This Row],[ID_P]],[1]!B_MSK[N_ID],0))</f>
        <v/>
      </c>
      <c r="D106" s="38" t="str">
        <f ca="1">IF(NOTA[[#This Row],[NAMA BARANG]]="","",INDEX(NOTA[ID],MATCH(,INDIRECT(ADDRESS(ROW(NOTA[ID]),COLUMN(NOTA[ID]))&amp;":"&amp;ADDRESS(ROW(),COLUMN(NOTA[ID]))),-1)))</f>
        <v/>
      </c>
      <c r="E106" s="46"/>
      <c r="H106" s="47"/>
      <c r="N106" s="38"/>
      <c r="Q106" s="42"/>
      <c r="R106" s="48"/>
      <c r="S106" s="49"/>
      <c r="U106" s="50"/>
      <c r="V106" s="45"/>
      <c r="W106" s="50" t="str">
        <f>IF(NOTA[[#This Row],[HARGA/ CTN]]="",NOTA[[#This Row],[JUMLAH_H]],NOTA[[#This Row],[HARGA/ CTN]]*IF(NOTA[[#This Row],[C]]="",0,NOTA[[#This Row],[C]]))</f>
        <v/>
      </c>
      <c r="X106" s="50" t="str">
        <f>IF(NOTA[[#This Row],[JUMLAH]]="","",NOTA[[#This Row],[JUMLAH]]*NOTA[[#This Row],[DISC 1]])</f>
        <v/>
      </c>
      <c r="Y106" s="50" t="str">
        <f>IF(NOTA[[#This Row],[JUMLAH]]="","",(NOTA[[#This Row],[JUMLAH]]-NOTA[[#This Row],[DISC 1-]])*NOTA[[#This Row],[DISC 2]])</f>
        <v/>
      </c>
      <c r="Z106" s="50" t="str">
        <f>IF(NOTA[[#This Row],[JUMLAH]]="","",NOTA[[#This Row],[DISC 1-]]+NOTA[[#This Row],[DISC 2-]])</f>
        <v/>
      </c>
      <c r="AA106" s="50" t="str">
        <f>IF(NOTA[[#This Row],[JUMLAH]]="","",NOTA[[#This Row],[JUMLAH]]-NOTA[[#This Row],[DISC]])</f>
        <v/>
      </c>
      <c r="AB106" s="50"/>
      <c r="AC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6" s="50" t="str">
        <f>IF(OR(NOTA[[#This Row],[QTY]]="",NOTA[[#This Row],[HARGA SATUAN]]="",),"",NOTA[[#This Row],[QTY]]*NOTA[[#This Row],[HARGA SATUAN]])</f>
        <v/>
      </c>
      <c r="AG106" s="39" t="str">
        <f ca="1">IF(NOTA[ID_H]="","",INDEX(NOTA[TANGGAL],MATCH(,INDIRECT(ADDRESS(ROW(NOTA[TANGGAL]),COLUMN(NOTA[TANGGAL]))&amp;":"&amp;ADDRESS(ROW(),COLUMN(NOTA[TANGGAL]))),-1)))</f>
        <v/>
      </c>
      <c r="AH106" s="41" t="str">
        <f ca="1">IF(NOTA[[#This Row],[NAMA BARANG]]="","",INDEX(NOTA[SUPPLIER],MATCH(,INDIRECT(ADDRESS(ROW(NOTA[ID]),COLUMN(NOTA[ID]))&amp;":"&amp;ADDRESS(ROW(),COLUMN(NOTA[ID]))),-1)))</f>
        <v/>
      </c>
      <c r="AI106" s="41" t="str">
        <f ca="1">IF(NOTA[[#This Row],[ID_H]]="","",IF(NOTA[[#This Row],[FAKTUR]]="",INDIRECT(ADDRESS(ROW()-1,COLUMN())),NOTA[[#This Row],[FAKTUR]]))</f>
        <v/>
      </c>
      <c r="AJ106" s="38" t="str">
        <f ca="1">IF(NOTA[[#This Row],[ID]]="","",COUNTIF(NOTA[ID_H],NOTA[[#This Row],[ID_H]]))</f>
        <v/>
      </c>
      <c r="AK106" s="38" t="str">
        <f ca="1">IF(NOTA[[#This Row],[TGL.NOTA]]="",IF(NOTA[[#This Row],[SUPPLIER_H]]="","",AK105),MONTH(NOTA[[#This Row],[TGL.NOTA]]))</f>
        <v/>
      </c>
      <c r="AL106" s="38" t="str">
        <f>LOWER(SUBSTITUTE(SUBSTITUTE(SUBSTITUTE(SUBSTITUTE(SUBSTITUTE(SUBSTITUTE(SUBSTITUTE(SUBSTITUTE(SUBSTITUTE(NOTA[NAMA BARANG]," ",),".",""),"-",""),"(",""),")",""),",",""),"/",""),"""",""),"+",""))</f>
        <v/>
      </c>
      <c r="AM1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6" s="38" t="str">
        <f>IF(NOTA[[#This Row],[CONCAT4]]="","",_xlfn.IFNA(MATCH(NOTA[[#This Row],[CONCAT4]],[2]!RAW[CONCAT_H],0),FALSE))</f>
        <v/>
      </c>
      <c r="AQ106" s="38" t="str">
        <f>IF(NOTA[[#This Row],[CONCAT1]]="","",MATCH(NOTA[[#This Row],[CONCAT1]],[3]!db[NB NOTA_C],0))</f>
        <v/>
      </c>
      <c r="AR106" s="38" t="str">
        <f>IF(NOTA[[#This Row],[QTY/ CTN]]="","",TRUE)</f>
        <v/>
      </c>
      <c r="AS106" s="38" t="str">
        <f ca="1">IF(NOTA[[#This Row],[ID_H]]="","",IF(NOTA[[#This Row],[Column3]]=TRUE,NOTA[[#This Row],[QTY/ CTN]],INDEX([3]!db[QTY/ CTN],NOTA[[#This Row],[//DB]])))</f>
        <v/>
      </c>
      <c r="AT1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6" s="38" t="str">
        <f ca="1">IF(NOTA[[#This Row],[ID_H]]="","",MATCH(NOTA[[#This Row],[NB NOTA_C_QTY]],[4]!db[NB NOTA_C_QTY+F],0))</f>
        <v/>
      </c>
      <c r="AV106" s="53" t="str">
        <f ca="1">IF(NOTA[[#This Row],[NB NOTA_C_QTY]]="","",ROW()-2)</f>
        <v/>
      </c>
    </row>
    <row r="107" spans="1:48" ht="20.100000000000001" customHeight="1" x14ac:dyDescent="0.25">
      <c r="A1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38" t="str">
        <f>IF(NOTA[[#This Row],[ID_P]]="","",MATCH(NOTA[[#This Row],[ID_P]],[1]!B_MSK[N_ID],0))</f>
        <v/>
      </c>
      <c r="D107" s="38" t="str">
        <f ca="1">IF(NOTA[[#This Row],[NAMA BARANG]]="","",INDEX(NOTA[ID],MATCH(,INDIRECT(ADDRESS(ROW(NOTA[ID]),COLUMN(NOTA[ID]))&amp;":"&amp;ADDRESS(ROW(),COLUMN(NOTA[ID]))),-1)))</f>
        <v/>
      </c>
      <c r="E107" s="46"/>
      <c r="H107" s="47"/>
      <c r="N107" s="38"/>
      <c r="Q107" s="42"/>
      <c r="R107" s="48"/>
      <c r="S107" s="49"/>
      <c r="U107" s="50"/>
      <c r="V107" s="45"/>
      <c r="W107" s="50" t="str">
        <f>IF(NOTA[[#This Row],[HARGA/ CTN]]="",NOTA[[#This Row],[JUMLAH_H]],NOTA[[#This Row],[HARGA/ CTN]]*IF(NOTA[[#This Row],[C]]="",0,NOTA[[#This Row],[C]]))</f>
        <v/>
      </c>
      <c r="X107" s="50" t="str">
        <f>IF(NOTA[[#This Row],[JUMLAH]]="","",NOTA[[#This Row],[JUMLAH]]*NOTA[[#This Row],[DISC 1]])</f>
        <v/>
      </c>
      <c r="Y107" s="50" t="str">
        <f>IF(NOTA[[#This Row],[JUMLAH]]="","",(NOTA[[#This Row],[JUMLAH]]-NOTA[[#This Row],[DISC 1-]])*NOTA[[#This Row],[DISC 2]])</f>
        <v/>
      </c>
      <c r="Z107" s="50" t="str">
        <f>IF(NOTA[[#This Row],[JUMLAH]]="","",NOTA[[#This Row],[DISC 1-]]+NOTA[[#This Row],[DISC 2-]])</f>
        <v/>
      </c>
      <c r="AA107" s="50" t="str">
        <f>IF(NOTA[[#This Row],[JUMLAH]]="","",NOTA[[#This Row],[JUMLAH]]-NOTA[[#This Row],[DISC]])</f>
        <v/>
      </c>
      <c r="AB107" s="50"/>
      <c r="AC1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7" s="50" t="str">
        <f>IF(OR(NOTA[[#This Row],[QTY]]="",NOTA[[#This Row],[HARGA SATUAN]]="",),"",NOTA[[#This Row],[QTY]]*NOTA[[#This Row],[HARGA SATUAN]])</f>
        <v/>
      </c>
      <c r="AG107" s="39" t="str">
        <f ca="1">IF(NOTA[ID_H]="","",INDEX(NOTA[TANGGAL],MATCH(,INDIRECT(ADDRESS(ROW(NOTA[TANGGAL]),COLUMN(NOTA[TANGGAL]))&amp;":"&amp;ADDRESS(ROW(),COLUMN(NOTA[TANGGAL]))),-1)))</f>
        <v/>
      </c>
      <c r="AH107" s="41" t="str">
        <f ca="1">IF(NOTA[[#This Row],[NAMA BARANG]]="","",INDEX(NOTA[SUPPLIER],MATCH(,INDIRECT(ADDRESS(ROW(NOTA[ID]),COLUMN(NOTA[ID]))&amp;":"&amp;ADDRESS(ROW(),COLUMN(NOTA[ID]))),-1)))</f>
        <v/>
      </c>
      <c r="AI107" s="41" t="str">
        <f ca="1">IF(NOTA[[#This Row],[ID_H]]="","",IF(NOTA[[#This Row],[FAKTUR]]="",INDIRECT(ADDRESS(ROW()-1,COLUMN())),NOTA[[#This Row],[FAKTUR]]))</f>
        <v/>
      </c>
      <c r="AJ107" s="38" t="str">
        <f ca="1">IF(NOTA[[#This Row],[ID]]="","",COUNTIF(NOTA[ID_H],NOTA[[#This Row],[ID_H]]))</f>
        <v/>
      </c>
      <c r="AK107" s="38" t="str">
        <f ca="1">IF(NOTA[[#This Row],[TGL.NOTA]]="",IF(NOTA[[#This Row],[SUPPLIER_H]]="","",AK106),MONTH(NOTA[[#This Row],[TGL.NOTA]]))</f>
        <v/>
      </c>
      <c r="AL107" s="38" t="str">
        <f>LOWER(SUBSTITUTE(SUBSTITUTE(SUBSTITUTE(SUBSTITUTE(SUBSTITUTE(SUBSTITUTE(SUBSTITUTE(SUBSTITUTE(SUBSTITUTE(NOTA[NAMA BARANG]," ",),".",""),"-",""),"(",""),")",""),",",""),"/",""),"""",""),"+",""))</f>
        <v/>
      </c>
      <c r="AM1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7" s="38" t="str">
        <f>IF(NOTA[[#This Row],[CONCAT4]]="","",_xlfn.IFNA(MATCH(NOTA[[#This Row],[CONCAT4]],[2]!RAW[CONCAT_H],0),FALSE))</f>
        <v/>
      </c>
      <c r="AQ107" s="38" t="str">
        <f>IF(NOTA[[#This Row],[CONCAT1]]="","",MATCH(NOTA[[#This Row],[CONCAT1]],[3]!db[NB NOTA_C],0))</f>
        <v/>
      </c>
      <c r="AR107" s="38" t="str">
        <f>IF(NOTA[[#This Row],[QTY/ CTN]]="","",TRUE)</f>
        <v/>
      </c>
      <c r="AS107" s="38" t="str">
        <f ca="1">IF(NOTA[[#This Row],[ID_H]]="","",IF(NOTA[[#This Row],[Column3]]=TRUE,NOTA[[#This Row],[QTY/ CTN]],INDEX([3]!db[QTY/ CTN],NOTA[[#This Row],[//DB]])))</f>
        <v/>
      </c>
      <c r="AT1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7" s="38" t="str">
        <f ca="1">IF(NOTA[[#This Row],[ID_H]]="","",MATCH(NOTA[[#This Row],[NB NOTA_C_QTY]],[4]!db[NB NOTA_C_QTY+F],0))</f>
        <v/>
      </c>
      <c r="AV107" s="53" t="str">
        <f ca="1">IF(NOTA[[#This Row],[NB NOTA_C_QTY]]="","",ROW()-2)</f>
        <v/>
      </c>
    </row>
    <row r="108" spans="1:48" ht="20.100000000000001" customHeight="1" x14ac:dyDescent="0.25">
      <c r="A1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38" t="str">
        <f>IF(NOTA[[#This Row],[ID_P]]="","",MATCH(NOTA[[#This Row],[ID_P]],[1]!B_MSK[N_ID],0))</f>
        <v/>
      </c>
      <c r="D108" s="38" t="str">
        <f ca="1">IF(NOTA[[#This Row],[NAMA BARANG]]="","",INDEX(NOTA[ID],MATCH(,INDIRECT(ADDRESS(ROW(NOTA[ID]),COLUMN(NOTA[ID]))&amp;":"&amp;ADDRESS(ROW(),COLUMN(NOTA[ID]))),-1)))</f>
        <v/>
      </c>
      <c r="E108" s="46"/>
      <c r="H108" s="47"/>
      <c r="N108" s="38"/>
      <c r="Q108" s="42"/>
      <c r="R108" s="48"/>
      <c r="S108" s="49"/>
      <c r="U108" s="50"/>
      <c r="V108" s="45"/>
      <c r="W108" s="50" t="str">
        <f>IF(NOTA[[#This Row],[HARGA/ CTN]]="",NOTA[[#This Row],[JUMLAH_H]],NOTA[[#This Row],[HARGA/ CTN]]*IF(NOTA[[#This Row],[C]]="",0,NOTA[[#This Row],[C]]))</f>
        <v/>
      </c>
      <c r="X108" s="50" t="str">
        <f>IF(NOTA[[#This Row],[JUMLAH]]="","",NOTA[[#This Row],[JUMLAH]]*NOTA[[#This Row],[DISC 1]])</f>
        <v/>
      </c>
      <c r="Y108" s="50" t="str">
        <f>IF(NOTA[[#This Row],[JUMLAH]]="","",(NOTA[[#This Row],[JUMLAH]]-NOTA[[#This Row],[DISC 1-]])*NOTA[[#This Row],[DISC 2]])</f>
        <v/>
      </c>
      <c r="Z108" s="50" t="str">
        <f>IF(NOTA[[#This Row],[JUMLAH]]="","",NOTA[[#This Row],[DISC 1-]]+NOTA[[#This Row],[DISC 2-]])</f>
        <v/>
      </c>
      <c r="AA108" s="50" t="str">
        <f>IF(NOTA[[#This Row],[JUMLAH]]="","",NOTA[[#This Row],[JUMLAH]]-NOTA[[#This Row],[DISC]])</f>
        <v/>
      </c>
      <c r="AB108" s="50"/>
      <c r="AC1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8" s="50" t="str">
        <f>IF(OR(NOTA[[#This Row],[QTY]]="",NOTA[[#This Row],[HARGA SATUAN]]="",),"",NOTA[[#This Row],[QTY]]*NOTA[[#This Row],[HARGA SATUAN]])</f>
        <v/>
      </c>
      <c r="AG108" s="39" t="str">
        <f ca="1">IF(NOTA[ID_H]="","",INDEX(NOTA[TANGGAL],MATCH(,INDIRECT(ADDRESS(ROW(NOTA[TANGGAL]),COLUMN(NOTA[TANGGAL]))&amp;":"&amp;ADDRESS(ROW(),COLUMN(NOTA[TANGGAL]))),-1)))</f>
        <v/>
      </c>
      <c r="AH108" s="41" t="str">
        <f ca="1">IF(NOTA[[#This Row],[NAMA BARANG]]="","",INDEX(NOTA[SUPPLIER],MATCH(,INDIRECT(ADDRESS(ROW(NOTA[ID]),COLUMN(NOTA[ID]))&amp;":"&amp;ADDRESS(ROW(),COLUMN(NOTA[ID]))),-1)))</f>
        <v/>
      </c>
      <c r="AI108" s="41" t="str">
        <f ca="1">IF(NOTA[[#This Row],[ID_H]]="","",IF(NOTA[[#This Row],[FAKTUR]]="",INDIRECT(ADDRESS(ROW()-1,COLUMN())),NOTA[[#This Row],[FAKTUR]]))</f>
        <v/>
      </c>
      <c r="AJ108" s="38" t="str">
        <f ca="1">IF(NOTA[[#This Row],[ID]]="","",COUNTIF(NOTA[ID_H],NOTA[[#This Row],[ID_H]]))</f>
        <v/>
      </c>
      <c r="AK108" s="38" t="str">
        <f ca="1">IF(NOTA[[#This Row],[TGL.NOTA]]="",IF(NOTA[[#This Row],[SUPPLIER_H]]="","",AK107),MONTH(NOTA[[#This Row],[TGL.NOTA]]))</f>
        <v/>
      </c>
      <c r="AL108" s="38" t="str">
        <f>LOWER(SUBSTITUTE(SUBSTITUTE(SUBSTITUTE(SUBSTITUTE(SUBSTITUTE(SUBSTITUTE(SUBSTITUTE(SUBSTITUTE(SUBSTITUTE(NOTA[NAMA BARANG]," ",),".",""),"-",""),"(",""),")",""),",",""),"/",""),"""",""),"+",""))</f>
        <v/>
      </c>
      <c r="AM1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8" s="38" t="str">
        <f>IF(NOTA[[#This Row],[CONCAT4]]="","",_xlfn.IFNA(MATCH(NOTA[[#This Row],[CONCAT4]],[2]!RAW[CONCAT_H],0),FALSE))</f>
        <v/>
      </c>
      <c r="AQ108" s="38" t="str">
        <f>IF(NOTA[[#This Row],[CONCAT1]]="","",MATCH(NOTA[[#This Row],[CONCAT1]],[3]!db[NB NOTA_C],0))</f>
        <v/>
      </c>
      <c r="AR108" s="38" t="str">
        <f>IF(NOTA[[#This Row],[QTY/ CTN]]="","",TRUE)</f>
        <v/>
      </c>
      <c r="AS108" s="38" t="str">
        <f ca="1">IF(NOTA[[#This Row],[ID_H]]="","",IF(NOTA[[#This Row],[Column3]]=TRUE,NOTA[[#This Row],[QTY/ CTN]],INDEX([3]!db[QTY/ CTN],NOTA[[#This Row],[//DB]])))</f>
        <v/>
      </c>
      <c r="AT1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8" s="38" t="str">
        <f ca="1">IF(NOTA[[#This Row],[ID_H]]="","",MATCH(NOTA[[#This Row],[NB NOTA_C_QTY]],[4]!db[NB NOTA_C_QTY+F],0))</f>
        <v/>
      </c>
      <c r="AV108" s="53" t="str">
        <f ca="1">IF(NOTA[[#This Row],[NB NOTA_C_QTY]]="","",ROW()-2)</f>
        <v/>
      </c>
    </row>
    <row r="109" spans="1:48" ht="20.100000000000001" customHeight="1" x14ac:dyDescent="0.25">
      <c r="A1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38" t="str">
        <f>IF(NOTA[[#This Row],[ID_P]]="","",MATCH(NOTA[[#This Row],[ID_P]],[1]!B_MSK[N_ID],0))</f>
        <v/>
      </c>
      <c r="D109" s="38" t="str">
        <f ca="1">IF(NOTA[[#This Row],[NAMA BARANG]]="","",INDEX(NOTA[ID],MATCH(,INDIRECT(ADDRESS(ROW(NOTA[ID]),COLUMN(NOTA[ID]))&amp;":"&amp;ADDRESS(ROW(),COLUMN(NOTA[ID]))),-1)))</f>
        <v/>
      </c>
      <c r="E109" s="46"/>
      <c r="H109" s="47"/>
      <c r="N109" s="38"/>
      <c r="Q109" s="42"/>
      <c r="R109" s="48"/>
      <c r="S109" s="49"/>
      <c r="U109" s="50"/>
      <c r="V109" s="45"/>
      <c r="W109" s="50" t="str">
        <f>IF(NOTA[[#This Row],[HARGA/ CTN]]="",NOTA[[#This Row],[JUMLAH_H]],NOTA[[#This Row],[HARGA/ CTN]]*IF(NOTA[[#This Row],[C]]="",0,NOTA[[#This Row],[C]]))</f>
        <v/>
      </c>
      <c r="X109" s="50" t="str">
        <f>IF(NOTA[[#This Row],[JUMLAH]]="","",NOTA[[#This Row],[JUMLAH]]*NOTA[[#This Row],[DISC 1]])</f>
        <v/>
      </c>
      <c r="Y109" s="50" t="str">
        <f>IF(NOTA[[#This Row],[JUMLAH]]="","",(NOTA[[#This Row],[JUMLAH]]-NOTA[[#This Row],[DISC 1-]])*NOTA[[#This Row],[DISC 2]])</f>
        <v/>
      </c>
      <c r="Z109" s="50" t="str">
        <f>IF(NOTA[[#This Row],[JUMLAH]]="","",NOTA[[#This Row],[DISC 1-]]+NOTA[[#This Row],[DISC 2-]])</f>
        <v/>
      </c>
      <c r="AA109" s="50" t="str">
        <f>IF(NOTA[[#This Row],[JUMLAH]]="","",NOTA[[#This Row],[JUMLAH]]-NOTA[[#This Row],[DISC]])</f>
        <v/>
      </c>
      <c r="AB109" s="50"/>
      <c r="AC1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9" s="50" t="str">
        <f>IF(OR(NOTA[[#This Row],[QTY]]="",NOTA[[#This Row],[HARGA SATUAN]]="",),"",NOTA[[#This Row],[QTY]]*NOTA[[#This Row],[HARGA SATUAN]])</f>
        <v/>
      </c>
      <c r="AG109" s="39" t="str">
        <f ca="1">IF(NOTA[ID_H]="","",INDEX(NOTA[TANGGAL],MATCH(,INDIRECT(ADDRESS(ROW(NOTA[TANGGAL]),COLUMN(NOTA[TANGGAL]))&amp;":"&amp;ADDRESS(ROW(),COLUMN(NOTA[TANGGAL]))),-1)))</f>
        <v/>
      </c>
      <c r="AH109" s="41" t="str">
        <f ca="1">IF(NOTA[[#This Row],[NAMA BARANG]]="","",INDEX(NOTA[SUPPLIER],MATCH(,INDIRECT(ADDRESS(ROW(NOTA[ID]),COLUMN(NOTA[ID]))&amp;":"&amp;ADDRESS(ROW(),COLUMN(NOTA[ID]))),-1)))</f>
        <v/>
      </c>
      <c r="AI109" s="41" t="str">
        <f ca="1">IF(NOTA[[#This Row],[ID_H]]="","",IF(NOTA[[#This Row],[FAKTUR]]="",INDIRECT(ADDRESS(ROW()-1,COLUMN())),NOTA[[#This Row],[FAKTUR]]))</f>
        <v/>
      </c>
      <c r="AJ109" s="38" t="str">
        <f ca="1">IF(NOTA[[#This Row],[ID]]="","",COUNTIF(NOTA[ID_H],NOTA[[#This Row],[ID_H]]))</f>
        <v/>
      </c>
      <c r="AK109" s="38" t="str">
        <f ca="1">IF(NOTA[[#This Row],[TGL.NOTA]]="",IF(NOTA[[#This Row],[SUPPLIER_H]]="","",AK108),MONTH(NOTA[[#This Row],[TGL.NOTA]]))</f>
        <v/>
      </c>
      <c r="AL109" s="38" t="str">
        <f>LOWER(SUBSTITUTE(SUBSTITUTE(SUBSTITUTE(SUBSTITUTE(SUBSTITUTE(SUBSTITUTE(SUBSTITUTE(SUBSTITUTE(SUBSTITUTE(NOTA[NAMA BARANG]," ",),".",""),"-",""),"(",""),")",""),",",""),"/",""),"""",""),"+",""))</f>
        <v/>
      </c>
      <c r="AM1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9" s="38" t="str">
        <f>IF(NOTA[[#This Row],[CONCAT4]]="","",_xlfn.IFNA(MATCH(NOTA[[#This Row],[CONCAT4]],[2]!RAW[CONCAT_H],0),FALSE))</f>
        <v/>
      </c>
      <c r="AQ109" s="38" t="str">
        <f>IF(NOTA[[#This Row],[CONCAT1]]="","",MATCH(NOTA[[#This Row],[CONCAT1]],[3]!db[NB NOTA_C],0))</f>
        <v/>
      </c>
      <c r="AR109" s="38" t="str">
        <f>IF(NOTA[[#This Row],[QTY/ CTN]]="","",TRUE)</f>
        <v/>
      </c>
      <c r="AS109" s="38" t="str">
        <f ca="1">IF(NOTA[[#This Row],[ID_H]]="","",IF(NOTA[[#This Row],[Column3]]=TRUE,NOTA[[#This Row],[QTY/ CTN]],INDEX([3]!db[QTY/ CTN],NOTA[[#This Row],[//DB]])))</f>
        <v/>
      </c>
      <c r="AT1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9" s="38" t="str">
        <f ca="1">IF(NOTA[[#This Row],[ID_H]]="","",MATCH(NOTA[[#This Row],[NB NOTA_C_QTY]],[4]!db[NB NOTA_C_QTY+F],0))</f>
        <v/>
      </c>
      <c r="AV109" s="53" t="str">
        <f ca="1">IF(NOTA[[#This Row],[NB NOTA_C_QTY]]="","",ROW()-2)</f>
        <v/>
      </c>
    </row>
    <row r="110" spans="1:48" ht="20.100000000000001" customHeight="1" x14ac:dyDescent="0.25">
      <c r="A1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38" t="str">
        <f>IF(NOTA[[#This Row],[ID_P]]="","",MATCH(NOTA[[#This Row],[ID_P]],[1]!B_MSK[N_ID],0))</f>
        <v/>
      </c>
      <c r="D110" s="38" t="str">
        <f ca="1">IF(NOTA[[#This Row],[NAMA BARANG]]="","",INDEX(NOTA[ID],MATCH(,INDIRECT(ADDRESS(ROW(NOTA[ID]),COLUMN(NOTA[ID]))&amp;":"&amp;ADDRESS(ROW(),COLUMN(NOTA[ID]))),-1)))</f>
        <v/>
      </c>
      <c r="E110" s="46"/>
      <c r="H110" s="47"/>
      <c r="N110" s="38"/>
      <c r="Q110" s="42"/>
      <c r="R110" s="48"/>
      <c r="S110" s="49"/>
      <c r="U110" s="50"/>
      <c r="V110" s="45"/>
      <c r="W110" s="50" t="str">
        <f>IF(NOTA[[#This Row],[HARGA/ CTN]]="",NOTA[[#This Row],[JUMLAH_H]],NOTA[[#This Row],[HARGA/ CTN]]*IF(NOTA[[#This Row],[C]]="",0,NOTA[[#This Row],[C]]))</f>
        <v/>
      </c>
      <c r="X110" s="50" t="str">
        <f>IF(NOTA[[#This Row],[JUMLAH]]="","",NOTA[[#This Row],[JUMLAH]]*NOTA[[#This Row],[DISC 1]])</f>
        <v/>
      </c>
      <c r="Y110" s="50" t="str">
        <f>IF(NOTA[[#This Row],[JUMLAH]]="","",(NOTA[[#This Row],[JUMLAH]]-NOTA[[#This Row],[DISC 1-]])*NOTA[[#This Row],[DISC 2]])</f>
        <v/>
      </c>
      <c r="Z110" s="50" t="str">
        <f>IF(NOTA[[#This Row],[JUMLAH]]="","",NOTA[[#This Row],[DISC 1-]]+NOTA[[#This Row],[DISC 2-]])</f>
        <v/>
      </c>
      <c r="AA110" s="50" t="str">
        <f>IF(NOTA[[#This Row],[JUMLAH]]="","",NOTA[[#This Row],[JUMLAH]]-NOTA[[#This Row],[DISC]])</f>
        <v/>
      </c>
      <c r="AB110" s="50"/>
      <c r="AC1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0" s="50" t="str">
        <f>IF(OR(NOTA[[#This Row],[QTY]]="",NOTA[[#This Row],[HARGA SATUAN]]="",),"",NOTA[[#This Row],[QTY]]*NOTA[[#This Row],[HARGA SATUAN]])</f>
        <v/>
      </c>
      <c r="AG110" s="39" t="str">
        <f ca="1">IF(NOTA[ID_H]="","",INDEX(NOTA[TANGGAL],MATCH(,INDIRECT(ADDRESS(ROW(NOTA[TANGGAL]),COLUMN(NOTA[TANGGAL]))&amp;":"&amp;ADDRESS(ROW(),COLUMN(NOTA[TANGGAL]))),-1)))</f>
        <v/>
      </c>
      <c r="AH110" s="41" t="str">
        <f ca="1">IF(NOTA[[#This Row],[NAMA BARANG]]="","",INDEX(NOTA[SUPPLIER],MATCH(,INDIRECT(ADDRESS(ROW(NOTA[ID]),COLUMN(NOTA[ID]))&amp;":"&amp;ADDRESS(ROW(),COLUMN(NOTA[ID]))),-1)))</f>
        <v/>
      </c>
      <c r="AI110" s="41" t="str">
        <f ca="1">IF(NOTA[[#This Row],[ID_H]]="","",IF(NOTA[[#This Row],[FAKTUR]]="",INDIRECT(ADDRESS(ROW()-1,COLUMN())),NOTA[[#This Row],[FAKTUR]]))</f>
        <v/>
      </c>
      <c r="AJ110" s="38" t="str">
        <f ca="1">IF(NOTA[[#This Row],[ID]]="","",COUNTIF(NOTA[ID_H],NOTA[[#This Row],[ID_H]]))</f>
        <v/>
      </c>
      <c r="AK110" s="38" t="str">
        <f ca="1">IF(NOTA[[#This Row],[TGL.NOTA]]="",IF(NOTA[[#This Row],[SUPPLIER_H]]="","",AK109),MONTH(NOTA[[#This Row],[TGL.NOTA]]))</f>
        <v/>
      </c>
      <c r="AL110" s="38" t="str">
        <f>LOWER(SUBSTITUTE(SUBSTITUTE(SUBSTITUTE(SUBSTITUTE(SUBSTITUTE(SUBSTITUTE(SUBSTITUTE(SUBSTITUTE(SUBSTITUTE(NOTA[NAMA BARANG]," ",),".",""),"-",""),"(",""),")",""),",",""),"/",""),"""",""),"+",""))</f>
        <v/>
      </c>
      <c r="AM1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0" s="38" t="str">
        <f>IF(NOTA[[#This Row],[CONCAT4]]="","",_xlfn.IFNA(MATCH(NOTA[[#This Row],[CONCAT4]],[2]!RAW[CONCAT_H],0),FALSE))</f>
        <v/>
      </c>
      <c r="AQ110" s="38" t="str">
        <f>IF(NOTA[[#This Row],[CONCAT1]]="","",MATCH(NOTA[[#This Row],[CONCAT1]],[3]!db[NB NOTA_C],0))</f>
        <v/>
      </c>
      <c r="AR110" s="38" t="str">
        <f>IF(NOTA[[#This Row],[QTY/ CTN]]="","",TRUE)</f>
        <v/>
      </c>
      <c r="AS110" s="38" t="str">
        <f ca="1">IF(NOTA[[#This Row],[ID_H]]="","",IF(NOTA[[#This Row],[Column3]]=TRUE,NOTA[[#This Row],[QTY/ CTN]],INDEX([3]!db[QTY/ CTN],NOTA[[#This Row],[//DB]])))</f>
        <v/>
      </c>
      <c r="AT1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0" s="38" t="str">
        <f ca="1">IF(NOTA[[#This Row],[ID_H]]="","",MATCH(NOTA[[#This Row],[NB NOTA_C_QTY]],[4]!db[NB NOTA_C_QTY+F],0))</f>
        <v/>
      </c>
      <c r="AV110" s="53" t="str">
        <f ca="1">IF(NOTA[[#This Row],[NB NOTA_C_QTY]]="","",ROW()-2)</f>
        <v/>
      </c>
    </row>
    <row r="111" spans="1:48" ht="20.100000000000001" customHeight="1" x14ac:dyDescent="0.25">
      <c r="A1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" s="38" t="str">
        <f>IF(NOTA[[#This Row],[ID_P]]="","",MATCH(NOTA[[#This Row],[ID_P]],[1]!B_MSK[N_ID],0))</f>
        <v/>
      </c>
      <c r="D111" s="38" t="str">
        <f ca="1">IF(NOTA[[#This Row],[NAMA BARANG]]="","",INDEX(NOTA[ID],MATCH(,INDIRECT(ADDRESS(ROW(NOTA[ID]),COLUMN(NOTA[ID]))&amp;":"&amp;ADDRESS(ROW(),COLUMN(NOTA[ID]))),-1)))</f>
        <v/>
      </c>
      <c r="E111" s="46"/>
      <c r="H111" s="47"/>
      <c r="N111" s="38"/>
      <c r="Q111" s="42"/>
      <c r="R111" s="48"/>
      <c r="S111" s="49"/>
      <c r="U111" s="50"/>
      <c r="V111" s="45"/>
      <c r="W111" s="50" t="str">
        <f>IF(NOTA[[#This Row],[HARGA/ CTN]]="",NOTA[[#This Row],[JUMLAH_H]],NOTA[[#This Row],[HARGA/ CTN]]*IF(NOTA[[#This Row],[C]]="",0,NOTA[[#This Row],[C]]))</f>
        <v/>
      </c>
      <c r="X111" s="50" t="str">
        <f>IF(NOTA[[#This Row],[JUMLAH]]="","",NOTA[[#This Row],[JUMLAH]]*NOTA[[#This Row],[DISC 1]])</f>
        <v/>
      </c>
      <c r="Y111" s="50" t="str">
        <f>IF(NOTA[[#This Row],[JUMLAH]]="","",(NOTA[[#This Row],[JUMLAH]]-NOTA[[#This Row],[DISC 1-]])*NOTA[[#This Row],[DISC 2]])</f>
        <v/>
      </c>
      <c r="Z111" s="50" t="str">
        <f>IF(NOTA[[#This Row],[JUMLAH]]="","",NOTA[[#This Row],[DISC 1-]]+NOTA[[#This Row],[DISC 2-]])</f>
        <v/>
      </c>
      <c r="AA111" s="50" t="str">
        <f>IF(NOTA[[#This Row],[JUMLAH]]="","",NOTA[[#This Row],[JUMLAH]]-NOTA[[#This Row],[DISC]])</f>
        <v/>
      </c>
      <c r="AB111" s="50"/>
      <c r="AC1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1" s="50" t="str">
        <f>IF(OR(NOTA[[#This Row],[QTY]]="",NOTA[[#This Row],[HARGA SATUAN]]="",),"",NOTA[[#This Row],[QTY]]*NOTA[[#This Row],[HARGA SATUAN]])</f>
        <v/>
      </c>
      <c r="AG111" s="39" t="str">
        <f ca="1">IF(NOTA[ID_H]="","",INDEX(NOTA[TANGGAL],MATCH(,INDIRECT(ADDRESS(ROW(NOTA[TANGGAL]),COLUMN(NOTA[TANGGAL]))&amp;":"&amp;ADDRESS(ROW(),COLUMN(NOTA[TANGGAL]))),-1)))</f>
        <v/>
      </c>
      <c r="AH111" s="41" t="str">
        <f ca="1">IF(NOTA[[#This Row],[NAMA BARANG]]="","",INDEX(NOTA[SUPPLIER],MATCH(,INDIRECT(ADDRESS(ROW(NOTA[ID]),COLUMN(NOTA[ID]))&amp;":"&amp;ADDRESS(ROW(),COLUMN(NOTA[ID]))),-1)))</f>
        <v/>
      </c>
      <c r="AI111" s="41" t="str">
        <f ca="1">IF(NOTA[[#This Row],[ID_H]]="","",IF(NOTA[[#This Row],[FAKTUR]]="",INDIRECT(ADDRESS(ROW()-1,COLUMN())),NOTA[[#This Row],[FAKTUR]]))</f>
        <v/>
      </c>
      <c r="AJ111" s="38" t="str">
        <f ca="1">IF(NOTA[[#This Row],[ID]]="","",COUNTIF(NOTA[ID_H],NOTA[[#This Row],[ID_H]]))</f>
        <v/>
      </c>
      <c r="AK111" s="38" t="str">
        <f ca="1">IF(NOTA[[#This Row],[TGL.NOTA]]="",IF(NOTA[[#This Row],[SUPPLIER_H]]="","",AK110),MONTH(NOTA[[#This Row],[TGL.NOTA]]))</f>
        <v/>
      </c>
      <c r="AL111" s="38" t="str">
        <f>LOWER(SUBSTITUTE(SUBSTITUTE(SUBSTITUTE(SUBSTITUTE(SUBSTITUTE(SUBSTITUTE(SUBSTITUTE(SUBSTITUTE(SUBSTITUTE(NOTA[NAMA BARANG]," ",),".",""),"-",""),"(",""),")",""),",",""),"/",""),"""",""),"+",""))</f>
        <v/>
      </c>
      <c r="AM1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1" s="38" t="str">
        <f>IF(NOTA[[#This Row],[CONCAT4]]="","",_xlfn.IFNA(MATCH(NOTA[[#This Row],[CONCAT4]],[2]!RAW[CONCAT_H],0),FALSE))</f>
        <v/>
      </c>
      <c r="AQ111" s="38" t="str">
        <f>IF(NOTA[[#This Row],[CONCAT1]]="","",MATCH(NOTA[[#This Row],[CONCAT1]],[3]!db[NB NOTA_C],0))</f>
        <v/>
      </c>
      <c r="AR111" s="38" t="str">
        <f>IF(NOTA[[#This Row],[QTY/ CTN]]="","",TRUE)</f>
        <v/>
      </c>
      <c r="AS111" s="38" t="str">
        <f ca="1">IF(NOTA[[#This Row],[ID_H]]="","",IF(NOTA[[#This Row],[Column3]]=TRUE,NOTA[[#This Row],[QTY/ CTN]],INDEX([3]!db[QTY/ CTN],NOTA[[#This Row],[//DB]])))</f>
        <v/>
      </c>
      <c r="AT1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1" s="38" t="str">
        <f ca="1">IF(NOTA[[#This Row],[ID_H]]="","",MATCH(NOTA[[#This Row],[NB NOTA_C_QTY]],[4]!db[NB NOTA_C_QTY+F],0))</f>
        <v/>
      </c>
      <c r="AV111" s="53" t="str">
        <f ca="1">IF(NOTA[[#This Row],[NB NOTA_C_QTY]]="","",ROW()-2)</f>
        <v/>
      </c>
    </row>
    <row r="112" spans="1:48" ht="20.100000000000001" customHeight="1" x14ac:dyDescent="0.25">
      <c r="A1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38" t="str">
        <f>IF(NOTA[[#This Row],[ID_P]]="","",MATCH(NOTA[[#This Row],[ID_P]],[1]!B_MSK[N_ID],0))</f>
        <v/>
      </c>
      <c r="D112" s="38" t="str">
        <f ca="1">IF(NOTA[[#This Row],[NAMA BARANG]]="","",INDEX(NOTA[ID],MATCH(,INDIRECT(ADDRESS(ROW(NOTA[ID]),COLUMN(NOTA[ID]))&amp;":"&amp;ADDRESS(ROW(),COLUMN(NOTA[ID]))),-1)))</f>
        <v/>
      </c>
      <c r="E112" s="46"/>
      <c r="H112" s="47"/>
      <c r="N112" s="38"/>
      <c r="Q112" s="42"/>
      <c r="R112" s="48"/>
      <c r="S112" s="49"/>
      <c r="U112" s="50"/>
      <c r="V112" s="45"/>
      <c r="W112" s="50" t="str">
        <f>IF(NOTA[[#This Row],[HARGA/ CTN]]="",NOTA[[#This Row],[JUMLAH_H]],NOTA[[#This Row],[HARGA/ CTN]]*IF(NOTA[[#This Row],[C]]="",0,NOTA[[#This Row],[C]]))</f>
        <v/>
      </c>
      <c r="X112" s="50" t="str">
        <f>IF(NOTA[[#This Row],[JUMLAH]]="","",NOTA[[#This Row],[JUMLAH]]*NOTA[[#This Row],[DISC 1]])</f>
        <v/>
      </c>
      <c r="Y112" s="50" t="str">
        <f>IF(NOTA[[#This Row],[JUMLAH]]="","",(NOTA[[#This Row],[JUMLAH]]-NOTA[[#This Row],[DISC 1-]])*NOTA[[#This Row],[DISC 2]])</f>
        <v/>
      </c>
      <c r="Z112" s="50" t="str">
        <f>IF(NOTA[[#This Row],[JUMLAH]]="","",NOTA[[#This Row],[DISC 1-]]+NOTA[[#This Row],[DISC 2-]])</f>
        <v/>
      </c>
      <c r="AA112" s="50" t="str">
        <f>IF(NOTA[[#This Row],[JUMLAH]]="","",NOTA[[#This Row],[JUMLAH]]-NOTA[[#This Row],[DISC]])</f>
        <v/>
      </c>
      <c r="AB112" s="50"/>
      <c r="AC1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2" s="50" t="str">
        <f>IF(OR(NOTA[[#This Row],[QTY]]="",NOTA[[#This Row],[HARGA SATUAN]]="",),"",NOTA[[#This Row],[QTY]]*NOTA[[#This Row],[HARGA SATUAN]])</f>
        <v/>
      </c>
      <c r="AG112" s="39" t="str">
        <f ca="1">IF(NOTA[ID_H]="","",INDEX(NOTA[TANGGAL],MATCH(,INDIRECT(ADDRESS(ROW(NOTA[TANGGAL]),COLUMN(NOTA[TANGGAL]))&amp;":"&amp;ADDRESS(ROW(),COLUMN(NOTA[TANGGAL]))),-1)))</f>
        <v/>
      </c>
      <c r="AH112" s="41" t="str">
        <f ca="1">IF(NOTA[[#This Row],[NAMA BARANG]]="","",INDEX(NOTA[SUPPLIER],MATCH(,INDIRECT(ADDRESS(ROW(NOTA[ID]),COLUMN(NOTA[ID]))&amp;":"&amp;ADDRESS(ROW(),COLUMN(NOTA[ID]))),-1)))</f>
        <v/>
      </c>
      <c r="AI112" s="41" t="str">
        <f ca="1">IF(NOTA[[#This Row],[ID_H]]="","",IF(NOTA[[#This Row],[FAKTUR]]="",INDIRECT(ADDRESS(ROW()-1,COLUMN())),NOTA[[#This Row],[FAKTUR]]))</f>
        <v/>
      </c>
      <c r="AJ112" s="38" t="str">
        <f ca="1">IF(NOTA[[#This Row],[ID]]="","",COUNTIF(NOTA[ID_H],NOTA[[#This Row],[ID_H]]))</f>
        <v/>
      </c>
      <c r="AK112" s="38" t="str">
        <f ca="1">IF(NOTA[[#This Row],[TGL.NOTA]]="",IF(NOTA[[#This Row],[SUPPLIER_H]]="","",AK111),MONTH(NOTA[[#This Row],[TGL.NOTA]]))</f>
        <v/>
      </c>
      <c r="AL112" s="38" t="str">
        <f>LOWER(SUBSTITUTE(SUBSTITUTE(SUBSTITUTE(SUBSTITUTE(SUBSTITUTE(SUBSTITUTE(SUBSTITUTE(SUBSTITUTE(SUBSTITUTE(NOTA[NAMA BARANG]," ",),".",""),"-",""),"(",""),")",""),",",""),"/",""),"""",""),"+",""))</f>
        <v/>
      </c>
      <c r="AM1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" s="38" t="str">
        <f>IF(NOTA[[#This Row],[CONCAT4]]="","",_xlfn.IFNA(MATCH(NOTA[[#This Row],[CONCAT4]],[2]!RAW[CONCAT_H],0),FALSE))</f>
        <v/>
      </c>
      <c r="AQ112" s="38" t="str">
        <f>IF(NOTA[[#This Row],[CONCAT1]]="","",MATCH(NOTA[[#This Row],[CONCAT1]],[3]!db[NB NOTA_C],0))</f>
        <v/>
      </c>
      <c r="AR112" s="38" t="str">
        <f>IF(NOTA[[#This Row],[QTY/ CTN]]="","",TRUE)</f>
        <v/>
      </c>
      <c r="AS112" s="38" t="str">
        <f ca="1">IF(NOTA[[#This Row],[ID_H]]="","",IF(NOTA[[#This Row],[Column3]]=TRUE,NOTA[[#This Row],[QTY/ CTN]],INDEX([3]!db[QTY/ CTN],NOTA[[#This Row],[//DB]])))</f>
        <v/>
      </c>
      <c r="AT1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2" s="38" t="str">
        <f ca="1">IF(NOTA[[#This Row],[ID_H]]="","",MATCH(NOTA[[#This Row],[NB NOTA_C_QTY]],[4]!db[NB NOTA_C_QTY+F],0))</f>
        <v/>
      </c>
      <c r="AV112" s="53" t="str">
        <f ca="1">IF(NOTA[[#This Row],[NB NOTA_C_QTY]]="","",ROW()-2)</f>
        <v/>
      </c>
    </row>
    <row r="113" spans="1:48" ht="20.100000000000001" customHeight="1" x14ac:dyDescent="0.25">
      <c r="A1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" s="38" t="str">
        <f>IF(NOTA[[#This Row],[ID_P]]="","",MATCH(NOTA[[#This Row],[ID_P]],[1]!B_MSK[N_ID],0))</f>
        <v/>
      </c>
      <c r="D113" s="38" t="str">
        <f ca="1">IF(NOTA[[#This Row],[NAMA BARANG]]="","",INDEX(NOTA[ID],MATCH(,INDIRECT(ADDRESS(ROW(NOTA[ID]),COLUMN(NOTA[ID]))&amp;":"&amp;ADDRESS(ROW(),COLUMN(NOTA[ID]))),-1)))</f>
        <v/>
      </c>
      <c r="E113" s="46"/>
      <c r="H113" s="47"/>
      <c r="N113" s="38"/>
      <c r="Q113" s="42"/>
      <c r="R113" s="48"/>
      <c r="S113" s="49"/>
      <c r="U113" s="50"/>
      <c r="V113" s="45"/>
      <c r="W113" s="50" t="str">
        <f>IF(NOTA[[#This Row],[HARGA/ CTN]]="",NOTA[[#This Row],[JUMLAH_H]],NOTA[[#This Row],[HARGA/ CTN]]*IF(NOTA[[#This Row],[C]]="",0,NOTA[[#This Row],[C]]))</f>
        <v/>
      </c>
      <c r="X113" s="50" t="str">
        <f>IF(NOTA[[#This Row],[JUMLAH]]="","",NOTA[[#This Row],[JUMLAH]]*NOTA[[#This Row],[DISC 1]])</f>
        <v/>
      </c>
      <c r="Y113" s="50" t="str">
        <f>IF(NOTA[[#This Row],[JUMLAH]]="","",(NOTA[[#This Row],[JUMLAH]]-NOTA[[#This Row],[DISC 1-]])*NOTA[[#This Row],[DISC 2]])</f>
        <v/>
      </c>
      <c r="Z113" s="50" t="str">
        <f>IF(NOTA[[#This Row],[JUMLAH]]="","",NOTA[[#This Row],[DISC 1-]]+NOTA[[#This Row],[DISC 2-]])</f>
        <v/>
      </c>
      <c r="AA113" s="50" t="str">
        <f>IF(NOTA[[#This Row],[JUMLAH]]="","",NOTA[[#This Row],[JUMLAH]]-NOTA[[#This Row],[DISC]])</f>
        <v/>
      </c>
      <c r="AB113" s="50"/>
      <c r="AC1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3" s="50" t="str">
        <f>IF(OR(NOTA[[#This Row],[QTY]]="",NOTA[[#This Row],[HARGA SATUAN]]="",),"",NOTA[[#This Row],[QTY]]*NOTA[[#This Row],[HARGA SATUAN]])</f>
        <v/>
      </c>
      <c r="AG113" s="39" t="str">
        <f ca="1">IF(NOTA[ID_H]="","",INDEX(NOTA[TANGGAL],MATCH(,INDIRECT(ADDRESS(ROW(NOTA[TANGGAL]),COLUMN(NOTA[TANGGAL]))&amp;":"&amp;ADDRESS(ROW(),COLUMN(NOTA[TANGGAL]))),-1)))</f>
        <v/>
      </c>
      <c r="AH113" s="41" t="str">
        <f ca="1">IF(NOTA[[#This Row],[NAMA BARANG]]="","",INDEX(NOTA[SUPPLIER],MATCH(,INDIRECT(ADDRESS(ROW(NOTA[ID]),COLUMN(NOTA[ID]))&amp;":"&amp;ADDRESS(ROW(),COLUMN(NOTA[ID]))),-1)))</f>
        <v/>
      </c>
      <c r="AI113" s="41" t="str">
        <f ca="1">IF(NOTA[[#This Row],[ID_H]]="","",IF(NOTA[[#This Row],[FAKTUR]]="",INDIRECT(ADDRESS(ROW()-1,COLUMN())),NOTA[[#This Row],[FAKTUR]]))</f>
        <v/>
      </c>
      <c r="AJ113" s="38" t="str">
        <f ca="1">IF(NOTA[[#This Row],[ID]]="","",COUNTIF(NOTA[ID_H],NOTA[[#This Row],[ID_H]]))</f>
        <v/>
      </c>
      <c r="AK113" s="38" t="str">
        <f ca="1">IF(NOTA[[#This Row],[TGL.NOTA]]="",IF(NOTA[[#This Row],[SUPPLIER_H]]="","",AK112),MONTH(NOTA[[#This Row],[TGL.NOTA]]))</f>
        <v/>
      </c>
      <c r="AL113" s="38" t="str">
        <f>LOWER(SUBSTITUTE(SUBSTITUTE(SUBSTITUTE(SUBSTITUTE(SUBSTITUTE(SUBSTITUTE(SUBSTITUTE(SUBSTITUTE(SUBSTITUTE(NOTA[NAMA BARANG]," ",),".",""),"-",""),"(",""),")",""),",",""),"/",""),"""",""),"+",""))</f>
        <v/>
      </c>
      <c r="AM1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3" s="38" t="str">
        <f>IF(NOTA[[#This Row],[CONCAT4]]="","",_xlfn.IFNA(MATCH(NOTA[[#This Row],[CONCAT4]],[2]!RAW[CONCAT_H],0),FALSE))</f>
        <v/>
      </c>
      <c r="AQ113" s="38" t="str">
        <f>IF(NOTA[[#This Row],[CONCAT1]]="","",MATCH(NOTA[[#This Row],[CONCAT1]],[3]!db[NB NOTA_C],0))</f>
        <v/>
      </c>
      <c r="AR113" s="38" t="str">
        <f>IF(NOTA[[#This Row],[QTY/ CTN]]="","",TRUE)</f>
        <v/>
      </c>
      <c r="AS113" s="38" t="str">
        <f ca="1">IF(NOTA[[#This Row],[ID_H]]="","",IF(NOTA[[#This Row],[Column3]]=TRUE,NOTA[[#This Row],[QTY/ CTN]],INDEX([3]!db[QTY/ CTN],NOTA[[#This Row],[//DB]])))</f>
        <v/>
      </c>
      <c r="AT1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3" s="38" t="str">
        <f ca="1">IF(NOTA[[#This Row],[ID_H]]="","",MATCH(NOTA[[#This Row],[NB NOTA_C_QTY]],[4]!db[NB NOTA_C_QTY+F],0))</f>
        <v/>
      </c>
      <c r="AV113" s="53" t="str">
        <f ca="1">IF(NOTA[[#This Row],[NB NOTA_C_QTY]]="","",ROW()-2)</f>
        <v/>
      </c>
    </row>
    <row r="114" spans="1:48" ht="20.100000000000001" customHeight="1" x14ac:dyDescent="0.25">
      <c r="A1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38" t="str">
        <f>IF(NOTA[[#This Row],[ID_P]]="","",MATCH(NOTA[[#This Row],[ID_P]],[1]!B_MSK[N_ID],0))</f>
        <v/>
      </c>
      <c r="D114" s="38" t="str">
        <f ca="1">IF(NOTA[[#This Row],[NAMA BARANG]]="","",INDEX(NOTA[ID],MATCH(,INDIRECT(ADDRESS(ROW(NOTA[ID]),COLUMN(NOTA[ID]))&amp;":"&amp;ADDRESS(ROW(),COLUMN(NOTA[ID]))),-1)))</f>
        <v/>
      </c>
      <c r="E114" s="46"/>
      <c r="H114" s="47"/>
      <c r="N114" s="38"/>
      <c r="Q114" s="42"/>
      <c r="R114" s="48"/>
      <c r="S114" s="49"/>
      <c r="U114" s="50"/>
      <c r="V114" s="45"/>
      <c r="W114" s="50" t="str">
        <f>IF(NOTA[[#This Row],[HARGA/ CTN]]="",NOTA[[#This Row],[JUMLAH_H]],NOTA[[#This Row],[HARGA/ CTN]]*IF(NOTA[[#This Row],[C]]="",0,NOTA[[#This Row],[C]]))</f>
        <v/>
      </c>
      <c r="X114" s="50" t="str">
        <f>IF(NOTA[[#This Row],[JUMLAH]]="","",NOTA[[#This Row],[JUMLAH]]*NOTA[[#This Row],[DISC 1]])</f>
        <v/>
      </c>
      <c r="Y114" s="50" t="str">
        <f>IF(NOTA[[#This Row],[JUMLAH]]="","",(NOTA[[#This Row],[JUMLAH]]-NOTA[[#This Row],[DISC 1-]])*NOTA[[#This Row],[DISC 2]])</f>
        <v/>
      </c>
      <c r="Z114" s="50" t="str">
        <f>IF(NOTA[[#This Row],[JUMLAH]]="","",NOTA[[#This Row],[DISC 1-]]+NOTA[[#This Row],[DISC 2-]])</f>
        <v/>
      </c>
      <c r="AA114" s="50" t="str">
        <f>IF(NOTA[[#This Row],[JUMLAH]]="","",NOTA[[#This Row],[JUMLAH]]-NOTA[[#This Row],[DISC]])</f>
        <v/>
      </c>
      <c r="AB114" s="50"/>
      <c r="AC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4" s="50" t="str">
        <f>IF(OR(NOTA[[#This Row],[QTY]]="",NOTA[[#This Row],[HARGA SATUAN]]="",),"",NOTA[[#This Row],[QTY]]*NOTA[[#This Row],[HARGA SATUAN]])</f>
        <v/>
      </c>
      <c r="AG114" s="39" t="str">
        <f ca="1">IF(NOTA[ID_H]="","",INDEX(NOTA[TANGGAL],MATCH(,INDIRECT(ADDRESS(ROW(NOTA[TANGGAL]),COLUMN(NOTA[TANGGAL]))&amp;":"&amp;ADDRESS(ROW(),COLUMN(NOTA[TANGGAL]))),-1)))</f>
        <v/>
      </c>
      <c r="AH114" s="41" t="str">
        <f ca="1">IF(NOTA[[#This Row],[NAMA BARANG]]="","",INDEX(NOTA[SUPPLIER],MATCH(,INDIRECT(ADDRESS(ROW(NOTA[ID]),COLUMN(NOTA[ID]))&amp;":"&amp;ADDRESS(ROW(),COLUMN(NOTA[ID]))),-1)))</f>
        <v/>
      </c>
      <c r="AI114" s="41" t="str">
        <f ca="1">IF(NOTA[[#This Row],[ID_H]]="","",IF(NOTA[[#This Row],[FAKTUR]]="",INDIRECT(ADDRESS(ROW()-1,COLUMN())),NOTA[[#This Row],[FAKTUR]]))</f>
        <v/>
      </c>
      <c r="AJ114" s="38" t="str">
        <f ca="1">IF(NOTA[[#This Row],[ID]]="","",COUNTIF(NOTA[ID_H],NOTA[[#This Row],[ID_H]]))</f>
        <v/>
      </c>
      <c r="AK114" s="38" t="str">
        <f ca="1">IF(NOTA[[#This Row],[TGL.NOTA]]="",IF(NOTA[[#This Row],[SUPPLIER_H]]="","",AK113),MONTH(NOTA[[#This Row],[TGL.NOTA]]))</f>
        <v/>
      </c>
      <c r="AL114" s="38" t="str">
        <f>LOWER(SUBSTITUTE(SUBSTITUTE(SUBSTITUTE(SUBSTITUTE(SUBSTITUTE(SUBSTITUTE(SUBSTITUTE(SUBSTITUTE(SUBSTITUTE(NOTA[NAMA BARANG]," ",),".",""),"-",""),"(",""),")",""),",",""),"/",""),"""",""),"+",""))</f>
        <v/>
      </c>
      <c r="AM1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4" s="38" t="str">
        <f>IF(NOTA[[#This Row],[CONCAT4]]="","",_xlfn.IFNA(MATCH(NOTA[[#This Row],[CONCAT4]],[2]!RAW[CONCAT_H],0),FALSE))</f>
        <v/>
      </c>
      <c r="AQ114" s="38" t="str">
        <f>IF(NOTA[[#This Row],[CONCAT1]]="","",MATCH(NOTA[[#This Row],[CONCAT1]],[3]!db[NB NOTA_C],0))</f>
        <v/>
      </c>
      <c r="AR114" s="38" t="str">
        <f>IF(NOTA[[#This Row],[QTY/ CTN]]="","",TRUE)</f>
        <v/>
      </c>
      <c r="AS114" s="38" t="str">
        <f ca="1">IF(NOTA[[#This Row],[ID_H]]="","",IF(NOTA[[#This Row],[Column3]]=TRUE,NOTA[[#This Row],[QTY/ CTN]],INDEX([3]!db[QTY/ CTN],NOTA[[#This Row],[//DB]])))</f>
        <v/>
      </c>
      <c r="AT1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4" s="38" t="str">
        <f ca="1">IF(NOTA[[#This Row],[ID_H]]="","",MATCH(NOTA[[#This Row],[NB NOTA_C_QTY]],[4]!db[NB NOTA_C_QTY+F],0))</f>
        <v/>
      </c>
      <c r="AV114" s="53" t="str">
        <f ca="1">IF(NOTA[[#This Row],[NB NOTA_C_QTY]]="","",ROW()-2)</f>
        <v/>
      </c>
    </row>
    <row r="115" spans="1:48" ht="20.100000000000001" customHeight="1" x14ac:dyDescent="0.25">
      <c r="A1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38" t="str">
        <f>IF(NOTA[[#This Row],[ID_P]]="","",MATCH(NOTA[[#This Row],[ID_P]],[1]!B_MSK[N_ID],0))</f>
        <v/>
      </c>
      <c r="D115" s="38" t="str">
        <f ca="1">IF(NOTA[[#This Row],[NAMA BARANG]]="","",INDEX(NOTA[ID],MATCH(,INDIRECT(ADDRESS(ROW(NOTA[ID]),COLUMN(NOTA[ID]))&amp;":"&amp;ADDRESS(ROW(),COLUMN(NOTA[ID]))),-1)))</f>
        <v/>
      </c>
      <c r="E115" s="46"/>
      <c r="H115" s="47"/>
      <c r="N115" s="38"/>
      <c r="Q115" s="42"/>
      <c r="R115" s="48"/>
      <c r="S115" s="49"/>
      <c r="U115" s="50"/>
      <c r="V115" s="45"/>
      <c r="W115" s="50" t="str">
        <f>IF(NOTA[[#This Row],[HARGA/ CTN]]="",NOTA[[#This Row],[JUMLAH_H]],NOTA[[#This Row],[HARGA/ CTN]]*IF(NOTA[[#This Row],[C]]="",0,NOTA[[#This Row],[C]]))</f>
        <v/>
      </c>
      <c r="X115" s="50" t="str">
        <f>IF(NOTA[[#This Row],[JUMLAH]]="","",NOTA[[#This Row],[JUMLAH]]*NOTA[[#This Row],[DISC 1]])</f>
        <v/>
      </c>
      <c r="Y115" s="50" t="str">
        <f>IF(NOTA[[#This Row],[JUMLAH]]="","",(NOTA[[#This Row],[JUMLAH]]-NOTA[[#This Row],[DISC 1-]])*NOTA[[#This Row],[DISC 2]])</f>
        <v/>
      </c>
      <c r="Z115" s="50" t="str">
        <f>IF(NOTA[[#This Row],[JUMLAH]]="","",NOTA[[#This Row],[DISC 1-]]+NOTA[[#This Row],[DISC 2-]])</f>
        <v/>
      </c>
      <c r="AA115" s="50" t="str">
        <f>IF(NOTA[[#This Row],[JUMLAH]]="","",NOTA[[#This Row],[JUMLAH]]-NOTA[[#This Row],[DISC]])</f>
        <v/>
      </c>
      <c r="AB115" s="50"/>
      <c r="AC1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5" s="50" t="str">
        <f>IF(OR(NOTA[[#This Row],[QTY]]="",NOTA[[#This Row],[HARGA SATUAN]]="",),"",NOTA[[#This Row],[QTY]]*NOTA[[#This Row],[HARGA SATUAN]])</f>
        <v/>
      </c>
      <c r="AG115" s="39" t="str">
        <f ca="1">IF(NOTA[ID_H]="","",INDEX(NOTA[TANGGAL],MATCH(,INDIRECT(ADDRESS(ROW(NOTA[TANGGAL]),COLUMN(NOTA[TANGGAL]))&amp;":"&amp;ADDRESS(ROW(),COLUMN(NOTA[TANGGAL]))),-1)))</f>
        <v/>
      </c>
      <c r="AH115" s="41" t="str">
        <f ca="1">IF(NOTA[[#This Row],[NAMA BARANG]]="","",INDEX(NOTA[SUPPLIER],MATCH(,INDIRECT(ADDRESS(ROW(NOTA[ID]),COLUMN(NOTA[ID]))&amp;":"&amp;ADDRESS(ROW(),COLUMN(NOTA[ID]))),-1)))</f>
        <v/>
      </c>
      <c r="AI115" s="41" t="str">
        <f ca="1">IF(NOTA[[#This Row],[ID_H]]="","",IF(NOTA[[#This Row],[FAKTUR]]="",INDIRECT(ADDRESS(ROW()-1,COLUMN())),NOTA[[#This Row],[FAKTUR]]))</f>
        <v/>
      </c>
      <c r="AJ115" s="38" t="str">
        <f ca="1">IF(NOTA[[#This Row],[ID]]="","",COUNTIF(NOTA[ID_H],NOTA[[#This Row],[ID_H]]))</f>
        <v/>
      </c>
      <c r="AK115" s="38" t="str">
        <f ca="1">IF(NOTA[[#This Row],[TGL.NOTA]]="",IF(NOTA[[#This Row],[SUPPLIER_H]]="","",AK114),MONTH(NOTA[[#This Row],[TGL.NOTA]]))</f>
        <v/>
      </c>
      <c r="AL115" s="38" t="str">
        <f>LOWER(SUBSTITUTE(SUBSTITUTE(SUBSTITUTE(SUBSTITUTE(SUBSTITUTE(SUBSTITUTE(SUBSTITUTE(SUBSTITUTE(SUBSTITUTE(NOTA[NAMA BARANG]," ",),".",""),"-",""),"(",""),")",""),",",""),"/",""),"""",""),"+",""))</f>
        <v/>
      </c>
      <c r="AM1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5" s="38" t="str">
        <f>IF(NOTA[[#This Row],[CONCAT4]]="","",_xlfn.IFNA(MATCH(NOTA[[#This Row],[CONCAT4]],[2]!RAW[CONCAT_H],0),FALSE))</f>
        <v/>
      </c>
      <c r="AQ115" s="38" t="str">
        <f>IF(NOTA[[#This Row],[CONCAT1]]="","",MATCH(NOTA[[#This Row],[CONCAT1]],[3]!db[NB NOTA_C],0))</f>
        <v/>
      </c>
      <c r="AR115" s="38" t="str">
        <f>IF(NOTA[[#This Row],[QTY/ CTN]]="","",TRUE)</f>
        <v/>
      </c>
      <c r="AS115" s="38" t="str">
        <f ca="1">IF(NOTA[[#This Row],[ID_H]]="","",IF(NOTA[[#This Row],[Column3]]=TRUE,NOTA[[#This Row],[QTY/ CTN]],INDEX([3]!db[QTY/ CTN],NOTA[[#This Row],[//DB]])))</f>
        <v/>
      </c>
      <c r="AT1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5" s="38" t="str">
        <f ca="1">IF(NOTA[[#This Row],[ID_H]]="","",MATCH(NOTA[[#This Row],[NB NOTA_C_QTY]],[4]!db[NB NOTA_C_QTY+F],0))</f>
        <v/>
      </c>
      <c r="AV115" s="53" t="str">
        <f ca="1">IF(NOTA[[#This Row],[NB NOTA_C_QTY]]="","",ROW()-2)</f>
        <v/>
      </c>
    </row>
    <row r="116" spans="1:48" ht="20.100000000000001" customHeight="1" x14ac:dyDescent="0.25">
      <c r="A1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" s="38" t="str">
        <f>IF(NOTA[[#This Row],[ID_P]]="","",MATCH(NOTA[[#This Row],[ID_P]],[1]!B_MSK[N_ID],0))</f>
        <v/>
      </c>
      <c r="D116" s="38" t="str">
        <f ca="1">IF(NOTA[[#This Row],[NAMA BARANG]]="","",INDEX(NOTA[ID],MATCH(,INDIRECT(ADDRESS(ROW(NOTA[ID]),COLUMN(NOTA[ID]))&amp;":"&amp;ADDRESS(ROW(),COLUMN(NOTA[ID]))),-1)))</f>
        <v/>
      </c>
      <c r="E116" s="46"/>
      <c r="H116" s="47"/>
      <c r="N116" s="38"/>
      <c r="Q116" s="42"/>
      <c r="R116" s="48"/>
      <c r="S116" s="49"/>
      <c r="U116" s="50"/>
      <c r="V116" s="45"/>
      <c r="W116" s="50" t="str">
        <f>IF(NOTA[[#This Row],[HARGA/ CTN]]="",NOTA[[#This Row],[JUMLAH_H]],NOTA[[#This Row],[HARGA/ CTN]]*IF(NOTA[[#This Row],[C]]="",0,NOTA[[#This Row],[C]]))</f>
        <v/>
      </c>
      <c r="X116" s="50" t="str">
        <f>IF(NOTA[[#This Row],[JUMLAH]]="","",NOTA[[#This Row],[JUMLAH]]*NOTA[[#This Row],[DISC 1]])</f>
        <v/>
      </c>
      <c r="Y116" s="50" t="str">
        <f>IF(NOTA[[#This Row],[JUMLAH]]="","",(NOTA[[#This Row],[JUMLAH]]-NOTA[[#This Row],[DISC 1-]])*NOTA[[#This Row],[DISC 2]])</f>
        <v/>
      </c>
      <c r="Z116" s="50" t="str">
        <f>IF(NOTA[[#This Row],[JUMLAH]]="","",NOTA[[#This Row],[DISC 1-]]+NOTA[[#This Row],[DISC 2-]])</f>
        <v/>
      </c>
      <c r="AA116" s="50" t="str">
        <f>IF(NOTA[[#This Row],[JUMLAH]]="","",NOTA[[#This Row],[JUMLAH]]-NOTA[[#This Row],[DISC]])</f>
        <v/>
      </c>
      <c r="AB116" s="50"/>
      <c r="AC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6" s="50" t="str">
        <f>IF(OR(NOTA[[#This Row],[QTY]]="",NOTA[[#This Row],[HARGA SATUAN]]="",),"",NOTA[[#This Row],[QTY]]*NOTA[[#This Row],[HARGA SATUAN]])</f>
        <v/>
      </c>
      <c r="AG116" s="39" t="str">
        <f ca="1">IF(NOTA[ID_H]="","",INDEX(NOTA[TANGGAL],MATCH(,INDIRECT(ADDRESS(ROW(NOTA[TANGGAL]),COLUMN(NOTA[TANGGAL]))&amp;":"&amp;ADDRESS(ROW(),COLUMN(NOTA[TANGGAL]))),-1)))</f>
        <v/>
      </c>
      <c r="AH116" s="41" t="str">
        <f ca="1">IF(NOTA[[#This Row],[NAMA BARANG]]="","",INDEX(NOTA[SUPPLIER],MATCH(,INDIRECT(ADDRESS(ROW(NOTA[ID]),COLUMN(NOTA[ID]))&amp;":"&amp;ADDRESS(ROW(),COLUMN(NOTA[ID]))),-1)))</f>
        <v/>
      </c>
      <c r="AI116" s="41" t="str">
        <f ca="1">IF(NOTA[[#This Row],[ID_H]]="","",IF(NOTA[[#This Row],[FAKTUR]]="",INDIRECT(ADDRESS(ROW()-1,COLUMN())),NOTA[[#This Row],[FAKTUR]]))</f>
        <v/>
      </c>
      <c r="AJ116" s="38" t="str">
        <f ca="1">IF(NOTA[[#This Row],[ID]]="","",COUNTIF(NOTA[ID_H],NOTA[[#This Row],[ID_H]]))</f>
        <v/>
      </c>
      <c r="AK116" s="38" t="str">
        <f ca="1">IF(NOTA[[#This Row],[TGL.NOTA]]="",IF(NOTA[[#This Row],[SUPPLIER_H]]="","",AK115),MONTH(NOTA[[#This Row],[TGL.NOTA]]))</f>
        <v/>
      </c>
      <c r="AL116" s="38" t="str">
        <f>LOWER(SUBSTITUTE(SUBSTITUTE(SUBSTITUTE(SUBSTITUTE(SUBSTITUTE(SUBSTITUTE(SUBSTITUTE(SUBSTITUTE(SUBSTITUTE(NOTA[NAMA BARANG]," ",),".",""),"-",""),"(",""),")",""),",",""),"/",""),"""",""),"+",""))</f>
        <v/>
      </c>
      <c r="AM1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6" s="38" t="str">
        <f>IF(NOTA[[#This Row],[CONCAT4]]="","",_xlfn.IFNA(MATCH(NOTA[[#This Row],[CONCAT4]],[2]!RAW[CONCAT_H],0),FALSE))</f>
        <v/>
      </c>
      <c r="AQ116" s="38" t="str">
        <f>IF(NOTA[[#This Row],[CONCAT1]]="","",MATCH(NOTA[[#This Row],[CONCAT1]],[3]!db[NB NOTA_C],0))</f>
        <v/>
      </c>
      <c r="AR116" s="38" t="str">
        <f>IF(NOTA[[#This Row],[QTY/ CTN]]="","",TRUE)</f>
        <v/>
      </c>
      <c r="AS116" s="38" t="str">
        <f ca="1">IF(NOTA[[#This Row],[ID_H]]="","",IF(NOTA[[#This Row],[Column3]]=TRUE,NOTA[[#This Row],[QTY/ CTN]],INDEX([3]!db[QTY/ CTN],NOTA[[#This Row],[//DB]])))</f>
        <v/>
      </c>
      <c r="AT1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6" s="38" t="str">
        <f ca="1">IF(NOTA[[#This Row],[ID_H]]="","",MATCH(NOTA[[#This Row],[NB NOTA_C_QTY]],[4]!db[NB NOTA_C_QTY+F],0))</f>
        <v/>
      </c>
      <c r="AV116" s="53" t="str">
        <f ca="1">IF(NOTA[[#This Row],[NB NOTA_C_QTY]]="","",ROW()-2)</f>
        <v/>
      </c>
    </row>
    <row r="117" spans="1:48" ht="20.100000000000001" customHeight="1" x14ac:dyDescent="0.25">
      <c r="A1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38" t="str">
        <f>IF(NOTA[[#This Row],[ID_P]]="","",MATCH(NOTA[[#This Row],[ID_P]],[1]!B_MSK[N_ID],0))</f>
        <v/>
      </c>
      <c r="D117" s="38" t="str">
        <f ca="1">IF(NOTA[[#This Row],[NAMA BARANG]]="","",INDEX(NOTA[ID],MATCH(,INDIRECT(ADDRESS(ROW(NOTA[ID]),COLUMN(NOTA[ID]))&amp;":"&amp;ADDRESS(ROW(),COLUMN(NOTA[ID]))),-1)))</f>
        <v/>
      </c>
      <c r="E117" s="46"/>
      <c r="H117" s="47"/>
      <c r="N117" s="38"/>
      <c r="Q117" s="42"/>
      <c r="R117" s="48"/>
      <c r="S117" s="49"/>
      <c r="U117" s="50"/>
      <c r="V117" s="45"/>
      <c r="W117" s="50" t="str">
        <f>IF(NOTA[[#This Row],[HARGA/ CTN]]="",NOTA[[#This Row],[JUMLAH_H]],NOTA[[#This Row],[HARGA/ CTN]]*IF(NOTA[[#This Row],[C]]="",0,NOTA[[#This Row],[C]]))</f>
        <v/>
      </c>
      <c r="X117" s="50" t="str">
        <f>IF(NOTA[[#This Row],[JUMLAH]]="","",NOTA[[#This Row],[JUMLAH]]*NOTA[[#This Row],[DISC 1]])</f>
        <v/>
      </c>
      <c r="Y117" s="50" t="str">
        <f>IF(NOTA[[#This Row],[JUMLAH]]="","",(NOTA[[#This Row],[JUMLAH]]-NOTA[[#This Row],[DISC 1-]])*NOTA[[#This Row],[DISC 2]])</f>
        <v/>
      </c>
      <c r="Z117" s="50" t="str">
        <f>IF(NOTA[[#This Row],[JUMLAH]]="","",NOTA[[#This Row],[DISC 1-]]+NOTA[[#This Row],[DISC 2-]])</f>
        <v/>
      </c>
      <c r="AA117" s="50" t="str">
        <f>IF(NOTA[[#This Row],[JUMLAH]]="","",NOTA[[#This Row],[JUMLAH]]-NOTA[[#This Row],[DISC]])</f>
        <v/>
      </c>
      <c r="AB117" s="50"/>
      <c r="AC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7" s="50" t="str">
        <f>IF(OR(NOTA[[#This Row],[QTY]]="",NOTA[[#This Row],[HARGA SATUAN]]="",),"",NOTA[[#This Row],[QTY]]*NOTA[[#This Row],[HARGA SATUAN]])</f>
        <v/>
      </c>
      <c r="AG117" s="39" t="str">
        <f ca="1">IF(NOTA[ID_H]="","",INDEX(NOTA[TANGGAL],MATCH(,INDIRECT(ADDRESS(ROW(NOTA[TANGGAL]),COLUMN(NOTA[TANGGAL]))&amp;":"&amp;ADDRESS(ROW(),COLUMN(NOTA[TANGGAL]))),-1)))</f>
        <v/>
      </c>
      <c r="AH117" s="41" t="str">
        <f ca="1">IF(NOTA[[#This Row],[NAMA BARANG]]="","",INDEX(NOTA[SUPPLIER],MATCH(,INDIRECT(ADDRESS(ROW(NOTA[ID]),COLUMN(NOTA[ID]))&amp;":"&amp;ADDRESS(ROW(),COLUMN(NOTA[ID]))),-1)))</f>
        <v/>
      </c>
      <c r="AI117" s="41" t="str">
        <f ca="1">IF(NOTA[[#This Row],[ID_H]]="","",IF(NOTA[[#This Row],[FAKTUR]]="",INDIRECT(ADDRESS(ROW()-1,COLUMN())),NOTA[[#This Row],[FAKTUR]]))</f>
        <v/>
      </c>
      <c r="AJ117" s="38" t="str">
        <f ca="1">IF(NOTA[[#This Row],[ID]]="","",COUNTIF(NOTA[ID_H],NOTA[[#This Row],[ID_H]]))</f>
        <v/>
      </c>
      <c r="AK117" s="38" t="str">
        <f ca="1">IF(NOTA[[#This Row],[TGL.NOTA]]="",IF(NOTA[[#This Row],[SUPPLIER_H]]="","",AK116),MONTH(NOTA[[#This Row],[TGL.NOTA]]))</f>
        <v/>
      </c>
      <c r="AL117" s="38" t="str">
        <f>LOWER(SUBSTITUTE(SUBSTITUTE(SUBSTITUTE(SUBSTITUTE(SUBSTITUTE(SUBSTITUTE(SUBSTITUTE(SUBSTITUTE(SUBSTITUTE(NOTA[NAMA BARANG]," ",),".",""),"-",""),"(",""),")",""),",",""),"/",""),"""",""),"+",""))</f>
        <v/>
      </c>
      <c r="AM1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7" s="38" t="str">
        <f>IF(NOTA[[#This Row],[CONCAT4]]="","",_xlfn.IFNA(MATCH(NOTA[[#This Row],[CONCAT4]],[2]!RAW[CONCAT_H],0),FALSE))</f>
        <v/>
      </c>
      <c r="AQ117" s="38" t="str">
        <f>IF(NOTA[[#This Row],[CONCAT1]]="","",MATCH(NOTA[[#This Row],[CONCAT1]],[3]!db[NB NOTA_C],0))</f>
        <v/>
      </c>
      <c r="AR117" s="38" t="str">
        <f>IF(NOTA[[#This Row],[QTY/ CTN]]="","",TRUE)</f>
        <v/>
      </c>
      <c r="AS117" s="38" t="str">
        <f ca="1">IF(NOTA[[#This Row],[ID_H]]="","",IF(NOTA[[#This Row],[Column3]]=TRUE,NOTA[[#This Row],[QTY/ CTN]],INDEX([3]!db[QTY/ CTN],NOTA[[#This Row],[//DB]])))</f>
        <v/>
      </c>
      <c r="AT1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7" s="38" t="str">
        <f ca="1">IF(NOTA[[#This Row],[ID_H]]="","",MATCH(NOTA[[#This Row],[NB NOTA_C_QTY]],[4]!db[NB NOTA_C_QTY+F],0))</f>
        <v/>
      </c>
      <c r="AV117" s="53" t="str">
        <f ca="1">IF(NOTA[[#This Row],[NB NOTA_C_QTY]]="","",ROW()-2)</f>
        <v/>
      </c>
    </row>
    <row r="118" spans="1:48" ht="20.100000000000001" customHeight="1" x14ac:dyDescent="0.25">
      <c r="A1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38" t="str">
        <f>IF(NOTA[[#This Row],[ID_P]]="","",MATCH(NOTA[[#This Row],[ID_P]],[1]!B_MSK[N_ID],0))</f>
        <v/>
      </c>
      <c r="D118" s="38" t="str">
        <f ca="1">IF(NOTA[[#This Row],[NAMA BARANG]]="","",INDEX(NOTA[ID],MATCH(,INDIRECT(ADDRESS(ROW(NOTA[ID]),COLUMN(NOTA[ID]))&amp;":"&amp;ADDRESS(ROW(),COLUMN(NOTA[ID]))),-1)))</f>
        <v/>
      </c>
      <c r="E118" s="46"/>
      <c r="H118" s="47"/>
      <c r="N118" s="38"/>
      <c r="Q118" s="42"/>
      <c r="R118" s="48"/>
      <c r="S118" s="49"/>
      <c r="U118" s="50"/>
      <c r="V118" s="45"/>
      <c r="W118" s="50" t="str">
        <f>IF(NOTA[[#This Row],[HARGA/ CTN]]="",NOTA[[#This Row],[JUMLAH_H]],NOTA[[#This Row],[HARGA/ CTN]]*IF(NOTA[[#This Row],[C]]="",0,NOTA[[#This Row],[C]]))</f>
        <v/>
      </c>
      <c r="X118" s="50" t="str">
        <f>IF(NOTA[[#This Row],[JUMLAH]]="","",NOTA[[#This Row],[JUMLAH]]*NOTA[[#This Row],[DISC 1]])</f>
        <v/>
      </c>
      <c r="Y118" s="50" t="str">
        <f>IF(NOTA[[#This Row],[JUMLAH]]="","",(NOTA[[#This Row],[JUMLAH]]-NOTA[[#This Row],[DISC 1-]])*NOTA[[#This Row],[DISC 2]])</f>
        <v/>
      </c>
      <c r="Z118" s="50" t="str">
        <f>IF(NOTA[[#This Row],[JUMLAH]]="","",NOTA[[#This Row],[DISC 1-]]+NOTA[[#This Row],[DISC 2-]])</f>
        <v/>
      </c>
      <c r="AA118" s="50" t="str">
        <f>IF(NOTA[[#This Row],[JUMLAH]]="","",NOTA[[#This Row],[JUMLAH]]-NOTA[[#This Row],[DISC]])</f>
        <v/>
      </c>
      <c r="AB118" s="50"/>
      <c r="AC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8" s="50" t="str">
        <f>IF(OR(NOTA[[#This Row],[QTY]]="",NOTA[[#This Row],[HARGA SATUAN]]="",),"",NOTA[[#This Row],[QTY]]*NOTA[[#This Row],[HARGA SATUAN]])</f>
        <v/>
      </c>
      <c r="AG118" s="39" t="str">
        <f ca="1">IF(NOTA[ID_H]="","",INDEX(NOTA[TANGGAL],MATCH(,INDIRECT(ADDRESS(ROW(NOTA[TANGGAL]),COLUMN(NOTA[TANGGAL]))&amp;":"&amp;ADDRESS(ROW(),COLUMN(NOTA[TANGGAL]))),-1)))</f>
        <v/>
      </c>
      <c r="AH118" s="41" t="str">
        <f ca="1">IF(NOTA[[#This Row],[NAMA BARANG]]="","",INDEX(NOTA[SUPPLIER],MATCH(,INDIRECT(ADDRESS(ROW(NOTA[ID]),COLUMN(NOTA[ID]))&amp;":"&amp;ADDRESS(ROW(),COLUMN(NOTA[ID]))),-1)))</f>
        <v/>
      </c>
      <c r="AI118" s="41" t="str">
        <f ca="1">IF(NOTA[[#This Row],[ID_H]]="","",IF(NOTA[[#This Row],[FAKTUR]]="",INDIRECT(ADDRESS(ROW()-1,COLUMN())),NOTA[[#This Row],[FAKTUR]]))</f>
        <v/>
      </c>
      <c r="AJ118" s="38" t="str">
        <f ca="1">IF(NOTA[[#This Row],[ID]]="","",COUNTIF(NOTA[ID_H],NOTA[[#This Row],[ID_H]]))</f>
        <v/>
      </c>
      <c r="AK118" s="38" t="str">
        <f ca="1">IF(NOTA[[#This Row],[TGL.NOTA]]="",IF(NOTA[[#This Row],[SUPPLIER_H]]="","",AK117),MONTH(NOTA[[#This Row],[TGL.NOTA]]))</f>
        <v/>
      </c>
      <c r="AL118" s="38" t="str">
        <f>LOWER(SUBSTITUTE(SUBSTITUTE(SUBSTITUTE(SUBSTITUTE(SUBSTITUTE(SUBSTITUTE(SUBSTITUTE(SUBSTITUTE(SUBSTITUTE(NOTA[NAMA BARANG]," ",),".",""),"-",""),"(",""),")",""),",",""),"/",""),"""",""),"+",""))</f>
        <v/>
      </c>
      <c r="AM1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8" s="38" t="str">
        <f>IF(NOTA[[#This Row],[CONCAT4]]="","",_xlfn.IFNA(MATCH(NOTA[[#This Row],[CONCAT4]],[2]!RAW[CONCAT_H],0),FALSE))</f>
        <v/>
      </c>
      <c r="AQ118" s="38" t="str">
        <f>IF(NOTA[[#This Row],[CONCAT1]]="","",MATCH(NOTA[[#This Row],[CONCAT1]],[3]!db[NB NOTA_C],0))</f>
        <v/>
      </c>
      <c r="AR118" s="38" t="str">
        <f>IF(NOTA[[#This Row],[QTY/ CTN]]="","",TRUE)</f>
        <v/>
      </c>
      <c r="AS118" s="38" t="str">
        <f ca="1">IF(NOTA[[#This Row],[ID_H]]="","",IF(NOTA[[#This Row],[Column3]]=TRUE,NOTA[[#This Row],[QTY/ CTN]],INDEX([3]!db[QTY/ CTN],NOTA[[#This Row],[//DB]])))</f>
        <v/>
      </c>
      <c r="AT1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8" s="38" t="str">
        <f ca="1">IF(NOTA[[#This Row],[ID_H]]="","",MATCH(NOTA[[#This Row],[NB NOTA_C_QTY]],[4]!db[NB NOTA_C_QTY+F],0))</f>
        <v/>
      </c>
      <c r="AV118" s="53" t="str">
        <f ca="1">IF(NOTA[[#This Row],[NB NOTA_C_QTY]]="","",ROW()-2)</f>
        <v/>
      </c>
    </row>
    <row r="119" spans="1:48" ht="20.100000000000001" customHeight="1" x14ac:dyDescent="0.25">
      <c r="A1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38" t="str">
        <f>IF(NOTA[[#This Row],[ID_P]]="","",MATCH(NOTA[[#This Row],[ID_P]],[1]!B_MSK[N_ID],0))</f>
        <v/>
      </c>
      <c r="D119" s="38" t="str">
        <f ca="1">IF(NOTA[[#This Row],[NAMA BARANG]]="","",INDEX(NOTA[ID],MATCH(,INDIRECT(ADDRESS(ROW(NOTA[ID]),COLUMN(NOTA[ID]))&amp;":"&amp;ADDRESS(ROW(),COLUMN(NOTA[ID]))),-1)))</f>
        <v/>
      </c>
      <c r="E119" s="46"/>
      <c r="H119" s="47"/>
      <c r="N119" s="38"/>
      <c r="Q119" s="42"/>
      <c r="R119" s="48"/>
      <c r="S119" s="49"/>
      <c r="U119" s="50"/>
      <c r="V119" s="45"/>
      <c r="W119" s="50" t="str">
        <f>IF(NOTA[[#This Row],[HARGA/ CTN]]="",NOTA[[#This Row],[JUMLAH_H]],NOTA[[#This Row],[HARGA/ CTN]]*IF(NOTA[[#This Row],[C]]="",0,NOTA[[#This Row],[C]]))</f>
        <v/>
      </c>
      <c r="X119" s="50" t="str">
        <f>IF(NOTA[[#This Row],[JUMLAH]]="","",NOTA[[#This Row],[JUMLAH]]*NOTA[[#This Row],[DISC 1]])</f>
        <v/>
      </c>
      <c r="Y119" s="50" t="str">
        <f>IF(NOTA[[#This Row],[JUMLAH]]="","",(NOTA[[#This Row],[JUMLAH]]-NOTA[[#This Row],[DISC 1-]])*NOTA[[#This Row],[DISC 2]])</f>
        <v/>
      </c>
      <c r="Z119" s="50" t="str">
        <f>IF(NOTA[[#This Row],[JUMLAH]]="","",NOTA[[#This Row],[DISC 1-]]+NOTA[[#This Row],[DISC 2-]])</f>
        <v/>
      </c>
      <c r="AA119" s="50" t="str">
        <f>IF(NOTA[[#This Row],[JUMLAH]]="","",NOTA[[#This Row],[JUMLAH]]-NOTA[[#This Row],[DISC]])</f>
        <v/>
      </c>
      <c r="AB119" s="50"/>
      <c r="AC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9" s="50" t="str">
        <f>IF(OR(NOTA[[#This Row],[QTY]]="",NOTA[[#This Row],[HARGA SATUAN]]="",),"",NOTA[[#This Row],[QTY]]*NOTA[[#This Row],[HARGA SATUAN]])</f>
        <v/>
      </c>
      <c r="AG119" s="39" t="str">
        <f ca="1">IF(NOTA[ID_H]="","",INDEX(NOTA[TANGGAL],MATCH(,INDIRECT(ADDRESS(ROW(NOTA[TANGGAL]),COLUMN(NOTA[TANGGAL]))&amp;":"&amp;ADDRESS(ROW(),COLUMN(NOTA[TANGGAL]))),-1)))</f>
        <v/>
      </c>
      <c r="AH119" s="41" t="str">
        <f ca="1">IF(NOTA[[#This Row],[NAMA BARANG]]="","",INDEX(NOTA[SUPPLIER],MATCH(,INDIRECT(ADDRESS(ROW(NOTA[ID]),COLUMN(NOTA[ID]))&amp;":"&amp;ADDRESS(ROW(),COLUMN(NOTA[ID]))),-1)))</f>
        <v/>
      </c>
      <c r="AI119" s="41" t="str">
        <f ca="1">IF(NOTA[[#This Row],[ID_H]]="","",IF(NOTA[[#This Row],[FAKTUR]]="",INDIRECT(ADDRESS(ROW()-1,COLUMN())),NOTA[[#This Row],[FAKTUR]]))</f>
        <v/>
      </c>
      <c r="AJ119" s="38" t="str">
        <f ca="1">IF(NOTA[[#This Row],[ID]]="","",COUNTIF(NOTA[ID_H],NOTA[[#This Row],[ID_H]]))</f>
        <v/>
      </c>
      <c r="AK119" s="38" t="str">
        <f ca="1">IF(NOTA[[#This Row],[TGL.NOTA]]="",IF(NOTA[[#This Row],[SUPPLIER_H]]="","",AK118),MONTH(NOTA[[#This Row],[TGL.NOTA]]))</f>
        <v/>
      </c>
      <c r="AL119" s="38" t="str">
        <f>LOWER(SUBSTITUTE(SUBSTITUTE(SUBSTITUTE(SUBSTITUTE(SUBSTITUTE(SUBSTITUTE(SUBSTITUTE(SUBSTITUTE(SUBSTITUTE(NOTA[NAMA BARANG]," ",),".",""),"-",""),"(",""),")",""),",",""),"/",""),"""",""),"+",""))</f>
        <v/>
      </c>
      <c r="AM1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9" s="38" t="str">
        <f>IF(NOTA[[#This Row],[CONCAT4]]="","",_xlfn.IFNA(MATCH(NOTA[[#This Row],[CONCAT4]],[2]!RAW[CONCAT_H],0),FALSE))</f>
        <v/>
      </c>
      <c r="AQ119" s="38" t="str">
        <f>IF(NOTA[[#This Row],[CONCAT1]]="","",MATCH(NOTA[[#This Row],[CONCAT1]],[3]!db[NB NOTA_C],0))</f>
        <v/>
      </c>
      <c r="AR119" s="38" t="str">
        <f>IF(NOTA[[#This Row],[QTY/ CTN]]="","",TRUE)</f>
        <v/>
      </c>
      <c r="AS119" s="38" t="str">
        <f ca="1">IF(NOTA[[#This Row],[ID_H]]="","",IF(NOTA[[#This Row],[Column3]]=TRUE,NOTA[[#This Row],[QTY/ CTN]],INDEX([3]!db[QTY/ CTN],NOTA[[#This Row],[//DB]])))</f>
        <v/>
      </c>
      <c r="AT1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9" s="38" t="str">
        <f ca="1">IF(NOTA[[#This Row],[ID_H]]="","",MATCH(NOTA[[#This Row],[NB NOTA_C_QTY]],[4]!db[NB NOTA_C_QTY+F],0))</f>
        <v/>
      </c>
      <c r="AV119" s="53" t="str">
        <f ca="1">IF(NOTA[[#This Row],[NB NOTA_C_QTY]]="","",ROW()-2)</f>
        <v/>
      </c>
    </row>
    <row r="120" spans="1:48" ht="20.100000000000001" customHeight="1" x14ac:dyDescent="0.25">
      <c r="A1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38" t="str">
        <f>IF(NOTA[[#This Row],[ID_P]]="","",MATCH(NOTA[[#This Row],[ID_P]],[1]!B_MSK[N_ID],0))</f>
        <v/>
      </c>
      <c r="D120" s="38" t="str">
        <f ca="1">IF(NOTA[[#This Row],[NAMA BARANG]]="","",INDEX(NOTA[ID],MATCH(,INDIRECT(ADDRESS(ROW(NOTA[ID]),COLUMN(NOTA[ID]))&amp;":"&amp;ADDRESS(ROW(),COLUMN(NOTA[ID]))),-1)))</f>
        <v/>
      </c>
      <c r="E120" s="46"/>
      <c r="H120" s="47"/>
      <c r="N120" s="38"/>
      <c r="Q120" s="42"/>
      <c r="R120" s="48"/>
      <c r="S120" s="49"/>
      <c r="U120" s="50"/>
      <c r="V120" s="45"/>
      <c r="W120" s="50" t="str">
        <f>IF(NOTA[[#This Row],[HARGA/ CTN]]="",NOTA[[#This Row],[JUMLAH_H]],NOTA[[#This Row],[HARGA/ CTN]]*IF(NOTA[[#This Row],[C]]="",0,NOTA[[#This Row],[C]]))</f>
        <v/>
      </c>
      <c r="X120" s="50" t="str">
        <f>IF(NOTA[[#This Row],[JUMLAH]]="","",NOTA[[#This Row],[JUMLAH]]*NOTA[[#This Row],[DISC 1]])</f>
        <v/>
      </c>
      <c r="Y120" s="50" t="str">
        <f>IF(NOTA[[#This Row],[JUMLAH]]="","",(NOTA[[#This Row],[JUMLAH]]-NOTA[[#This Row],[DISC 1-]])*NOTA[[#This Row],[DISC 2]])</f>
        <v/>
      </c>
      <c r="Z120" s="50" t="str">
        <f>IF(NOTA[[#This Row],[JUMLAH]]="","",NOTA[[#This Row],[DISC 1-]]+NOTA[[#This Row],[DISC 2-]])</f>
        <v/>
      </c>
      <c r="AA120" s="50" t="str">
        <f>IF(NOTA[[#This Row],[JUMLAH]]="","",NOTA[[#This Row],[JUMLAH]]-NOTA[[#This Row],[DISC]])</f>
        <v/>
      </c>
      <c r="AB120" s="50"/>
      <c r="AC1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0" s="50" t="str">
        <f>IF(OR(NOTA[[#This Row],[QTY]]="",NOTA[[#This Row],[HARGA SATUAN]]="",),"",NOTA[[#This Row],[QTY]]*NOTA[[#This Row],[HARGA SATUAN]])</f>
        <v/>
      </c>
      <c r="AG120" s="39" t="str">
        <f ca="1">IF(NOTA[ID_H]="","",INDEX(NOTA[TANGGAL],MATCH(,INDIRECT(ADDRESS(ROW(NOTA[TANGGAL]),COLUMN(NOTA[TANGGAL]))&amp;":"&amp;ADDRESS(ROW(),COLUMN(NOTA[TANGGAL]))),-1)))</f>
        <v/>
      </c>
      <c r="AH120" s="41" t="str">
        <f ca="1">IF(NOTA[[#This Row],[NAMA BARANG]]="","",INDEX(NOTA[SUPPLIER],MATCH(,INDIRECT(ADDRESS(ROW(NOTA[ID]),COLUMN(NOTA[ID]))&amp;":"&amp;ADDRESS(ROW(),COLUMN(NOTA[ID]))),-1)))</f>
        <v/>
      </c>
      <c r="AI120" s="41" t="str">
        <f ca="1">IF(NOTA[[#This Row],[ID_H]]="","",IF(NOTA[[#This Row],[FAKTUR]]="",INDIRECT(ADDRESS(ROW()-1,COLUMN())),NOTA[[#This Row],[FAKTUR]]))</f>
        <v/>
      </c>
      <c r="AJ120" s="38" t="str">
        <f ca="1">IF(NOTA[[#This Row],[ID]]="","",COUNTIF(NOTA[ID_H],NOTA[[#This Row],[ID_H]]))</f>
        <v/>
      </c>
      <c r="AK120" s="38" t="str">
        <f ca="1">IF(NOTA[[#This Row],[TGL.NOTA]]="",IF(NOTA[[#This Row],[SUPPLIER_H]]="","",AK119),MONTH(NOTA[[#This Row],[TGL.NOTA]]))</f>
        <v/>
      </c>
      <c r="AL120" s="38" t="str">
        <f>LOWER(SUBSTITUTE(SUBSTITUTE(SUBSTITUTE(SUBSTITUTE(SUBSTITUTE(SUBSTITUTE(SUBSTITUTE(SUBSTITUTE(SUBSTITUTE(NOTA[NAMA BARANG]," ",),".",""),"-",""),"(",""),")",""),",",""),"/",""),"""",""),"+",""))</f>
        <v/>
      </c>
      <c r="AM1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0" s="38" t="str">
        <f>IF(NOTA[[#This Row],[CONCAT4]]="","",_xlfn.IFNA(MATCH(NOTA[[#This Row],[CONCAT4]],[2]!RAW[CONCAT_H],0),FALSE))</f>
        <v/>
      </c>
      <c r="AQ120" s="38" t="str">
        <f>IF(NOTA[[#This Row],[CONCAT1]]="","",MATCH(NOTA[[#This Row],[CONCAT1]],[3]!db[NB NOTA_C],0))</f>
        <v/>
      </c>
      <c r="AR120" s="38" t="str">
        <f>IF(NOTA[[#This Row],[QTY/ CTN]]="","",TRUE)</f>
        <v/>
      </c>
      <c r="AS120" s="38" t="str">
        <f ca="1">IF(NOTA[[#This Row],[ID_H]]="","",IF(NOTA[[#This Row],[Column3]]=TRUE,NOTA[[#This Row],[QTY/ CTN]],INDEX([3]!db[QTY/ CTN],NOTA[[#This Row],[//DB]])))</f>
        <v/>
      </c>
      <c r="AT1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0" s="38" t="str">
        <f ca="1">IF(NOTA[[#This Row],[ID_H]]="","",MATCH(NOTA[[#This Row],[NB NOTA_C_QTY]],[4]!db[NB NOTA_C_QTY+F],0))</f>
        <v/>
      </c>
      <c r="AV120" s="53" t="str">
        <f ca="1">IF(NOTA[[#This Row],[NB NOTA_C_QTY]]="","",ROW()-2)</f>
        <v/>
      </c>
    </row>
    <row r="121" spans="1:48" ht="20.100000000000001" customHeight="1" x14ac:dyDescent="0.25">
      <c r="A1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38" t="str">
        <f>IF(NOTA[[#This Row],[ID_P]]="","",MATCH(NOTA[[#This Row],[ID_P]],[1]!B_MSK[N_ID],0))</f>
        <v/>
      </c>
      <c r="D121" s="38" t="str">
        <f ca="1">IF(NOTA[[#This Row],[NAMA BARANG]]="","",INDEX(NOTA[ID],MATCH(,INDIRECT(ADDRESS(ROW(NOTA[ID]),COLUMN(NOTA[ID]))&amp;":"&amp;ADDRESS(ROW(),COLUMN(NOTA[ID]))),-1)))</f>
        <v/>
      </c>
      <c r="E121" s="46"/>
      <c r="H121" s="47"/>
      <c r="N121" s="38"/>
      <c r="Q121" s="42"/>
      <c r="R121" s="48"/>
      <c r="S121" s="49"/>
      <c r="U121" s="50"/>
      <c r="V121" s="45"/>
      <c r="W121" s="50" t="str">
        <f>IF(NOTA[[#This Row],[HARGA/ CTN]]="",NOTA[[#This Row],[JUMLAH_H]],NOTA[[#This Row],[HARGA/ CTN]]*IF(NOTA[[#This Row],[C]]="",0,NOTA[[#This Row],[C]]))</f>
        <v/>
      </c>
      <c r="X121" s="50" t="str">
        <f>IF(NOTA[[#This Row],[JUMLAH]]="","",NOTA[[#This Row],[JUMLAH]]*NOTA[[#This Row],[DISC 1]])</f>
        <v/>
      </c>
      <c r="Y121" s="50" t="str">
        <f>IF(NOTA[[#This Row],[JUMLAH]]="","",(NOTA[[#This Row],[JUMLAH]]-NOTA[[#This Row],[DISC 1-]])*NOTA[[#This Row],[DISC 2]])</f>
        <v/>
      </c>
      <c r="Z121" s="50" t="str">
        <f>IF(NOTA[[#This Row],[JUMLAH]]="","",NOTA[[#This Row],[DISC 1-]]+NOTA[[#This Row],[DISC 2-]])</f>
        <v/>
      </c>
      <c r="AA121" s="50" t="str">
        <f>IF(NOTA[[#This Row],[JUMLAH]]="","",NOTA[[#This Row],[JUMLAH]]-NOTA[[#This Row],[DISC]])</f>
        <v/>
      </c>
      <c r="AB121" s="50"/>
      <c r="AC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1" s="50" t="str">
        <f>IF(OR(NOTA[[#This Row],[QTY]]="",NOTA[[#This Row],[HARGA SATUAN]]="",),"",NOTA[[#This Row],[QTY]]*NOTA[[#This Row],[HARGA SATUAN]])</f>
        <v/>
      </c>
      <c r="AG121" s="39" t="str">
        <f ca="1">IF(NOTA[ID_H]="","",INDEX(NOTA[TANGGAL],MATCH(,INDIRECT(ADDRESS(ROW(NOTA[TANGGAL]),COLUMN(NOTA[TANGGAL]))&amp;":"&amp;ADDRESS(ROW(),COLUMN(NOTA[TANGGAL]))),-1)))</f>
        <v/>
      </c>
      <c r="AH121" s="41" t="str">
        <f ca="1">IF(NOTA[[#This Row],[NAMA BARANG]]="","",INDEX(NOTA[SUPPLIER],MATCH(,INDIRECT(ADDRESS(ROW(NOTA[ID]),COLUMN(NOTA[ID]))&amp;":"&amp;ADDRESS(ROW(),COLUMN(NOTA[ID]))),-1)))</f>
        <v/>
      </c>
      <c r="AI121" s="41" t="str">
        <f ca="1">IF(NOTA[[#This Row],[ID_H]]="","",IF(NOTA[[#This Row],[FAKTUR]]="",INDIRECT(ADDRESS(ROW()-1,COLUMN())),NOTA[[#This Row],[FAKTUR]]))</f>
        <v/>
      </c>
      <c r="AJ121" s="38" t="str">
        <f ca="1">IF(NOTA[[#This Row],[ID]]="","",COUNTIF(NOTA[ID_H],NOTA[[#This Row],[ID_H]]))</f>
        <v/>
      </c>
      <c r="AK121" s="38" t="str">
        <f ca="1">IF(NOTA[[#This Row],[TGL.NOTA]]="",IF(NOTA[[#This Row],[SUPPLIER_H]]="","",AK120),MONTH(NOTA[[#This Row],[TGL.NOTA]]))</f>
        <v/>
      </c>
      <c r="AL121" s="38" t="str">
        <f>LOWER(SUBSTITUTE(SUBSTITUTE(SUBSTITUTE(SUBSTITUTE(SUBSTITUTE(SUBSTITUTE(SUBSTITUTE(SUBSTITUTE(SUBSTITUTE(NOTA[NAMA BARANG]," ",),".",""),"-",""),"(",""),")",""),",",""),"/",""),"""",""),"+",""))</f>
        <v/>
      </c>
      <c r="AM1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1" s="38" t="str">
        <f>IF(NOTA[[#This Row],[CONCAT4]]="","",_xlfn.IFNA(MATCH(NOTA[[#This Row],[CONCAT4]],[2]!RAW[CONCAT_H],0),FALSE))</f>
        <v/>
      </c>
      <c r="AQ121" s="38" t="str">
        <f>IF(NOTA[[#This Row],[CONCAT1]]="","",MATCH(NOTA[[#This Row],[CONCAT1]],[3]!db[NB NOTA_C],0))</f>
        <v/>
      </c>
      <c r="AR121" s="38" t="str">
        <f>IF(NOTA[[#This Row],[QTY/ CTN]]="","",TRUE)</f>
        <v/>
      </c>
      <c r="AS121" s="38" t="str">
        <f ca="1">IF(NOTA[[#This Row],[ID_H]]="","",IF(NOTA[[#This Row],[Column3]]=TRUE,NOTA[[#This Row],[QTY/ CTN]],INDEX([3]!db[QTY/ CTN],NOTA[[#This Row],[//DB]])))</f>
        <v/>
      </c>
      <c r="AT1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1" s="38" t="str">
        <f ca="1">IF(NOTA[[#This Row],[ID_H]]="","",MATCH(NOTA[[#This Row],[NB NOTA_C_QTY]],[4]!db[NB NOTA_C_QTY+F],0))</f>
        <v/>
      </c>
      <c r="AV121" s="53" t="str">
        <f ca="1">IF(NOTA[[#This Row],[NB NOTA_C_QTY]]="","",ROW()-2)</f>
        <v/>
      </c>
    </row>
    <row r="122" spans="1:48" ht="20.100000000000001" customHeight="1" x14ac:dyDescent="0.25">
      <c r="A1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38" t="str">
        <f>IF(NOTA[[#This Row],[ID_P]]="","",MATCH(NOTA[[#This Row],[ID_P]],[1]!B_MSK[N_ID],0))</f>
        <v/>
      </c>
      <c r="D122" s="38" t="str">
        <f ca="1">IF(NOTA[[#This Row],[NAMA BARANG]]="","",INDEX(NOTA[ID],MATCH(,INDIRECT(ADDRESS(ROW(NOTA[ID]),COLUMN(NOTA[ID]))&amp;":"&amp;ADDRESS(ROW(),COLUMN(NOTA[ID]))),-1)))</f>
        <v/>
      </c>
      <c r="E122" s="46"/>
      <c r="H122" s="47"/>
      <c r="N122" s="38"/>
      <c r="Q122" s="42"/>
      <c r="R122" s="48"/>
      <c r="S122" s="49"/>
      <c r="U122" s="50"/>
      <c r="V122" s="45"/>
      <c r="W122" s="50" t="str">
        <f>IF(NOTA[[#This Row],[HARGA/ CTN]]="",NOTA[[#This Row],[JUMLAH_H]],NOTA[[#This Row],[HARGA/ CTN]]*IF(NOTA[[#This Row],[C]]="",0,NOTA[[#This Row],[C]]))</f>
        <v/>
      </c>
      <c r="X122" s="50" t="str">
        <f>IF(NOTA[[#This Row],[JUMLAH]]="","",NOTA[[#This Row],[JUMLAH]]*NOTA[[#This Row],[DISC 1]])</f>
        <v/>
      </c>
      <c r="Y122" s="50" t="str">
        <f>IF(NOTA[[#This Row],[JUMLAH]]="","",(NOTA[[#This Row],[JUMLAH]]-NOTA[[#This Row],[DISC 1-]])*NOTA[[#This Row],[DISC 2]])</f>
        <v/>
      </c>
      <c r="Z122" s="50" t="str">
        <f>IF(NOTA[[#This Row],[JUMLAH]]="","",NOTA[[#This Row],[DISC 1-]]+NOTA[[#This Row],[DISC 2-]])</f>
        <v/>
      </c>
      <c r="AA122" s="50" t="str">
        <f>IF(NOTA[[#This Row],[JUMLAH]]="","",NOTA[[#This Row],[JUMLAH]]-NOTA[[#This Row],[DISC]])</f>
        <v/>
      </c>
      <c r="AB122" s="50"/>
      <c r="AC1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2" s="50" t="str">
        <f>IF(OR(NOTA[[#This Row],[QTY]]="",NOTA[[#This Row],[HARGA SATUAN]]="",),"",NOTA[[#This Row],[QTY]]*NOTA[[#This Row],[HARGA SATUAN]])</f>
        <v/>
      </c>
      <c r="AG122" s="39" t="str">
        <f ca="1">IF(NOTA[ID_H]="","",INDEX(NOTA[TANGGAL],MATCH(,INDIRECT(ADDRESS(ROW(NOTA[TANGGAL]),COLUMN(NOTA[TANGGAL]))&amp;":"&amp;ADDRESS(ROW(),COLUMN(NOTA[TANGGAL]))),-1)))</f>
        <v/>
      </c>
      <c r="AH122" s="41" t="str">
        <f ca="1">IF(NOTA[[#This Row],[NAMA BARANG]]="","",INDEX(NOTA[SUPPLIER],MATCH(,INDIRECT(ADDRESS(ROW(NOTA[ID]),COLUMN(NOTA[ID]))&amp;":"&amp;ADDRESS(ROW(),COLUMN(NOTA[ID]))),-1)))</f>
        <v/>
      </c>
      <c r="AI122" s="41" t="str">
        <f ca="1">IF(NOTA[[#This Row],[ID_H]]="","",IF(NOTA[[#This Row],[FAKTUR]]="",INDIRECT(ADDRESS(ROW()-1,COLUMN())),NOTA[[#This Row],[FAKTUR]]))</f>
        <v/>
      </c>
      <c r="AJ122" s="38" t="str">
        <f ca="1">IF(NOTA[[#This Row],[ID]]="","",COUNTIF(NOTA[ID_H],NOTA[[#This Row],[ID_H]]))</f>
        <v/>
      </c>
      <c r="AK122" s="38" t="str">
        <f ca="1">IF(NOTA[[#This Row],[TGL.NOTA]]="",IF(NOTA[[#This Row],[SUPPLIER_H]]="","",AK121),MONTH(NOTA[[#This Row],[TGL.NOTA]]))</f>
        <v/>
      </c>
      <c r="AL122" s="38" t="str">
        <f>LOWER(SUBSTITUTE(SUBSTITUTE(SUBSTITUTE(SUBSTITUTE(SUBSTITUTE(SUBSTITUTE(SUBSTITUTE(SUBSTITUTE(SUBSTITUTE(NOTA[NAMA BARANG]," ",),".",""),"-",""),"(",""),")",""),",",""),"/",""),"""",""),"+",""))</f>
        <v/>
      </c>
      <c r="AM1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2" s="38" t="str">
        <f>IF(NOTA[[#This Row],[CONCAT4]]="","",_xlfn.IFNA(MATCH(NOTA[[#This Row],[CONCAT4]],[2]!RAW[CONCAT_H],0),FALSE))</f>
        <v/>
      </c>
      <c r="AQ122" s="38" t="str">
        <f>IF(NOTA[[#This Row],[CONCAT1]]="","",MATCH(NOTA[[#This Row],[CONCAT1]],[3]!db[NB NOTA_C],0))</f>
        <v/>
      </c>
      <c r="AR122" s="38" t="str">
        <f>IF(NOTA[[#This Row],[QTY/ CTN]]="","",TRUE)</f>
        <v/>
      </c>
      <c r="AS122" s="38" t="str">
        <f ca="1">IF(NOTA[[#This Row],[ID_H]]="","",IF(NOTA[[#This Row],[Column3]]=TRUE,NOTA[[#This Row],[QTY/ CTN]],INDEX([3]!db[QTY/ CTN],NOTA[[#This Row],[//DB]])))</f>
        <v/>
      </c>
      <c r="AT1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2" s="38" t="str">
        <f ca="1">IF(NOTA[[#This Row],[ID_H]]="","",MATCH(NOTA[[#This Row],[NB NOTA_C_QTY]],[4]!db[NB NOTA_C_QTY+F],0))</f>
        <v/>
      </c>
      <c r="AV122" s="53" t="str">
        <f ca="1">IF(NOTA[[#This Row],[NB NOTA_C_QTY]]="","",ROW()-2)</f>
        <v/>
      </c>
    </row>
    <row r="123" spans="1:48" ht="20.100000000000001" customHeight="1" x14ac:dyDescent="0.25">
      <c r="A1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38" t="str">
        <f>IF(NOTA[[#This Row],[ID_P]]="","",MATCH(NOTA[[#This Row],[ID_P]],[1]!B_MSK[N_ID],0))</f>
        <v/>
      </c>
      <c r="D123" s="38" t="str">
        <f ca="1">IF(NOTA[[#This Row],[NAMA BARANG]]="","",INDEX(NOTA[ID],MATCH(,INDIRECT(ADDRESS(ROW(NOTA[ID]),COLUMN(NOTA[ID]))&amp;":"&amp;ADDRESS(ROW(),COLUMN(NOTA[ID]))),-1)))</f>
        <v/>
      </c>
      <c r="E123" s="46"/>
      <c r="H123" s="47"/>
      <c r="N123" s="38"/>
      <c r="Q123" s="42"/>
      <c r="R123" s="48"/>
      <c r="S123" s="49"/>
      <c r="U123" s="50"/>
      <c r="V123" s="45"/>
      <c r="W123" s="50" t="str">
        <f>IF(NOTA[[#This Row],[HARGA/ CTN]]="",NOTA[[#This Row],[JUMLAH_H]],NOTA[[#This Row],[HARGA/ CTN]]*IF(NOTA[[#This Row],[C]]="",0,NOTA[[#This Row],[C]]))</f>
        <v/>
      </c>
      <c r="X123" s="50" t="str">
        <f>IF(NOTA[[#This Row],[JUMLAH]]="","",NOTA[[#This Row],[JUMLAH]]*NOTA[[#This Row],[DISC 1]])</f>
        <v/>
      </c>
      <c r="Y123" s="50" t="str">
        <f>IF(NOTA[[#This Row],[JUMLAH]]="","",(NOTA[[#This Row],[JUMLAH]]-NOTA[[#This Row],[DISC 1-]])*NOTA[[#This Row],[DISC 2]])</f>
        <v/>
      </c>
      <c r="Z123" s="50" t="str">
        <f>IF(NOTA[[#This Row],[JUMLAH]]="","",NOTA[[#This Row],[DISC 1-]]+NOTA[[#This Row],[DISC 2-]])</f>
        <v/>
      </c>
      <c r="AA123" s="50" t="str">
        <f>IF(NOTA[[#This Row],[JUMLAH]]="","",NOTA[[#This Row],[JUMLAH]]-NOTA[[#This Row],[DISC]])</f>
        <v/>
      </c>
      <c r="AB123" s="50"/>
      <c r="AC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3" s="50" t="str">
        <f>IF(OR(NOTA[[#This Row],[QTY]]="",NOTA[[#This Row],[HARGA SATUAN]]="",),"",NOTA[[#This Row],[QTY]]*NOTA[[#This Row],[HARGA SATUAN]])</f>
        <v/>
      </c>
      <c r="AG123" s="39" t="str">
        <f ca="1">IF(NOTA[ID_H]="","",INDEX(NOTA[TANGGAL],MATCH(,INDIRECT(ADDRESS(ROW(NOTA[TANGGAL]),COLUMN(NOTA[TANGGAL]))&amp;":"&amp;ADDRESS(ROW(),COLUMN(NOTA[TANGGAL]))),-1)))</f>
        <v/>
      </c>
      <c r="AH123" s="41" t="str">
        <f ca="1">IF(NOTA[[#This Row],[NAMA BARANG]]="","",INDEX(NOTA[SUPPLIER],MATCH(,INDIRECT(ADDRESS(ROW(NOTA[ID]),COLUMN(NOTA[ID]))&amp;":"&amp;ADDRESS(ROW(),COLUMN(NOTA[ID]))),-1)))</f>
        <v/>
      </c>
      <c r="AI123" s="41" t="str">
        <f ca="1">IF(NOTA[[#This Row],[ID_H]]="","",IF(NOTA[[#This Row],[FAKTUR]]="",INDIRECT(ADDRESS(ROW()-1,COLUMN())),NOTA[[#This Row],[FAKTUR]]))</f>
        <v/>
      </c>
      <c r="AJ123" s="38" t="str">
        <f ca="1">IF(NOTA[[#This Row],[ID]]="","",COUNTIF(NOTA[ID_H],NOTA[[#This Row],[ID_H]]))</f>
        <v/>
      </c>
      <c r="AK123" s="38" t="str">
        <f ca="1">IF(NOTA[[#This Row],[TGL.NOTA]]="",IF(NOTA[[#This Row],[SUPPLIER_H]]="","",AK122),MONTH(NOTA[[#This Row],[TGL.NOTA]]))</f>
        <v/>
      </c>
      <c r="AL123" s="38" t="str">
        <f>LOWER(SUBSTITUTE(SUBSTITUTE(SUBSTITUTE(SUBSTITUTE(SUBSTITUTE(SUBSTITUTE(SUBSTITUTE(SUBSTITUTE(SUBSTITUTE(NOTA[NAMA BARANG]," ",),".",""),"-",""),"(",""),")",""),",",""),"/",""),"""",""),"+",""))</f>
        <v/>
      </c>
      <c r="AM1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3" s="38" t="str">
        <f>IF(NOTA[[#This Row],[CONCAT4]]="","",_xlfn.IFNA(MATCH(NOTA[[#This Row],[CONCAT4]],[2]!RAW[CONCAT_H],0),FALSE))</f>
        <v/>
      </c>
      <c r="AQ123" s="38" t="str">
        <f>IF(NOTA[[#This Row],[CONCAT1]]="","",MATCH(NOTA[[#This Row],[CONCAT1]],[3]!db[NB NOTA_C],0))</f>
        <v/>
      </c>
      <c r="AR123" s="38" t="str">
        <f>IF(NOTA[[#This Row],[QTY/ CTN]]="","",TRUE)</f>
        <v/>
      </c>
      <c r="AS123" s="38" t="str">
        <f ca="1">IF(NOTA[[#This Row],[ID_H]]="","",IF(NOTA[[#This Row],[Column3]]=TRUE,NOTA[[#This Row],[QTY/ CTN]],INDEX([3]!db[QTY/ CTN],NOTA[[#This Row],[//DB]])))</f>
        <v/>
      </c>
      <c r="AT1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3" s="38" t="str">
        <f ca="1">IF(NOTA[[#This Row],[ID_H]]="","",MATCH(NOTA[[#This Row],[NB NOTA_C_QTY]],[4]!db[NB NOTA_C_QTY+F],0))</f>
        <v/>
      </c>
      <c r="AV123" s="53" t="str">
        <f ca="1">IF(NOTA[[#This Row],[NB NOTA_C_QTY]]="","",ROW()-2)</f>
        <v/>
      </c>
    </row>
  </sheetData>
  <conditionalFormatting sqref="B1:C1048576">
    <cfRule type="duplicateValues" dxfId="6" priority="1617"/>
    <cfRule type="duplicateValues" dxfId="5" priority="1618"/>
  </conditionalFormatting>
  <conditionalFormatting sqref="B1:B1048576">
    <cfRule type="duplicateValues" dxfId="4" priority="1623"/>
  </conditionalFormatting>
  <conditionalFormatting sqref="H1:H1048576">
    <cfRule type="duplicateValues" dxfId="3" priority="1685"/>
  </conditionalFormatting>
  <conditionalFormatting sqref="AO3:AO123">
    <cfRule type="duplicateValues" dxfId="2" priority="1688"/>
  </conditionalFormatting>
  <pageMargins left="0.7" right="0.7" top="0.75" bottom="0.75" header="0.3" footer="0.3"/>
  <pageSetup orientation="portrait" horizontalDpi="0" verticalDpi="0"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0</v>
      </c>
      <c r="G1" s="4" t="str">
        <f ca="1">CELL("filename",G1)</f>
        <v>D:\kerja\BANK EXP\BARU\2023\08 AGUSTUS\[NOTA 08 AGUSTUS 2023.xlsx]LIE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HYPERLINK("[NOTA_.xlsx]NOTA!A"&amp;MATCH(LIE[[#This Row],[ID]],NOTA[ID],0)+2,IF(LIE[[#This Row],[//PAJAK]]="","",MATCH(LIE[[#This Row],[ID]],NOTA[ID],0)+2))</f>
        <v/>
      </c>
      <c r="B3" s="5" t="str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HYPERLINK("[NOTA_.xlsx]PAJAK!b"&amp;LIE[[#This Row],[//PAJAK]],IF(LIE[[#This Row],[//PAJAK]]="","",INDEX(INDIRECT("PAJAK["&amp;LIE[#Headers]&amp;"]"),LIE[[#This Row],[//PAJAK]]-1)))</f>
        <v/>
      </c>
      <c r="D3" s="3" t="str">
        <f ca="1">IF(LIE[[#This Row],[//PAJAK]]="","",INDEX(INDIRECT("PAJAK["&amp;LIE[#Headers]&amp;"]"),LIE[[#This Row],[//PAJAK]]-1))</f>
        <v/>
      </c>
      <c r="E3" s="2" t="str">
        <f ca="1">IF(LIE[[#This Row],[//PAJAK]]="","",INDEX(INDIRECT("PAJAK["&amp;LIE[#Headers]&amp;"]"),LIE[[#This Row],[//PAJAK]]-1))</f>
        <v/>
      </c>
      <c r="F3" s="2" t="str">
        <f ca="1">IF(LIE[[#This Row],[//PAJAK]]="","",INDEX(INDIRECT("PAJAK["&amp;LIE[#Headers]&amp;"]"),LIE[[#This Row],[//PAJAK]]-1))</f>
        <v/>
      </c>
      <c r="G3" s="14" t="str">
        <f ca="1">IF(LIE[[#This Row],[//PAJAK]]="","",INDEX(INDIRECT("PAJAK["&amp;LIE[#Headers]&amp;"]"),LIE[[#This Row],[//PAJAK]]-1))</f>
        <v/>
      </c>
      <c r="H3" s="3" t="str">
        <f ca="1">IF(LIE[[#This Row],[//PAJAK]]="","",INDEX(INDIRECT("PAJAK["&amp;LIE[#Headers]&amp;"]"),LIE[[#This Row],[//PAJAK]]-1))</f>
        <v/>
      </c>
      <c r="I3" s="1" t="str">
        <f ca="1">IF(LIE[[#This Row],[//PAJAK]]="","",INDEX(PAJAK[SUB T-DISC],LIE[[#This Row],[//PAJAK]]-1)*1.11)</f>
        <v/>
      </c>
      <c r="J3" s="1" t="str">
        <f ca="1">IF(LIE[[#This Row],[//PAJAK]]="","",INDEX(PAJAK[DISC DLL],LIE[[#This Row],[//PAJAK]]-1))</f>
        <v/>
      </c>
      <c r="K3" s="1" t="e">
        <f ca="1">(LIE[[#This Row],[SUB TOTAL]]-LIE[[#This Row],[DISKON]])/1.11</f>
        <v>#VALUE!</v>
      </c>
      <c r="L3" s="1" t="e">
        <f ca="1">LIE[[#This Row],[DPP]]*11%</f>
        <v>#VALUE!</v>
      </c>
      <c r="M3" s="1" t="e">
        <f ca="1">LIE[[#This Row],[DPP]]+LIE[[#This Row],[PPN (11%)]]</f>
        <v>#VALUE!</v>
      </c>
    </row>
    <row r="4" spans="1:13" x14ac:dyDescent="0.25">
      <c r="A4" s="13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14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Row],[//PAJAK]]-1)*1.11)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14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14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D22" sqref="D22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0</v>
      </c>
      <c r="F1" t="str">
        <f ca="1">MID(G1,FIND("]",G1)+1,LEN(G1)-FIND("]",G1))</f>
        <v>LMA</v>
      </c>
      <c r="G1" s="4" t="str">
        <f ca="1">CELL("filename",G1)</f>
        <v>D:\kerja\BANK EXP\BARU\2023\08 AGUSTUS\[NOTA 08 AGUSTUS 2023.xlsx]LMA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HYPERLINK("[NOTA_.xlsx]NOTA!A"&amp;MATCH(LMA[[#This Row],[ID]],NOTA[ID],0)+2,IF(LMA[[#This Row],[//PAJAK]]="","",MATCH(LMA[[#This Row],[ID]],NOTA[ID],0)+2))</f>
        <v/>
      </c>
      <c r="B3" s="5" t="str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HYPERLINK("[NOTA_.xlsx]PAJAK!b"&amp;LMA[[#This Row],[//PAJAK]],IF(LMA[[#This Row],[//PAJAK]]="","",INDEX(INDIRECT("PAJAK["&amp;LMA[#Headers]&amp;"]"),LMA[[#This Row],[//PAJAK]]-1)))</f>
        <v/>
      </c>
      <c r="D3" s="3" t="str">
        <f ca="1">IF(LMA[[#This Row],[//PAJAK]]="","",INDEX(INDIRECT("PAJAK["&amp;LMA[#Headers]&amp;"]"),LMA[[#This Row],[//PAJAK]]-1))</f>
        <v/>
      </c>
      <c r="E3" s="2" t="str">
        <f ca="1">IF(LMA[[#This Row],[//PAJAK]]="","",INDEX(INDIRECT("PAJAK["&amp;LMA[#Headers]&amp;"]"),LMA[[#This Row],[//PAJAK]]-1))</f>
        <v/>
      </c>
      <c r="F3" s="2" t="str">
        <f ca="1">IF(LMA[[#This Row],[//PAJAK]]="","",INDEX(INDIRECT("PAJAK["&amp;LMA[#Headers]&amp;"]"),LMA[[#This Row],[//PAJAK]]-1))</f>
        <v/>
      </c>
      <c r="G3" s="7" t="str">
        <f ca="1">IF(LMA[[#This Row],[//PAJAK]]="","",INDEX(INDIRECT("PAJAK["&amp;LMA[#Headers]&amp;"]"),LMA[[#This Row],[//PAJAK]]-1))</f>
        <v/>
      </c>
      <c r="H3" s="3" t="str">
        <f ca="1">IF(LMA[[#This Row],[//PAJAK]]="","",INDEX(INDIRECT("PAJAK["&amp;LMA[#Headers]&amp;"]"),LMA[[#This Row],[//PAJAK]]-1))</f>
        <v/>
      </c>
      <c r="I3" s="1" t="e">
        <f ca="1">IF(LMA[[#This Row],[//PAJAK]]="","",INDEX(PAJAK[SUB T-DISC],LMA[[#This Row],[//PAJAK]]-1)-LMA[[#This Row],[DISKON]])*1.11</f>
        <v>#VALUE!</v>
      </c>
      <c r="J3" s="1" t="str">
        <f ca="1">IF(LMA[[#This Row],[//PAJAK]]="","",INDEX(PAJAK[DISC DLL],LMA[[#This Row],[//PAJAK]]-1))</f>
        <v/>
      </c>
      <c r="K3" s="1" t="e">
        <f ca="1">(LMA[[#This Row],[SUB TOTAL]]/1.11)</f>
        <v>#VALUE!</v>
      </c>
      <c r="L3" s="1" t="e">
        <f ca="1">LMA[[#This Row],[DPP]]*11%</f>
        <v>#VALUE!</v>
      </c>
      <c r="M3" s="1" t="e">
        <f ca="1">LMA[[#This Row],[DPP]]+LMA[[#This Row],[PPN (11%)]]</f>
        <v>#VALUE!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zoomScale="85" zoomScaleNormal="85" workbookViewId="0">
      <selection activeCell="I4" sqref="I4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10" width="12.85546875" customWidth="1"/>
    <col min="11" max="12" width="11.5703125" customWidth="1"/>
    <col min="13" max="13" width="11" customWidth="1"/>
    <col min="14" max="14" width="12.5703125" customWidth="1"/>
  </cols>
  <sheetData>
    <row r="1" spans="1:14" x14ac:dyDescent="0.25">
      <c r="A1" s="5"/>
      <c r="B1" s="5"/>
      <c r="C1" s="7"/>
      <c r="D1" t="str">
        <f ca="1">INDEX(CONV[2],MATCH(MID(G1,FIND("]",G1)+1,LEN(G1)-FIND("]",G1)),CONV[3],0))</f>
        <v>PARAMA</v>
      </c>
      <c r="E1" s="3">
        <f ca="1">INDEX(CONV[JML],MATCH(D1,CONV[2],0))</f>
        <v>0</v>
      </c>
      <c r="F1" t="str">
        <f ca="1">MID(G1,FIND("]",G1)+1,LEN(G1)-FIND("]",G1))</f>
        <v>PARAMA</v>
      </c>
      <c r="G1" s="4" t="str">
        <f ca="1">CELL("filename",G1)</f>
        <v>D:\kerja\BANK EXP\BARU\2023\08 AGUSTUS\[NOTA 08 AGUSTUS 2023.xlsx]PARAMA</v>
      </c>
      <c r="I1" s="1"/>
      <c r="J1" s="1"/>
      <c r="K1" s="1"/>
      <c r="L1" s="1"/>
      <c r="M1" s="1"/>
      <c r="N1" s="1"/>
    </row>
    <row r="2" spans="1:14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111</v>
      </c>
      <c r="K2" s="11" t="s">
        <v>39</v>
      </c>
      <c r="L2" s="11" t="s">
        <v>41</v>
      </c>
      <c r="M2" s="11" t="s">
        <v>44</v>
      </c>
      <c r="N2" s="11" t="s">
        <v>21</v>
      </c>
    </row>
    <row r="3" spans="1:14" x14ac:dyDescent="0.25">
      <c r="A3" s="13" t="str">
        <f ca="1">HYPERLINK("[NOTA_.xlsx]NOTA!A"&amp;MATCH(PARAMA[[#This Row],[ID]],NOTA[ID],0)+2,IF(PARAMA[[#This Row],[//PAJAK]]="","",MATCH(PARAMA[[#This Row],[ID]],NOTA[ID],0)+2))</f>
        <v/>
      </c>
      <c r="B3" s="5" t="str">
        <f ca="1">IF(ROW()-3&lt;E$1,IF(INDIRECT(ADDRESS(ROW()-1,COLUMN(PARAMA[[#Headers],[//PAJAK]])))="//PAJAK",MATCH(D$1,PAJAK[SUPPLIER],0)+1,MATCH(D$1,INDIRECT("PAJAK!"&amp;ADDRESS(B2+1,COLUMN(PAJAK[SUPPLIER]))&amp;":"&amp;ADDRESS(MAX_ROW,COLUMN(PAJAK[SUPPLIER]))),0)+B2),"")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HYPERLINK("[NOTA_.xlsx]PAJAK!b"&amp;PARAMA[[#This Row],[//PAJAK]],IF(PARAMA[[#This Row],[//PAJAK]]="","",INDEX(INDIRECT("PAJAK["&amp;PARAMA[#Headers]&amp;"]"),PARAMA[[#This Row],[//PAJAK]]-1)))</f>
        <v/>
      </c>
      <c r="D3" s="3" t="str">
        <f ca="1">IF(PARAMA[[#This Row],[//PAJAK]]="","",INDEX(INDIRECT("PAJAK["&amp;PARAMA[#Headers]&amp;"]"),PARAMA[[#This Row],[//PAJAK]]-1))</f>
        <v/>
      </c>
      <c r="E3" s="2" t="str">
        <f ca="1">IF(PARAMA[[#This Row],[//PAJAK]]="","",INDEX(INDIRECT("PAJAK["&amp;PARAMA[#Headers]&amp;"]"),PARAMA[[#This Row],[//PAJAK]]-1))</f>
        <v/>
      </c>
      <c r="F3" s="2" t="str">
        <f ca="1">IF(PARAMA[[#This Row],[//PAJAK]]="","",INDEX(INDIRECT("PAJAK["&amp;PARAMA[#Headers]&amp;"]"),PARAMA[[#This Row],[//PAJAK]]-1))</f>
        <v/>
      </c>
      <c r="G3" s="7" t="str">
        <f ca="1">IF(PARAMA[[#This Row],[//PAJAK]]="","",INDEX(INDIRECT("PAJAK["&amp;PARAMA[#Headers]&amp;"]"),PARAMA[[#This Row],[//PAJAK]]-1))</f>
        <v/>
      </c>
      <c r="H3" s="3" t="str">
        <f ca="1">IF(PARAMA[[#This Row],[//PAJAK]]="","",INDEX(INDIRECT("PAJAK["&amp;PARAMA[#Headers]&amp;"]"),PARAMA[[#This Row],[//PAJAK]]-1))</f>
        <v/>
      </c>
      <c r="I3" s="1" t="str">
        <f ca="1">IF(PARAMA[[#This Row],[//PAJAK]]="","",INDEX(PAJAK[SUB TOTAL],PARAMA[[#This Row],[//PAJAK]]-1)-PARAMA[[#This Row],[DISKON_H]])</f>
        <v/>
      </c>
      <c r="J3" s="1" t="str">
        <f ca="1">IF(PARAMA[[#This Row],[//PAJAK]]="","",INDEX(PAJAK[DISKON],PARAMA[[#This Row],[//PAJAK]]-1))</f>
        <v/>
      </c>
      <c r="K3" s="1"/>
      <c r="L3" s="1" t="e">
        <f ca="1">(PARAMA[[#This Row],[SUB TOTAL]]-PARAMA[[#This Row],[DISKON]])/1.11</f>
        <v>#VALUE!</v>
      </c>
      <c r="M3" s="1" t="e">
        <f ca="1">PARAMA[[#This Row],[DPP]]*11%</f>
        <v>#VALUE!</v>
      </c>
      <c r="N3" s="1" t="e">
        <f ca="1">PARAMA[[#This Row],[DPP]]+PARAMA[[#This Row],[PPN (11%)]]</f>
        <v>#VALUE!</v>
      </c>
    </row>
    <row r="4" spans="1:14" x14ac:dyDescent="0.25">
      <c r="A4" s="13" t="str">
        <f ca="1">HYPERLINK("[NOTA_.xlsx]NOTA!A"&amp;MATCH(PARAMA[[#This Row],[ID]],NOTA[ID],0)+2,IF(PARAMA[[#This Row],[//PAJAK]]="","",MATCH(PARAMA[[#This Row],[ID]],NOTA[ID],0)+2))</f>
        <v/>
      </c>
      <c r="B4" s="5" t="str">
        <f ca="1">IF(ROW()-3&lt;E$1,IF(INDIRECT(ADDRESS(ROW()-1,COLUMN(PARAMA[[#Headers],[//PAJAK]])))="//PAJAK",MATCH(D$1,PAJAK[SUPPLIER],0)+1,MATCH(D$1,INDIRECT("PAJAK!"&amp;ADDRESS(B3+1,COLUMN(PAJAK[SUPPLIER]))&amp;":"&amp;ADDRESS(MAX_ROW,COLUMN(PAJAK[SUPPLIER]))),0)+B3),"")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HYPERLINK("[NOTA_.xlsx]PAJAK!b"&amp;PARAMA[[#This Row],[//PAJAK]],IF(PARAMA[[#This Row],[//PAJAK]]="","",INDEX(INDIRECT("PAJAK["&amp;PARAMA[#Headers]&amp;"]"),PARAMA[[#This Row],[//PAJAK]]-1)))</f>
        <v/>
      </c>
      <c r="D4" t="str">
        <f ca="1">IF(PARAMA[[#This Row],[//PAJAK]]="","",INDEX(INDIRECT("PAJAK["&amp;PARAMA[#Headers]&amp;"]"),PARAMA[[#This Row],[//PAJAK]]-1))</f>
        <v/>
      </c>
      <c r="E4" s="2" t="str">
        <f ca="1">IF(PARAMA[[#This Row],[//PAJAK]]="","",INDEX(INDIRECT("PAJAK["&amp;PARAMA[#Headers]&amp;"]"),PARAMA[[#This Row],[//PAJAK]]-1))</f>
        <v/>
      </c>
      <c r="F4" s="2" t="str">
        <f ca="1">IF(PARAMA[[#This Row],[//PAJAK]]="","",INDEX(INDIRECT("PAJAK["&amp;PARAMA[#Headers]&amp;"]"),PARAMA[[#This Row],[//PAJAK]]-1))</f>
        <v/>
      </c>
      <c r="G4" s="5" t="str">
        <f ca="1">IF(PARAMA[[#This Row],[//PAJAK]]="","",INDEX(INDIRECT("PAJAK["&amp;PARAMA[#Headers]&amp;"]"),PARAMA[[#This Row],[//PAJAK]]-1))</f>
        <v/>
      </c>
      <c r="H4" t="str">
        <f ca="1">IF(PARAMA[[#This Row],[//PAJAK]]="","",INDEX(INDIRECT("PAJAK["&amp;PARAMA[#Headers]&amp;"]"),PARAMA[[#This Row],[//PAJAK]]-1))</f>
        <v/>
      </c>
      <c r="I4" s="1" t="str">
        <f ca="1">IF(PARAMA[[#This Row],[//PAJAK]]="","",INDEX(PAJAK[SUB TOTAL],PARAMA[[#This Row],[//PAJAK]]-1)-PARAMA[[#This Row],[DISKON_H]])</f>
        <v/>
      </c>
      <c r="J4" s="1" t="str">
        <f ca="1">IF(PARAMA[[#This Row],[//PAJAK]]="","",INDEX(PAJAK[DISKON],PARAMA[[#This Row],[//PAJAK]]-1))</f>
        <v/>
      </c>
      <c r="K4" s="1"/>
      <c r="L4" s="1" t="e">
        <f ca="1">(PARAMA[[#This Row],[SUB TOTAL]]-PARAMA[[#This Row],[DISKON]])/1.11</f>
        <v>#VALUE!</v>
      </c>
      <c r="M4" s="1" t="e">
        <f ca="1">PARAMA[[#This Row],[DPP]]*11%</f>
        <v>#VALUE!</v>
      </c>
      <c r="N4" s="1" t="e">
        <f ca="1">PARAMA[[#This Row],[DPP]]+PARAMA[[#This Row],[PPN (11%)]]</f>
        <v>#VALUE!</v>
      </c>
    </row>
    <row r="5" spans="1:14" x14ac:dyDescent="0.25">
      <c r="A5" s="13" t="str">
        <f ca="1">HYPERLINK("[NOTA_.xlsx]NOTA!A"&amp;MATCH(PARAMA[[#This Row],[ID]],NOTA[ID],0)+2,IF(PARAMA[[#This Row],[//PAJAK]]="","",MATCH(PARAMA[[#This Row],[ID]],NOTA[ID],0)+2))</f>
        <v/>
      </c>
      <c r="B5" s="5" t="str">
        <f ca="1">IF(ROW()-3&lt;E$1,IF(INDIRECT(ADDRESS(ROW()-1,COLUMN(PARAMA[[#Headers],[//PAJAK]])))="//PAJAK",MATCH(D$1,PAJAK[SUPPLIER],0)+1,MATCH(D$1,INDIRECT("PAJAK!"&amp;ADDRESS(B4+1,COLUMN(PAJAK[SUPPLIER]))&amp;":"&amp;ADDRESS(MAX_ROW,COLUMN(PAJAK[SUPPLIER]))),0)+B4),"")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HYPERLINK("[NOTA_.xlsx]PAJAK!b"&amp;PARAMA[[#This Row],[//PAJAK]],IF(PARAMA[[#This Row],[//PAJAK]]="","",INDEX(INDIRECT("PAJAK["&amp;PARAMA[#Headers]&amp;"]"),PARAMA[[#This Row],[//PAJAK]]-1)))</f>
        <v/>
      </c>
      <c r="D5" t="str">
        <f ca="1">IF(PARAMA[[#This Row],[//PAJAK]]="","",INDEX(INDIRECT("PAJAK["&amp;PARAMA[#Headers]&amp;"]"),PARAMA[[#This Row],[//PAJAK]]-1))</f>
        <v/>
      </c>
      <c r="E5" s="2" t="str">
        <f ca="1">IF(PARAMA[[#This Row],[//PAJAK]]="","",INDEX(INDIRECT("PAJAK["&amp;PARAMA[#Headers]&amp;"]"),PARAMA[[#This Row],[//PAJAK]]-1))</f>
        <v/>
      </c>
      <c r="F5" s="2" t="str">
        <f ca="1">IF(PARAMA[[#This Row],[//PAJAK]]="","",INDEX(INDIRECT("PAJAK["&amp;PARAMA[#Headers]&amp;"]"),PARAMA[[#This Row],[//PAJAK]]-1))</f>
        <v/>
      </c>
      <c r="G5" s="5" t="str">
        <f ca="1">IF(PARAMA[[#This Row],[//PAJAK]]="","",INDEX(INDIRECT("PAJAK["&amp;PARAMA[#Headers]&amp;"]"),PARAMA[[#This Row],[//PAJAK]]-1))</f>
        <v/>
      </c>
      <c r="H5" t="str">
        <f ca="1">IF(PARAMA[[#This Row],[//PAJAK]]="","",INDEX(INDIRECT("PAJAK["&amp;PARAMA[#Headers]&amp;"]"),PARAMA[[#This Row],[//PAJAK]]-1))</f>
        <v/>
      </c>
      <c r="I5" s="1" t="str">
        <f ca="1">IF(PARAMA[[#This Row],[//PAJAK]]="","",INDEX(PAJAK[SUB TOTAL],PARAMA[[#This Row],[//PAJAK]]-1)-PARAMA[[#This Row],[DISKON_H]])</f>
        <v/>
      </c>
      <c r="J5" s="1" t="str">
        <f ca="1">IF(PARAMA[[#This Row],[//PAJAK]]="","",INDEX(PAJAK[DISKON],PARAMA[[#This Row],[//PAJAK]]-1))</f>
        <v/>
      </c>
      <c r="K5" s="1"/>
      <c r="L5" s="1" t="e">
        <f ca="1">(PARAMA[[#This Row],[SUB TOTAL]]-PARAMA[[#This Row],[DISKON]])/1.11</f>
        <v>#VALUE!</v>
      </c>
      <c r="M5" s="1" t="e">
        <f ca="1">PARAMA[[#This Row],[DPP]]*11%</f>
        <v>#VALUE!</v>
      </c>
      <c r="N5" s="1" t="e">
        <f ca="1">PARAMA[[#This Row],[DPP]]+PARAMA[[#This Row],[PPN (11%)]]</f>
        <v>#VALUE!</v>
      </c>
    </row>
    <row r="6" spans="1:14" x14ac:dyDescent="0.25">
      <c r="A6" s="13" t="str">
        <f ca="1">HYPERLINK("[NOTA_.xlsx]NOTA!A"&amp;MATCH(PARAMA[[#This Row],[ID]],NOTA[ID],0)+2,IF(PARAMA[[#This Row],[//PAJAK]]="","",MATCH(PARAMA[[#This Row],[ID]],NOTA[ID],0)+2))</f>
        <v/>
      </c>
      <c r="B6" s="5" t="str">
        <f ca="1">IF(ROW()-3&lt;E$1,IF(INDIRECT(ADDRESS(ROW()-1,COLUMN(PARAMA[[#Headers],[//PAJAK]])))="//PAJAK",MATCH(D$1,PAJAK[SUPPLIER],0)+1,MATCH(D$1,INDIRECT("PAJAK!"&amp;ADDRESS(B5+1,COLUMN(PAJAK[SUPPLIER]))&amp;":"&amp;ADDRESS(MAX_ROW,COLUMN(PAJAK[SUPPLIER]))),0)+B5),"")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HYPERLINK("[NOTA_.xlsx]PAJAK!b"&amp;PARAMA[[#This Row],[//PAJAK]],IF(PARAMA[[#This Row],[//PAJAK]]="","",INDEX(INDIRECT("PAJAK["&amp;PARAMA[#Headers]&amp;"]"),PARAMA[[#This Row],[//PAJAK]]-1)))</f>
        <v/>
      </c>
      <c r="D6" t="str">
        <f ca="1">IF(PARAMA[[#This Row],[//PAJAK]]="","",INDEX(INDIRECT("PAJAK["&amp;PARAMA[#Headers]&amp;"]"),PARAMA[[#This Row],[//PAJAK]]-1))</f>
        <v/>
      </c>
      <c r="E6" s="2" t="str">
        <f ca="1">IF(PARAMA[[#This Row],[//PAJAK]]="","",INDEX(INDIRECT("PAJAK["&amp;PARAMA[#Headers]&amp;"]"),PARAMA[[#This Row],[//PAJAK]]-1))</f>
        <v/>
      </c>
      <c r="F6" s="2" t="str">
        <f ca="1">IF(PARAMA[[#This Row],[//PAJAK]]="","",INDEX(INDIRECT("PAJAK["&amp;PARAMA[#Headers]&amp;"]"),PARAMA[[#This Row],[//PAJAK]]-1))</f>
        <v/>
      </c>
      <c r="G6" s="5" t="str">
        <f ca="1">IF(PARAMA[[#This Row],[//PAJAK]]="","",INDEX(INDIRECT("PAJAK["&amp;PARAMA[#Headers]&amp;"]"),PARAMA[[#This Row],[//PAJAK]]-1))</f>
        <v/>
      </c>
      <c r="H6" t="str">
        <f ca="1">IF(PARAMA[[#This Row],[//PAJAK]]="","",INDEX(INDIRECT("PAJAK["&amp;PARAMA[#Headers]&amp;"]"),PARAMA[[#This Row],[//PAJAK]]-1))</f>
        <v/>
      </c>
      <c r="I6" s="1" t="str">
        <f ca="1">IF(PARAMA[[#This Row],[//PAJAK]]="","",INDEX(PAJAK[SUB TOTAL],PARAMA[[#This Row],[//PAJAK]]-1)-PARAMA[[#This Row],[DISKON_H]])</f>
        <v/>
      </c>
      <c r="J6" s="1" t="str">
        <f ca="1">IF(PARAMA[[#This Row],[//PAJAK]]="","",INDEX(PAJAK[DISKON],PARAMA[[#This Row],[//PAJAK]]-1))</f>
        <v/>
      </c>
      <c r="K6" s="1"/>
      <c r="L6" s="1" t="e">
        <f ca="1">(PARAMA[[#This Row],[SUB TOTAL]]-PARAMA[[#This Row],[DISKON]])/1.11</f>
        <v>#VALUE!</v>
      </c>
      <c r="M6" s="1" t="e">
        <f ca="1">PARAMA[[#This Row],[DPP]]*11%</f>
        <v>#VALUE!</v>
      </c>
      <c r="N6" s="1" t="e">
        <f ca="1">PARAMA[[#This Row],[DPP]]+PARAMA[[#This Row],[PPN (11%)]]</f>
        <v>#VALUE!</v>
      </c>
    </row>
    <row r="7" spans="1:14" x14ac:dyDescent="0.25">
      <c r="A7" s="13" t="str">
        <f ca="1">HYPERLINK("[NOTA_.xlsx]NOTA!A"&amp;MATCH(PARAMA[[#This Row],[ID]],NOTA[ID],0)+2,IF(PARAMA[[#This Row],[//PAJAK]]="","",MATCH(PARAMA[[#This Row],[ID]],NOTA[ID],0)+2))</f>
        <v/>
      </c>
      <c r="B7" s="5" t="str">
        <f ca="1">IF(ROW()-3&lt;E$1,IF(INDIRECT(ADDRESS(ROW()-1,COLUMN(PARAMA[[#Headers],[//PAJAK]])))="//PAJAK",MATCH(D$1,PAJAK[SUPPLIER],0)+1,MATCH(D$1,INDIRECT("PAJAK!"&amp;ADDRESS(B6+1,COLUMN(PAJAK[SUPPLIER]))&amp;":"&amp;ADDRESS(MAX_ROW,COLUMN(PAJAK[SUPPLIER]))),0)+B6),"")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HYPERLINK("[NOTA_.xlsx]PAJAK!b"&amp;PARAMA[[#This Row],[//PAJAK]],IF(PARAMA[[#This Row],[//PAJAK]]="","",INDEX(INDIRECT("PAJAK["&amp;PARAMA[#Headers]&amp;"]"),PARAMA[[#This Row],[//PAJAK]]-1)))</f>
        <v/>
      </c>
      <c r="D7" t="str">
        <f ca="1">IF(PARAMA[[#This Row],[//PAJAK]]="","",INDEX(INDIRECT("PAJAK["&amp;PARAMA[#Headers]&amp;"]"),PARAMA[[#This Row],[//PAJAK]]-1))</f>
        <v/>
      </c>
      <c r="E7" s="2" t="str">
        <f ca="1">IF(PARAMA[[#This Row],[//PAJAK]]="","",INDEX(INDIRECT("PAJAK["&amp;PARAMA[#Headers]&amp;"]"),PARAMA[[#This Row],[//PAJAK]]-1))</f>
        <v/>
      </c>
      <c r="F7" s="2" t="str">
        <f ca="1">IF(PARAMA[[#This Row],[//PAJAK]]="","",INDEX(INDIRECT("PAJAK["&amp;PARAMA[#Headers]&amp;"]"),PARAMA[[#This Row],[//PAJAK]]-1))</f>
        <v/>
      </c>
      <c r="G7" s="5" t="str">
        <f ca="1">IF(PARAMA[[#This Row],[//PAJAK]]="","",INDEX(INDIRECT("PAJAK["&amp;PARAMA[#Headers]&amp;"]"),PARAMA[[#This Row],[//PAJAK]]-1))</f>
        <v/>
      </c>
      <c r="H7" t="str">
        <f ca="1">IF(PARAMA[[#This Row],[//PAJAK]]="","",INDEX(INDIRECT("PAJAK["&amp;PARAMA[#Headers]&amp;"]"),PARAMA[[#This Row],[//PAJAK]]-1))</f>
        <v/>
      </c>
      <c r="I7" s="1" t="str">
        <f ca="1">IF(PARAMA[[#This Row],[//PAJAK]]="","",INDEX(PAJAK[SUB TOTAL],PARAMA[[#This Row],[//PAJAK]]-1)-PARAMA[[#This Row],[DISKON_H]])</f>
        <v/>
      </c>
      <c r="J7" s="1" t="str">
        <f ca="1">IF(PARAMA[[#This Row],[//PAJAK]]="","",INDEX(PAJAK[DISKON],PARAMA[[#This Row],[//PAJAK]]-1))</f>
        <v/>
      </c>
      <c r="K7" s="1"/>
      <c r="L7" s="1" t="e">
        <f ca="1">(PARAMA[[#This Row],[SUB TOTAL]]-PARAMA[[#This Row],[DISKON]])/1.11</f>
        <v>#VALUE!</v>
      </c>
      <c r="M7" s="1" t="e">
        <f ca="1">PARAMA[[#This Row],[DPP]]*11%</f>
        <v>#VALUE!</v>
      </c>
      <c r="N7" s="1" t="e">
        <f ca="1">PARAMA[[#This Row],[DPP]]+PARAMA[[#This Row],[PPN (11%)]]</f>
        <v>#VALUE!</v>
      </c>
    </row>
    <row r="8" spans="1:14" x14ac:dyDescent="0.25">
      <c r="A8" s="13" t="str">
        <f ca="1">HYPERLINK("[NOTA_.xlsx]NOTA!A"&amp;MATCH(PARAMA[[#This Row],[ID]],NOTA[ID],0)+2,IF(PARAMA[[#This Row],[//PAJAK]]="","",MATCH(PARAMA[[#This Row],[ID]],NOTA[ID],0)+2))</f>
        <v/>
      </c>
      <c r="B8" s="5" t="str">
        <f ca="1">IF(ROW()-3&lt;E$1,IF(INDIRECT(ADDRESS(ROW()-1,COLUMN(PARAMA[[#Headers],[//PAJAK]])))="//PAJAK",MATCH(D$1,PAJAK[SUPPLIER],0)+1,MATCH(D$1,INDIRECT("PAJAK!"&amp;ADDRESS(B7+1,COLUMN(PAJAK[SUPPLIER]))&amp;":"&amp;ADDRESS(MAX_ROW,COLUMN(PAJAK[SUPPLIER]))),0)+B7),"")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HYPERLINK("[NOTA_.xlsx]PAJAK!b"&amp;PARAMA[[#This Row],[//PAJAK]],IF(PARAMA[[#This Row],[//PAJAK]]="","",INDEX(INDIRECT("PAJAK["&amp;PARAMA[#Headers]&amp;"]"),PARAMA[[#This Row],[//PAJAK]]-1)))</f>
        <v/>
      </c>
      <c r="D8" t="str">
        <f ca="1">IF(PARAMA[[#This Row],[//PAJAK]]="","",INDEX(INDIRECT("PAJAK["&amp;PARAMA[#Headers]&amp;"]"),PARAMA[[#This Row],[//PAJAK]]-1))</f>
        <v/>
      </c>
      <c r="E8" s="2" t="str">
        <f ca="1">IF(PARAMA[[#This Row],[//PAJAK]]="","",INDEX(INDIRECT("PAJAK["&amp;PARAMA[#Headers]&amp;"]"),PARAMA[[#This Row],[//PAJAK]]-1))</f>
        <v/>
      </c>
      <c r="F8" s="2" t="str">
        <f ca="1">IF(PARAMA[[#This Row],[//PAJAK]]="","",INDEX(INDIRECT("PAJAK["&amp;PARAMA[#Headers]&amp;"]"),PARAMA[[#This Row],[//PAJAK]]-1))</f>
        <v/>
      </c>
      <c r="G8" s="5" t="str">
        <f ca="1">IF(PARAMA[[#This Row],[//PAJAK]]="","",INDEX(INDIRECT("PAJAK["&amp;PARAMA[#Headers]&amp;"]"),PARAMA[[#This Row],[//PAJAK]]-1))</f>
        <v/>
      </c>
      <c r="H8" t="str">
        <f ca="1">IF(PARAMA[[#This Row],[//PAJAK]]="","",INDEX(INDIRECT("PAJAK["&amp;PARAMA[#Headers]&amp;"]"),PARAMA[[#This Row],[//PAJAK]]-1))</f>
        <v/>
      </c>
      <c r="I8" s="1" t="str">
        <f ca="1">IF(PARAMA[[#This Row],[//PAJAK]]="","",INDEX(PAJAK[SUB TOTAL],PARAMA[[#This Row],[//PAJAK]]-1)-PARAMA[[#This Row],[DISKON_H]])</f>
        <v/>
      </c>
      <c r="J8" s="1" t="str">
        <f ca="1">IF(PARAMA[[#This Row],[//PAJAK]]="","",INDEX(PAJAK[DISKON],PARAMA[[#This Row],[//PAJAK]]-1))</f>
        <v/>
      </c>
      <c r="K8" s="1"/>
      <c r="L8" s="1" t="e">
        <f ca="1">(PARAMA[[#This Row],[SUB TOTAL]]-PARAMA[[#This Row],[DISKON]])/1.11</f>
        <v>#VALUE!</v>
      </c>
      <c r="M8" s="1" t="e">
        <f ca="1">PARAMA[[#This Row],[DPP]]*11%</f>
        <v>#VALUE!</v>
      </c>
      <c r="N8" s="1" t="e">
        <f ca="1">PARAMA[[#This Row],[DPP]]+PARAMA[[#This Row],[PPN (11%)]]</f>
        <v>#VALUE!</v>
      </c>
    </row>
    <row r="9" spans="1:14" x14ac:dyDescent="0.25">
      <c r="A9" s="13" t="str">
        <f ca="1">HYPERLINK("[NOTA_.xlsx]NOTA!A"&amp;MATCH(PARAMA[[#This Row],[ID]],NOTA[ID],0)+2,IF(PARAMA[[#This Row],[//PAJAK]]="","",MATCH(PARAMA[[#This Row],[ID]],NOTA[ID],0)+2))</f>
        <v/>
      </c>
      <c r="B9" s="5" t="str">
        <f ca="1">IF(ROW()-3&lt;E$1,IF(INDIRECT(ADDRESS(ROW()-1,COLUMN(PARAMA[[#Headers],[//PAJAK]])))="//PAJAK",MATCH(D$1,PAJAK[SUPPLIER],0)+1,MATCH(D$1,INDIRECT("PAJAK!"&amp;ADDRESS(B8+1,COLUMN(PAJAK[SUPPLIER]))&amp;":"&amp;ADDRESS(MAX_ROW,COLUMN(PAJAK[SUPPLIER]))),0)+B8),"")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HYPERLINK("[NOTA_.xlsx]PAJAK!b"&amp;PARAMA[[#This Row],[//PAJAK]],IF(PARAMA[[#This Row],[//PAJAK]]="","",INDEX(INDIRECT("PAJAK["&amp;PARAMA[#Headers]&amp;"]"),PARAMA[[#This Row],[//PAJAK]]-1)))</f>
        <v/>
      </c>
      <c r="D9" t="str">
        <f ca="1">IF(PARAMA[[#This Row],[//PAJAK]]="","",INDEX(INDIRECT("PAJAK["&amp;PARAMA[#Headers]&amp;"]"),PARAMA[[#This Row],[//PAJAK]]-1))</f>
        <v/>
      </c>
      <c r="E9" s="2" t="str">
        <f ca="1">IF(PARAMA[[#This Row],[//PAJAK]]="","",INDEX(INDIRECT("PAJAK["&amp;PARAMA[#Headers]&amp;"]"),PARAMA[[#This Row],[//PAJAK]]-1))</f>
        <v/>
      </c>
      <c r="F9" s="2" t="str">
        <f ca="1">IF(PARAMA[[#This Row],[//PAJAK]]="","",INDEX(INDIRECT("PAJAK["&amp;PARAMA[#Headers]&amp;"]"),PARAMA[[#This Row],[//PAJAK]]-1))</f>
        <v/>
      </c>
      <c r="G9" s="5" t="str">
        <f ca="1">IF(PARAMA[[#This Row],[//PAJAK]]="","",INDEX(INDIRECT("PAJAK["&amp;PARAMA[#Headers]&amp;"]"),PARAMA[[#This Row],[//PAJAK]]-1))</f>
        <v/>
      </c>
      <c r="H9" t="str">
        <f ca="1">IF(PARAMA[[#This Row],[//PAJAK]]="","",INDEX(INDIRECT("PAJAK["&amp;PARAMA[#Headers]&amp;"]"),PARAMA[[#This Row],[//PAJAK]]-1))</f>
        <v/>
      </c>
      <c r="I9" s="1" t="str">
        <f ca="1">IF(PARAMA[[#This Row],[//PAJAK]]="","",INDEX(PAJAK[SUB TOTAL],PARAMA[[#This Row],[//PAJAK]]-1)-PARAMA[[#This Row],[DISKON_H]])</f>
        <v/>
      </c>
      <c r="J9" s="1" t="str">
        <f ca="1">IF(PARAMA[[#This Row],[//PAJAK]]="","",INDEX(PAJAK[DISKON],PARAMA[[#This Row],[//PAJAK]]-1))</f>
        <v/>
      </c>
      <c r="K9" s="1"/>
      <c r="L9" s="1" t="e">
        <f ca="1">(PARAMA[[#This Row],[SUB TOTAL]]-PARAMA[[#This Row],[DISKON]])/1.11</f>
        <v>#VALUE!</v>
      </c>
      <c r="M9" s="1" t="e">
        <f ca="1">PARAMA[[#This Row],[DPP]]*11%</f>
        <v>#VALUE!</v>
      </c>
      <c r="N9" s="1" t="e">
        <f ca="1">PARAMA[[#This Row],[DPP]]+PARAMA[[#This Row],[PPN (11%)]]</f>
        <v>#VALUE!</v>
      </c>
    </row>
    <row r="10" spans="1:14" x14ac:dyDescent="0.25">
      <c r="A10" s="13" t="str">
        <f ca="1">HYPERLINK("[NOTA_.xlsx]NOTA!A"&amp;MATCH(PARAMA[[#This Row],[ID]],NOTA[ID],0)+2,IF(PARAMA[[#This Row],[//PAJAK]]="","",MATCH(PARAMA[[#This Row],[ID]],NOTA[ID],0)+2))</f>
        <v/>
      </c>
      <c r="B10" s="5" t="str">
        <f ca="1">IF(ROW()-3&lt;E$1,IF(INDIRECT(ADDRESS(ROW()-1,COLUMN(PARAMA[[#Headers],[//PAJAK]])))="//PAJAK",MATCH(D$1,PAJAK[SUPPLIER],0)+1,MATCH(D$1,INDIRECT("PAJAK!"&amp;ADDRESS(B9+1,COLUMN(PAJAK[SUPPLIER]))&amp;":"&amp;ADDRESS(MAX_ROW,COLUMN(PAJAK[SUPPLIER]))),0)+B9),"")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HYPERLINK("[NOTA_.xlsx]PAJAK!b"&amp;PARAMA[[#This Row],[//PAJAK]],IF(PARAMA[[#This Row],[//PAJAK]]="","",INDEX(INDIRECT("PAJAK["&amp;PARAMA[#Headers]&amp;"]"),PARAMA[[#This Row],[//PAJAK]]-1)))</f>
        <v/>
      </c>
      <c r="D10" t="str">
        <f ca="1">IF(PARAMA[[#This Row],[//PAJAK]]="","",INDEX(INDIRECT("PAJAK["&amp;PARAMA[#Headers]&amp;"]"),PARAMA[[#This Row],[//PAJAK]]-1))</f>
        <v/>
      </c>
      <c r="E10" s="2" t="str">
        <f ca="1">IF(PARAMA[[#This Row],[//PAJAK]]="","",INDEX(INDIRECT("PAJAK["&amp;PARAMA[#Headers]&amp;"]"),PARAMA[[#This Row],[//PAJAK]]-1))</f>
        <v/>
      </c>
      <c r="F10" s="2" t="str">
        <f ca="1">IF(PARAMA[[#This Row],[//PAJAK]]="","",INDEX(INDIRECT("PAJAK["&amp;PARAMA[#Headers]&amp;"]"),PARAMA[[#This Row],[//PAJAK]]-1))</f>
        <v/>
      </c>
      <c r="G10" s="5" t="str">
        <f ca="1">IF(PARAMA[[#This Row],[//PAJAK]]="","",INDEX(INDIRECT("PAJAK["&amp;PARAMA[#Headers]&amp;"]"),PARAMA[[#This Row],[//PAJAK]]-1))</f>
        <v/>
      </c>
      <c r="H10" t="str">
        <f ca="1">IF(PARAMA[[#This Row],[//PAJAK]]="","",INDEX(INDIRECT("PAJAK["&amp;PARAMA[#Headers]&amp;"]"),PARAMA[[#This Row],[//PAJAK]]-1))</f>
        <v/>
      </c>
      <c r="I10" s="1" t="str">
        <f ca="1">IF(PARAMA[[#This Row],[//PAJAK]]="","",INDEX(PAJAK[SUB TOTAL],PARAMA[[#This Row],[//PAJAK]]-1)-PARAMA[[#This Row],[DISKON_H]])</f>
        <v/>
      </c>
      <c r="J10" s="1" t="str">
        <f ca="1">IF(PARAMA[[#This Row],[//PAJAK]]="","",INDEX(PAJAK[DISKON],PARAMA[[#This Row],[//PAJAK]]-1))</f>
        <v/>
      </c>
      <c r="K10" s="1"/>
      <c r="L10" s="1" t="e">
        <f ca="1">(PARAMA[[#This Row],[SUB TOTAL]]-PARAMA[[#This Row],[DISKON]])/1.11</f>
        <v>#VALUE!</v>
      </c>
      <c r="M10" s="1" t="e">
        <f ca="1">PARAMA[[#This Row],[DPP]]*11%</f>
        <v>#VALUE!</v>
      </c>
      <c r="N10" s="1" t="e">
        <f ca="1">PARAMA[[#This Row],[DPP]]+PARAMA[[#This Row],[PPN (11%)]]</f>
        <v>#VALUE!</v>
      </c>
    </row>
    <row r="11" spans="1:14" x14ac:dyDescent="0.25">
      <c r="A11" s="13" t="str">
        <f ca="1">HYPERLINK("[NOTA_.xlsx]NOTA!A"&amp;MATCH(PARAMA[[#This Row],[ID]],NOTA[ID],0)+2,IF(PARAMA[[#This Row],[//PAJAK]]="","",MATCH(PARAMA[[#This Row],[ID]],NOTA[ID],0)+2))</f>
        <v/>
      </c>
      <c r="B11" s="5" t="str">
        <f ca="1">IF(ROW()-3&lt;E$1,IF(INDIRECT(ADDRESS(ROW()-1,COLUMN(PARAMA[[#Headers],[//PAJAK]])))="//PAJAK",MATCH(D$1,PAJAK[SUPPLIER],0)+1,MATCH(D$1,INDIRECT("PAJAK!"&amp;ADDRESS(B10+1,COLUMN(PAJAK[SUPPLIER]))&amp;":"&amp;ADDRESS(MAX_ROW,COLUMN(PAJAK[SUPPLIER]))),0)+B10),"")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HYPERLINK("[NOTA_.xlsx]PAJAK!b"&amp;PARAMA[[#This Row],[//PAJAK]],IF(PARAMA[[#This Row],[//PAJAK]]="","",INDEX(INDIRECT("PAJAK["&amp;PARAMA[#Headers]&amp;"]"),PARAMA[[#This Row],[//PAJAK]]-1)))</f>
        <v/>
      </c>
      <c r="D11" t="str">
        <f ca="1">IF(PARAMA[[#This Row],[//PAJAK]]="","",INDEX(INDIRECT("PAJAK["&amp;PARAMA[#Headers]&amp;"]"),PARAMA[[#This Row],[//PAJAK]]-1))</f>
        <v/>
      </c>
      <c r="E11" s="2" t="str">
        <f ca="1">IF(PARAMA[[#This Row],[//PAJAK]]="","",INDEX(INDIRECT("PAJAK["&amp;PARAMA[#Headers]&amp;"]"),PARAMA[[#This Row],[//PAJAK]]-1))</f>
        <v/>
      </c>
      <c r="F11" s="2" t="str">
        <f ca="1">IF(PARAMA[[#This Row],[//PAJAK]]="","",INDEX(INDIRECT("PAJAK["&amp;PARAMA[#Headers]&amp;"]"),PARAMA[[#This Row],[//PAJAK]]-1))</f>
        <v/>
      </c>
      <c r="G11" s="5" t="str">
        <f ca="1">IF(PARAMA[[#This Row],[//PAJAK]]="","",INDEX(INDIRECT("PAJAK["&amp;PARAMA[#Headers]&amp;"]"),PARAMA[[#This Row],[//PAJAK]]-1))</f>
        <v/>
      </c>
      <c r="H11" t="str">
        <f ca="1">IF(PARAMA[[#This Row],[//PAJAK]]="","",INDEX(INDIRECT("PAJAK["&amp;PARAMA[#Headers]&amp;"]"),PARAMA[[#This Row],[//PAJAK]]-1))</f>
        <v/>
      </c>
      <c r="I11" s="1" t="str">
        <f ca="1">IF(PARAMA[[#This Row],[//PAJAK]]="","",INDEX(PAJAK[SUB TOTAL],PARAMA[[#This Row],[//PAJAK]]-1)-PARAMA[[#This Row],[DISKON_H]])</f>
        <v/>
      </c>
      <c r="J11" s="1" t="str">
        <f ca="1">IF(PARAMA[[#This Row],[//PAJAK]]="","",INDEX(PAJAK[DISKON],PARAMA[[#This Row],[//PAJAK]]-1))</f>
        <v/>
      </c>
      <c r="K11" s="1"/>
      <c r="L11" s="1" t="e">
        <f ca="1">(PARAMA[[#This Row],[SUB TOTAL]]-PARAMA[[#This Row],[DISKON]])/1.11</f>
        <v>#VALUE!</v>
      </c>
      <c r="M11" s="1" t="e">
        <f ca="1">PARAMA[[#This Row],[DPP]]*11%</f>
        <v>#VALUE!</v>
      </c>
      <c r="N11" s="1" t="e">
        <f ca="1">PARAMA[[#This Row],[DPP]]+PARAMA[[#This Row],[PPN (11%)]]</f>
        <v>#VALUE!</v>
      </c>
    </row>
    <row r="12" spans="1:14" x14ac:dyDescent="0.25">
      <c r="A12" s="13" t="str">
        <f ca="1">HYPERLINK("[NOTA_.xlsx]NOTA!A"&amp;MATCH(PARAMA[[#This Row],[ID]],NOTA[ID],0)+2,IF(PARAMA[[#This Row],[//PAJAK]]="","",MATCH(PARAMA[[#This Row],[ID]],NOTA[ID],0)+2))</f>
        <v/>
      </c>
      <c r="B12" s="5" t="str">
        <f ca="1">IF(ROW()-3&lt;E$1,IF(INDIRECT(ADDRESS(ROW()-1,COLUMN(PARAMA[[#Headers],[//PAJAK]])))="//PAJAK",MATCH(D$1,PAJAK[SUPPLIER],0)+1,MATCH(D$1,INDIRECT("PAJAK!"&amp;ADDRESS(B11+1,COLUMN(PAJAK[SUPPLIER]))&amp;":"&amp;ADDRESS(MAX_ROW,COLUMN(PAJAK[SUPPLIER]))),0)+B11),"")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HYPERLINK("[NOTA_.xlsx]PAJAK!b"&amp;PARAMA[[#This Row],[//PAJAK]],IF(PARAMA[[#This Row],[//PAJAK]]="","",INDEX(INDIRECT("PAJAK["&amp;PARAMA[#Headers]&amp;"]"),PARAMA[[#This Row],[//PAJAK]]-1)))</f>
        <v/>
      </c>
      <c r="D12" t="str">
        <f ca="1">IF(PARAMA[[#This Row],[//PAJAK]]="","",INDEX(INDIRECT("PAJAK["&amp;PARAMA[#Headers]&amp;"]"),PARAMA[[#This Row],[//PAJAK]]-1))</f>
        <v/>
      </c>
      <c r="E12" s="2" t="str">
        <f ca="1">IF(PARAMA[[#This Row],[//PAJAK]]="","",INDEX(INDIRECT("PAJAK["&amp;PARAMA[#Headers]&amp;"]"),PARAMA[[#This Row],[//PAJAK]]-1))</f>
        <v/>
      </c>
      <c r="F12" s="2" t="str">
        <f ca="1">IF(PARAMA[[#This Row],[//PAJAK]]="","",INDEX(INDIRECT("PAJAK["&amp;PARAMA[#Headers]&amp;"]"),PARAMA[[#This Row],[//PAJAK]]-1))</f>
        <v/>
      </c>
      <c r="G12" s="5" t="str">
        <f ca="1">IF(PARAMA[[#This Row],[//PAJAK]]="","",INDEX(INDIRECT("PAJAK["&amp;PARAMA[#Headers]&amp;"]"),PARAMA[[#This Row],[//PAJAK]]-1))</f>
        <v/>
      </c>
      <c r="H12" t="str">
        <f ca="1">IF(PARAMA[[#This Row],[//PAJAK]]="","",INDEX(INDIRECT("PAJAK["&amp;PARAMA[#Headers]&amp;"]"),PARAMA[[#This Row],[//PAJAK]]-1))</f>
        <v/>
      </c>
      <c r="I12" s="1" t="str">
        <f ca="1">IF(PARAMA[[#This Row],[//PAJAK]]="","",INDEX(PAJAK[SUB TOTAL],PARAMA[[#This Row],[//PAJAK]]-1)-PARAMA[[#This Row],[DISKON_H]])</f>
        <v/>
      </c>
      <c r="J12" s="1" t="str">
        <f ca="1">IF(PARAMA[[#This Row],[//PAJAK]]="","",INDEX(PAJAK[DISKON],PARAMA[[#This Row],[//PAJAK]]-1))</f>
        <v/>
      </c>
      <c r="K12" s="1"/>
      <c r="L12" s="1" t="e">
        <f ca="1">(PARAMA[[#This Row],[SUB TOTAL]]-PARAMA[[#This Row],[DISKON]])/1.11</f>
        <v>#VALUE!</v>
      </c>
      <c r="M12" s="1" t="e">
        <f ca="1">PARAMA[[#This Row],[DPP]]*11%</f>
        <v>#VALUE!</v>
      </c>
      <c r="N12" s="1" t="e">
        <f ca="1">PARAMA[[#This Row],[DPP]]+PARAMA[[#This Row],[PPN (11%)]]</f>
        <v>#VALUE!</v>
      </c>
    </row>
    <row r="13" spans="1:14" x14ac:dyDescent="0.25">
      <c r="A13" s="13" t="str">
        <f ca="1">HYPERLINK("[NOTA_.xlsx]NOTA!A"&amp;MATCH(PARAMA[[#This Row],[ID]],NOTA[ID],0)+2,IF(PARAMA[[#This Row],[//PAJAK]]="","",MATCH(PARAMA[[#This Row],[ID]],NOTA[ID],0)+2))</f>
        <v/>
      </c>
      <c r="B13" s="5" t="str">
        <f ca="1">IF(ROW()-3&lt;E$1,IF(INDIRECT(ADDRESS(ROW()-1,COLUMN(PARAMA[[#Headers],[//PAJAK]])))="//PAJAK",MATCH(D$1,PAJAK[SUPPLIER],0)+1,MATCH(D$1,INDIRECT("PAJAK!"&amp;ADDRESS(B12+1,COLUMN(PAJAK[SUPPLIER]))&amp;":"&amp;ADDRESS(MAX_ROW,COLUMN(PAJAK[SUPPLIER]))),0)+B12),"")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HYPERLINK("[NOTA_.xlsx]PAJAK!b"&amp;PARAMA[[#This Row],[//PAJAK]],IF(PARAMA[[#This Row],[//PAJAK]]="","",INDEX(INDIRECT("PAJAK["&amp;PARAMA[#Headers]&amp;"]"),PARAMA[[#This Row],[//PAJAK]]-1)))</f>
        <v/>
      </c>
      <c r="D13" t="str">
        <f ca="1">IF(PARAMA[[#This Row],[//PAJAK]]="","",INDEX(INDIRECT("PAJAK["&amp;PARAMA[#Headers]&amp;"]"),PARAMA[[#This Row],[//PAJAK]]-1))</f>
        <v/>
      </c>
      <c r="E13" s="2" t="str">
        <f ca="1">IF(PARAMA[[#This Row],[//PAJAK]]="","",INDEX(INDIRECT("PAJAK["&amp;PARAMA[#Headers]&amp;"]"),PARAMA[[#This Row],[//PAJAK]]-1))</f>
        <v/>
      </c>
      <c r="F13" s="2" t="str">
        <f ca="1">IF(PARAMA[[#This Row],[//PAJAK]]="","",INDEX(INDIRECT("PAJAK["&amp;PARAMA[#Headers]&amp;"]"),PARAMA[[#This Row],[//PAJAK]]-1))</f>
        <v/>
      </c>
      <c r="G13" s="5" t="str">
        <f ca="1">IF(PARAMA[[#This Row],[//PAJAK]]="","",INDEX(INDIRECT("PAJAK["&amp;PARAMA[#Headers]&amp;"]"),PARAMA[[#This Row],[//PAJAK]]-1))</f>
        <v/>
      </c>
      <c r="H13" t="str">
        <f ca="1">IF(PARAMA[[#This Row],[//PAJAK]]="","",INDEX(INDIRECT("PAJAK["&amp;PARAMA[#Headers]&amp;"]"),PARAMA[[#This Row],[//PAJAK]]-1))</f>
        <v/>
      </c>
      <c r="I13" s="1" t="str">
        <f ca="1">IF(PARAMA[[#This Row],[//PAJAK]]="","",INDEX(PAJAK[SUB TOTAL],PARAMA[[#This Row],[//PAJAK]]-1)-PARAMA[[#This Row],[DISKON_H]])</f>
        <v/>
      </c>
      <c r="J13" s="1" t="str">
        <f ca="1">IF(PARAMA[[#This Row],[//PAJAK]]="","",INDEX(PAJAK[DISKON],PARAMA[[#This Row],[//PAJAK]]-1))</f>
        <v/>
      </c>
      <c r="K13" s="1"/>
      <c r="L13" s="1" t="e">
        <f ca="1">(PARAMA[[#This Row],[SUB TOTAL]]-PARAMA[[#This Row],[DISKON]])/1.11</f>
        <v>#VALUE!</v>
      </c>
      <c r="M13" s="1" t="e">
        <f ca="1">PARAMA[[#This Row],[DPP]]*11%</f>
        <v>#VALUE!</v>
      </c>
      <c r="N13" s="1" t="e">
        <f ca="1">PARAMA[[#This Row],[DPP]]+PARAMA[[#This Row],[PPN (11%)]]</f>
        <v>#VALUE!</v>
      </c>
    </row>
    <row r="14" spans="1:14" x14ac:dyDescent="0.25">
      <c r="A14" s="13" t="str">
        <f ca="1">HYPERLINK("[NOTA_.xlsx]NOTA!A"&amp;MATCH(PARAMA[[#This Row],[ID]],NOTA[ID],0)+2,IF(PARAMA[[#This Row],[//PAJAK]]="","",MATCH(PARAMA[[#This Row],[ID]],NOTA[ID],0)+2))</f>
        <v/>
      </c>
      <c r="B14" s="5" t="str">
        <f ca="1">IF(ROW()-3&lt;E$1,IF(INDIRECT(ADDRESS(ROW()-1,COLUMN(PARAMA[[#Headers],[//PAJAK]])))="//PAJAK",MATCH(D$1,PAJAK[SUPPLIER],0)+1,MATCH(D$1,INDIRECT("PAJAK!"&amp;ADDRESS(B13+1,COLUMN(PAJAK[SUPPLIER]))&amp;":"&amp;ADDRESS(MAX_ROW,COLUMN(PAJAK[SUPPLIER]))),0)+B13),"")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HYPERLINK("[NOTA_.xlsx]PAJAK!b"&amp;PARAMA[[#This Row],[//PAJAK]],IF(PARAMA[[#This Row],[//PAJAK]]="","",INDEX(INDIRECT("PAJAK["&amp;PARAMA[#Headers]&amp;"]"),PARAMA[[#This Row],[//PAJAK]]-1)))</f>
        <v/>
      </c>
      <c r="D14" t="str">
        <f ca="1">IF(PARAMA[[#This Row],[//PAJAK]]="","",INDEX(INDIRECT("PAJAK["&amp;PARAMA[#Headers]&amp;"]"),PARAMA[[#This Row],[//PAJAK]]-1))</f>
        <v/>
      </c>
      <c r="E14" s="2" t="str">
        <f ca="1">IF(PARAMA[[#This Row],[//PAJAK]]="","",INDEX(INDIRECT("PAJAK["&amp;PARAMA[#Headers]&amp;"]"),PARAMA[[#This Row],[//PAJAK]]-1))</f>
        <v/>
      </c>
      <c r="F14" s="2" t="str">
        <f ca="1">IF(PARAMA[[#This Row],[//PAJAK]]="","",INDEX(INDIRECT("PAJAK["&amp;PARAMA[#Headers]&amp;"]"),PARAMA[[#This Row],[//PAJAK]]-1))</f>
        <v/>
      </c>
      <c r="G14" s="5" t="str">
        <f ca="1">IF(PARAMA[[#This Row],[//PAJAK]]="","",INDEX(INDIRECT("PAJAK["&amp;PARAMA[#Headers]&amp;"]"),PARAMA[[#This Row],[//PAJAK]]-1))</f>
        <v/>
      </c>
      <c r="H14" t="str">
        <f ca="1">IF(PARAMA[[#This Row],[//PAJAK]]="","",INDEX(INDIRECT("PAJAK["&amp;PARAMA[#Headers]&amp;"]"),PARAMA[[#This Row],[//PAJAK]]-1))</f>
        <v/>
      </c>
      <c r="I14" s="1" t="str">
        <f ca="1">IF(PARAMA[[#This Row],[//PAJAK]]="","",INDEX(PAJAK[SUB TOTAL],PARAMA[[#This Row],[//PAJAK]]-1)-PARAMA[[#This Row],[DISKON_H]])</f>
        <v/>
      </c>
      <c r="J14" s="1" t="str">
        <f ca="1">IF(PARAMA[[#This Row],[//PAJAK]]="","",INDEX(PAJAK[DISKON],PARAMA[[#This Row],[//PAJAK]]-1))</f>
        <v/>
      </c>
      <c r="K14" s="1"/>
      <c r="L14" s="1" t="e">
        <f ca="1">(PARAMA[[#This Row],[SUB TOTAL]]-PARAMA[[#This Row],[DISKON]])/1.11</f>
        <v>#VALUE!</v>
      </c>
      <c r="M14" s="1" t="e">
        <f ca="1">PARAMA[[#This Row],[DPP]]*11%</f>
        <v>#VALUE!</v>
      </c>
      <c r="N14" s="1" t="e">
        <f ca="1">PARAMA[[#This Row],[DPP]]+PARAMA[[#This Row],[PPN (11%)]]</f>
        <v>#VALUE!</v>
      </c>
    </row>
    <row r="15" spans="1:14" x14ac:dyDescent="0.25">
      <c r="A15" s="13" t="str">
        <f ca="1">HYPERLINK("[NOTA_.xlsx]NOTA!A"&amp;MATCH(PARAMA[[#This Row],[ID]],NOTA[ID],0)+2,IF(PARAMA[[#This Row],[//PAJAK]]="","",MATCH(PARAMA[[#This Row],[ID]],NOTA[ID],0)+2))</f>
        <v/>
      </c>
      <c r="B15" s="5" t="str">
        <f ca="1">IF(ROW()-3&lt;E$1,IF(INDIRECT(ADDRESS(ROW()-1,COLUMN(PARAMA[[#Headers],[//PAJAK]])))="//PAJAK",MATCH(D$1,PAJAK[SUPPLIER],0)+1,MATCH(D$1,INDIRECT("PAJAK!"&amp;ADDRESS(B14+1,COLUMN(PAJAK[SUPPLIER]))&amp;":"&amp;ADDRESS(MAX_ROW,COLUMN(PAJAK[SUPPLIER]))),0)+B14),"")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HYPERLINK("[NOTA_.xlsx]PAJAK!b"&amp;PARAMA[[#This Row],[//PAJAK]],IF(PARAMA[[#This Row],[//PAJAK]]="","",INDEX(INDIRECT("PAJAK["&amp;PARAMA[#Headers]&amp;"]"),PARAMA[[#This Row],[//PAJAK]]-1)))</f>
        <v/>
      </c>
      <c r="D15" t="str">
        <f ca="1">IF(PARAMA[[#This Row],[//PAJAK]]="","",INDEX(INDIRECT("PAJAK["&amp;PARAMA[#Headers]&amp;"]"),PARAMA[[#This Row],[//PAJAK]]-1))</f>
        <v/>
      </c>
      <c r="E15" s="2" t="str">
        <f ca="1">IF(PARAMA[[#This Row],[//PAJAK]]="","",INDEX(INDIRECT("PAJAK["&amp;PARAMA[#Headers]&amp;"]"),PARAMA[[#This Row],[//PAJAK]]-1))</f>
        <v/>
      </c>
      <c r="F15" s="2" t="str">
        <f ca="1">IF(PARAMA[[#This Row],[//PAJAK]]="","",INDEX(INDIRECT("PAJAK["&amp;PARAMA[#Headers]&amp;"]"),PARAMA[[#This Row],[//PAJAK]]-1))</f>
        <v/>
      </c>
      <c r="G15" s="5" t="str">
        <f ca="1">IF(PARAMA[[#This Row],[//PAJAK]]="","",INDEX(INDIRECT("PAJAK["&amp;PARAMA[#Headers]&amp;"]"),PARAMA[[#This Row],[//PAJAK]]-1))</f>
        <v/>
      </c>
      <c r="H15" t="str">
        <f ca="1">IF(PARAMA[[#This Row],[//PAJAK]]="","",INDEX(INDIRECT("PAJAK["&amp;PARAMA[#Headers]&amp;"]"),PARAMA[[#This Row],[//PAJAK]]-1))</f>
        <v/>
      </c>
      <c r="I15" s="1" t="str">
        <f ca="1">IF(PARAMA[[#This Row],[//PAJAK]]="","",INDEX(PAJAK[SUB TOTAL],PARAMA[[#This Row],[//PAJAK]]-1)-PARAMA[[#This Row],[DISKON_H]])</f>
        <v/>
      </c>
      <c r="J15" s="1" t="str">
        <f ca="1">IF(PARAMA[[#This Row],[//PAJAK]]="","",INDEX(PAJAK[DISKON],PARAMA[[#This Row],[//PAJAK]]-1))</f>
        <v/>
      </c>
      <c r="K15" s="1"/>
      <c r="L15" s="1" t="e">
        <f ca="1">(PARAMA[[#This Row],[SUB TOTAL]]-PARAMA[[#This Row],[DISKON]])/1.11</f>
        <v>#VALUE!</v>
      </c>
      <c r="M15" s="1" t="e">
        <f ca="1">PARAMA[[#This Row],[DPP]]*11%</f>
        <v>#VALUE!</v>
      </c>
      <c r="N15" s="1" t="e">
        <f ca="1">PARAMA[[#This Row],[DPP]]+PARAMA[[#This Row],[PPN (11%)]]</f>
        <v>#VALUE!</v>
      </c>
    </row>
    <row r="16" spans="1:14" x14ac:dyDescent="0.25">
      <c r="A16" s="13" t="str">
        <f ca="1">HYPERLINK("[NOTA_.xlsx]NOTA!A"&amp;MATCH(PARAMA[[#This Row],[ID]],NOTA[ID],0)+2,IF(PARAMA[[#This Row],[//PAJAK]]="","",MATCH(PARAMA[[#This Row],[ID]],NOTA[ID],0)+2))</f>
        <v/>
      </c>
      <c r="B16" s="5" t="str">
        <f ca="1">IF(ROW()-3&lt;E$1,IF(INDIRECT(ADDRESS(ROW()-1,COLUMN(PARAMA[[#Headers],[//PAJAK]])))="//PAJAK",MATCH(D$1,PAJAK[SUPPLIER],0)+1,MATCH(D$1,INDIRECT("PAJAK!"&amp;ADDRESS(B15+1,COLUMN(PAJAK[SUPPLIER]))&amp;":"&amp;ADDRESS(MAX_ROW,COLUMN(PAJAK[SUPPLIER]))),0)+B15),"")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HYPERLINK("[NOTA_.xlsx]PAJAK!b"&amp;PARAMA[[#This Row],[//PAJAK]],IF(PARAMA[[#This Row],[//PAJAK]]="","",INDEX(INDIRECT("PAJAK["&amp;PARAMA[#Headers]&amp;"]"),PARAMA[[#This Row],[//PAJAK]]-1)))</f>
        <v/>
      </c>
      <c r="D16" t="str">
        <f ca="1">IF(PARAMA[[#This Row],[//PAJAK]]="","",INDEX(INDIRECT("PAJAK["&amp;PARAMA[#Headers]&amp;"]"),PARAMA[[#This Row],[//PAJAK]]-1))</f>
        <v/>
      </c>
      <c r="E16" s="2" t="str">
        <f ca="1">IF(PARAMA[[#This Row],[//PAJAK]]="","",INDEX(INDIRECT("PAJAK["&amp;PARAMA[#Headers]&amp;"]"),PARAMA[[#This Row],[//PAJAK]]-1))</f>
        <v/>
      </c>
      <c r="F16" s="2" t="str">
        <f ca="1">IF(PARAMA[[#This Row],[//PAJAK]]="","",INDEX(INDIRECT("PAJAK["&amp;PARAMA[#Headers]&amp;"]"),PARAMA[[#This Row],[//PAJAK]]-1))</f>
        <v/>
      </c>
      <c r="G16" s="5" t="str">
        <f ca="1">IF(PARAMA[[#This Row],[//PAJAK]]="","",INDEX(INDIRECT("PAJAK["&amp;PARAMA[#Headers]&amp;"]"),PARAMA[[#This Row],[//PAJAK]]-1))</f>
        <v/>
      </c>
      <c r="H16" t="str">
        <f ca="1">IF(PARAMA[[#This Row],[//PAJAK]]="","",INDEX(INDIRECT("PAJAK["&amp;PARAMA[#Headers]&amp;"]"),PARAMA[[#This Row],[//PAJAK]]-1))</f>
        <v/>
      </c>
      <c r="I16" s="1" t="str">
        <f ca="1">IF(PARAMA[[#This Row],[//PAJAK]]="","",INDEX(PAJAK[SUB TOTAL],PARAMA[[#This Row],[//PAJAK]]-1)-PARAMA[[#This Row],[DISKON_H]])</f>
        <v/>
      </c>
      <c r="J16" s="1" t="str">
        <f ca="1">IF(PARAMA[[#This Row],[//PAJAK]]="","",INDEX(PAJAK[DISKON],PARAMA[[#This Row],[//PAJAK]]-1))</f>
        <v/>
      </c>
      <c r="K16" s="1"/>
      <c r="L16" s="1" t="e">
        <f ca="1">(PARAMA[[#This Row],[SUB TOTAL]]-PARAMA[[#This Row],[DISKON]])/1.11</f>
        <v>#VALUE!</v>
      </c>
      <c r="M16" s="1" t="e">
        <f ca="1">PARAMA[[#This Row],[DPP]]*11%</f>
        <v>#VALUE!</v>
      </c>
      <c r="N16" s="1" t="e">
        <f ca="1">PARAMA[[#This Row],[DPP]]+PARAMA[[#This Row],[PPN (11%)]]</f>
        <v>#VALUE!</v>
      </c>
    </row>
    <row r="17" spans="1:14" x14ac:dyDescent="0.25">
      <c r="A17" s="13" t="str">
        <f ca="1">HYPERLINK("[NOTA_.xlsx]NOTA!A"&amp;MATCH(PARAMA[[#This Row],[ID]],NOTA[ID],0)+2,IF(PARAMA[[#This Row],[//PAJAK]]="","",MATCH(PARAMA[[#This Row],[ID]],NOTA[ID],0)+2))</f>
        <v/>
      </c>
      <c r="B17" s="5" t="str">
        <f ca="1">IF(ROW()-3&lt;E$1,IF(INDIRECT(ADDRESS(ROW()-1,COLUMN(PARAMA[[#Headers],[//PAJAK]])))="//PAJAK",MATCH(D$1,PAJAK[SUPPLIER],0)+1,MATCH(D$1,INDIRECT("PAJAK!"&amp;ADDRESS(B16+1,COLUMN(PAJAK[SUPPLIER]))&amp;":"&amp;ADDRESS(MAX_ROW,COLUMN(PAJAK[SUPPLIER]))),0)+B16),"")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HYPERLINK("[NOTA_.xlsx]PAJAK!b"&amp;PARAMA[[#This Row],[//PAJAK]],IF(PARAMA[[#This Row],[//PAJAK]]="","",INDEX(INDIRECT("PAJAK["&amp;PARAMA[#Headers]&amp;"]"),PARAMA[[#This Row],[//PAJAK]]-1)))</f>
        <v/>
      </c>
      <c r="D17" t="str">
        <f ca="1">IF(PARAMA[[#This Row],[//PAJAK]]="","",INDEX(INDIRECT("PAJAK["&amp;PARAMA[#Headers]&amp;"]"),PARAMA[[#This Row],[//PAJAK]]-1))</f>
        <v/>
      </c>
      <c r="E17" s="2" t="str">
        <f ca="1">IF(PARAMA[[#This Row],[//PAJAK]]="","",INDEX(INDIRECT("PAJAK["&amp;PARAMA[#Headers]&amp;"]"),PARAMA[[#This Row],[//PAJAK]]-1))</f>
        <v/>
      </c>
      <c r="F17" s="2" t="str">
        <f ca="1">IF(PARAMA[[#This Row],[//PAJAK]]="","",INDEX(INDIRECT("PAJAK["&amp;PARAMA[#Headers]&amp;"]"),PARAMA[[#This Row],[//PAJAK]]-1))</f>
        <v/>
      </c>
      <c r="G17" s="5" t="str">
        <f ca="1">IF(PARAMA[[#This Row],[//PAJAK]]="","",INDEX(INDIRECT("PAJAK["&amp;PARAMA[#Headers]&amp;"]"),PARAMA[[#This Row],[//PAJAK]]-1))</f>
        <v/>
      </c>
      <c r="H17" t="str">
        <f ca="1">IF(PARAMA[[#This Row],[//PAJAK]]="","",INDEX(INDIRECT("PAJAK["&amp;PARAMA[#Headers]&amp;"]"),PARAMA[[#This Row],[//PAJAK]]-1))</f>
        <v/>
      </c>
      <c r="I17" s="1" t="str">
        <f ca="1">IF(PARAMA[[#This Row],[//PAJAK]]="","",INDEX(PAJAK[SUB TOTAL],PARAMA[[#This Row],[//PAJAK]]-1)-PARAMA[[#This Row],[DISKON_H]])</f>
        <v/>
      </c>
      <c r="J17" s="1" t="str">
        <f ca="1">IF(PARAMA[[#This Row],[//PAJAK]]="","",INDEX(PAJAK[DISKON],PARAMA[[#This Row],[//PAJAK]]-1))</f>
        <v/>
      </c>
      <c r="K17" s="1"/>
      <c r="L17" s="1" t="e">
        <f ca="1">(PARAMA[[#This Row],[SUB TOTAL]]-PARAMA[[#This Row],[DISKON]])/1.11</f>
        <v>#VALUE!</v>
      </c>
      <c r="M17" s="1" t="e">
        <f ca="1">PARAMA[[#This Row],[DPP]]*11%</f>
        <v>#VALUE!</v>
      </c>
      <c r="N17" s="1" t="e">
        <f ca="1">PARAMA[[#This Row],[DPP]]+PARAMA[[#This Row],[PPN (11%)]]</f>
        <v>#VALUE!</v>
      </c>
    </row>
    <row r="18" spans="1:14" x14ac:dyDescent="0.25">
      <c r="A18" s="13" t="str">
        <f ca="1">HYPERLINK("[NOTA_.xlsx]NOTA!A"&amp;MATCH(PARAMA[[#This Row],[ID]],NOTA[ID],0)+2,IF(PARAMA[[#This Row],[//PAJAK]]="","",MATCH(PARAMA[[#This Row],[ID]],NOTA[ID],0)+2))</f>
        <v/>
      </c>
      <c r="B18" s="7" t="str">
        <f ca="1">IF(ROW()-3&lt;E$1,IF(INDIRECT(ADDRESS(ROW()-1,COLUMN(PARAMA[[#Headers],[//PAJAK]])))="//PAJAK",MATCH(D$1,PAJAK[SUPPLIER],0)+1,MATCH(D$1,INDIRECT("PAJAK!"&amp;ADDRESS(B17+1,COLUMN(PAJAK[SUPPLIER]))&amp;":"&amp;ADDRESS(MAX_ROW,COLUMN(PAJAK[SUPPLIER]))),0)+B17),"")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HYPERLINK("[NOTA_.xlsx]PAJAK!b"&amp;PARAMA[[#This Row],[//PAJAK]],IF(PARAMA[[#This Row],[//PAJAK]]="","",INDEX(INDIRECT("PAJAK["&amp;PARAMA[#Headers]&amp;"]"),PARAMA[[#This Row],[//PAJAK]]-1)))</f>
        <v/>
      </c>
      <c r="D18" s="3" t="str">
        <f ca="1">IF(PARAMA[[#This Row],[//PAJAK]]="","",INDEX(INDIRECT("PAJAK["&amp;PARAMA[#Headers]&amp;"]"),PARAMA[[#This Row],[//PAJAK]]-1))</f>
        <v/>
      </c>
      <c r="E18" s="2" t="str">
        <f ca="1">IF(PARAMA[[#This Row],[//PAJAK]]="","",INDEX(INDIRECT("PAJAK["&amp;PARAMA[#Headers]&amp;"]"),PARAMA[[#This Row],[//PAJAK]]-1))</f>
        <v/>
      </c>
      <c r="F18" s="2" t="str">
        <f ca="1">IF(PARAMA[[#This Row],[//PAJAK]]="","",INDEX(INDIRECT("PAJAK["&amp;PARAMA[#Headers]&amp;"]"),PARAMA[[#This Row],[//PAJAK]]-1))</f>
        <v/>
      </c>
      <c r="G18" s="7" t="str">
        <f ca="1">IF(PARAMA[[#This Row],[//PAJAK]]="","",INDEX(INDIRECT("PAJAK["&amp;PARAMA[#Headers]&amp;"]"),PARAMA[[#This Row],[//PAJAK]]-1))</f>
        <v/>
      </c>
      <c r="H18" s="3" t="str">
        <f ca="1">IF(PARAMA[[#This Row],[//PAJAK]]="","",INDEX(INDIRECT("PAJAK["&amp;PARAMA[#Headers]&amp;"]"),PARAMA[[#This Row],[//PAJAK]]-1))</f>
        <v/>
      </c>
      <c r="I18" s="1" t="str">
        <f ca="1">IF(PARAMA[[#This Row],[//PAJAK]]="","",INDEX(PAJAK[SUB TOTAL],PARAMA[[#This Row],[//PAJAK]]-1)-PARAMA[[#This Row],[DISKON_H]])</f>
        <v/>
      </c>
      <c r="J18" s="1" t="str">
        <f ca="1">IF(PARAMA[[#This Row],[//PAJAK]]="","",INDEX(PAJAK[DISKON],PARAMA[[#This Row],[//PAJAK]]-1))</f>
        <v/>
      </c>
      <c r="K18" s="1"/>
      <c r="L18" s="1" t="e">
        <f ca="1">(PARAMA[[#This Row],[SUB TOTAL]]-PARAMA[[#This Row],[DISKON]])/1.11</f>
        <v>#VALUE!</v>
      </c>
      <c r="M18" s="1" t="e">
        <f ca="1">PARAMA[[#This Row],[DPP]]*11%</f>
        <v>#VALUE!</v>
      </c>
      <c r="N18" s="1" t="e">
        <f ca="1">PARAMA[[#This Row],[DPP]]+PARAMA[[#This Row],[PPN (11%)]]</f>
        <v>#VALUE!</v>
      </c>
    </row>
    <row r="19" spans="1:14" x14ac:dyDescent="0.25">
      <c r="A19" s="13" t="str">
        <f ca="1">HYPERLINK("[NOTA_.xlsx]NOTA!A"&amp;MATCH(PARAMA[[#This Row],[ID]],NOTA[ID],0)+2,IF(PARAMA[[#This Row],[//PAJAK]]="","",MATCH(PARAMA[[#This Row],[ID]],NOTA[ID],0)+2))</f>
        <v/>
      </c>
      <c r="B19" s="7" t="str">
        <f ca="1">IF(ROW()-3&lt;E$1,IF(INDIRECT(ADDRESS(ROW()-1,COLUMN(PARAMA[[#Headers],[//PAJAK]])))="//PAJAK",MATCH(D$1,PAJAK[SUPPLIER],0)+1,MATCH(D$1,INDIRECT("PAJAK!"&amp;ADDRESS(B18+1,COLUMN(PAJAK[SUPPLIER]))&amp;":"&amp;ADDRESS(MAX_ROW,COLUMN(PAJAK[SUPPLIER]))),0)+B18),"")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HYPERLINK("[NOTA_.xlsx]PAJAK!b"&amp;PARAMA[[#This Row],[//PAJAK]],IF(PARAMA[[#This Row],[//PAJAK]]="","",INDEX(INDIRECT("PAJAK["&amp;PARAMA[#Headers]&amp;"]"),PARAMA[[#This Row],[//PAJAK]]-1)))</f>
        <v/>
      </c>
      <c r="D19" s="3" t="str">
        <f ca="1">IF(PARAMA[[#This Row],[//PAJAK]]="","",INDEX(INDIRECT("PAJAK["&amp;PARAMA[#Headers]&amp;"]"),PARAMA[[#This Row],[//PAJAK]]-1))</f>
        <v/>
      </c>
      <c r="E19" s="2" t="str">
        <f ca="1">IF(PARAMA[[#This Row],[//PAJAK]]="","",INDEX(INDIRECT("PAJAK["&amp;PARAMA[#Headers]&amp;"]"),PARAMA[[#This Row],[//PAJAK]]-1))</f>
        <v/>
      </c>
      <c r="F19" s="2" t="str">
        <f ca="1">IF(PARAMA[[#This Row],[//PAJAK]]="","",INDEX(INDIRECT("PAJAK["&amp;PARAMA[#Headers]&amp;"]"),PARAMA[[#This Row],[//PAJAK]]-1))</f>
        <v/>
      </c>
      <c r="G19" s="7" t="str">
        <f ca="1">IF(PARAMA[[#This Row],[//PAJAK]]="","",INDEX(INDIRECT("PAJAK["&amp;PARAMA[#Headers]&amp;"]"),PARAMA[[#This Row],[//PAJAK]]-1))</f>
        <v/>
      </c>
      <c r="H19" s="3" t="str">
        <f ca="1">IF(PARAMA[[#This Row],[//PAJAK]]="","",INDEX(INDIRECT("PAJAK["&amp;PARAMA[#Headers]&amp;"]"),PARAMA[[#This Row],[//PAJAK]]-1))</f>
        <v/>
      </c>
      <c r="I19" s="1" t="str">
        <f ca="1">IF(PARAMA[[#This Row],[//PAJAK]]="","",INDEX(PAJAK[SUB TOTAL],PARAMA[[#This Row],[//PAJAK]]-1)-PARAMA[[#This Row],[DISKON_H]])</f>
        <v/>
      </c>
      <c r="J19" s="1" t="str">
        <f ca="1">IF(PARAMA[[#This Row],[//PAJAK]]="","",INDEX(PAJAK[DISKON],PARAMA[[#This Row],[//PAJAK]]-1))</f>
        <v/>
      </c>
      <c r="K19" s="1"/>
      <c r="L19" s="1" t="e">
        <f ca="1">(PARAMA[[#This Row],[SUB TOTAL]]-PARAMA[[#This Row],[DISKON]])/1.11</f>
        <v>#VALUE!</v>
      </c>
      <c r="M19" s="1" t="e">
        <f ca="1">PARAMA[[#This Row],[DPP]]*11%</f>
        <v>#VALUE!</v>
      </c>
      <c r="N19" s="1" t="e">
        <f ca="1">PARAMA[[#This Row],[DPP]]+PARAMA[[#This Row],[PPN (11%)]]</f>
        <v>#VALUE!</v>
      </c>
    </row>
    <row r="20" spans="1:14" x14ac:dyDescent="0.25">
      <c r="A20" s="13" t="str">
        <f ca="1">HYPERLINK("[NOTA_.xlsx]NOTA!A"&amp;MATCH(PARAMA[[#This Row],[ID]],NOTA[ID],0)+2,IF(PARAMA[[#This Row],[//PAJAK]]="","",MATCH(PARAMA[[#This Row],[ID]],NOTA[ID],0)+2))</f>
        <v/>
      </c>
      <c r="B20" s="7" t="str">
        <f ca="1">IF(ROW()-3&lt;E$1,IF(INDIRECT(ADDRESS(ROW()-1,COLUMN(PARAMA[[#Headers],[//PAJAK]])))="//PAJAK",MATCH(D$1,PAJAK[SUPPLIER],0)+1,MATCH(D$1,INDIRECT("PAJAK!"&amp;ADDRESS(B19+1,COLUMN(PAJAK[SUPPLIER]))&amp;":"&amp;ADDRESS(MAX_ROW,COLUMN(PAJAK[SUPPLIER]))),0)+B19),"")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HYPERLINK("[NOTA_.xlsx]PAJAK!b"&amp;PARAMA[[#This Row],[//PAJAK]],IF(PARAMA[[#This Row],[//PAJAK]]="","",INDEX(INDIRECT("PAJAK["&amp;PARAMA[#Headers]&amp;"]"),PARAMA[[#This Row],[//PAJAK]]-1)))</f>
        <v/>
      </c>
      <c r="D20" s="3" t="str">
        <f ca="1">IF(PARAMA[[#This Row],[//PAJAK]]="","",INDEX(INDIRECT("PAJAK["&amp;PARAMA[#Headers]&amp;"]"),PARAMA[[#This Row],[//PAJAK]]-1))</f>
        <v/>
      </c>
      <c r="E20" s="2" t="str">
        <f ca="1">IF(PARAMA[[#This Row],[//PAJAK]]="","",INDEX(INDIRECT("PAJAK["&amp;PARAMA[#Headers]&amp;"]"),PARAMA[[#This Row],[//PAJAK]]-1))</f>
        <v/>
      </c>
      <c r="F20" s="2" t="str">
        <f ca="1">IF(PARAMA[[#This Row],[//PAJAK]]="","",INDEX(INDIRECT("PAJAK["&amp;PARAMA[#Headers]&amp;"]"),PARAMA[[#This Row],[//PAJAK]]-1))</f>
        <v/>
      </c>
      <c r="G20" s="7" t="str">
        <f ca="1">IF(PARAMA[[#This Row],[//PAJAK]]="","",INDEX(INDIRECT("PAJAK["&amp;PARAMA[#Headers]&amp;"]"),PARAMA[[#This Row],[//PAJAK]]-1))</f>
        <v/>
      </c>
      <c r="H20" s="3" t="str">
        <f ca="1">IF(PARAMA[[#This Row],[//PAJAK]]="","",INDEX(INDIRECT("PAJAK["&amp;PARAMA[#Headers]&amp;"]"),PARAMA[[#This Row],[//PAJAK]]-1))</f>
        <v/>
      </c>
      <c r="I20" s="1" t="str">
        <f ca="1">IF(PARAMA[[#This Row],[//PAJAK]]="","",INDEX(PAJAK[SUB TOTAL],PARAMA[[#This Row],[//PAJAK]]-1)-PARAMA[[#This Row],[DISKON_H]])</f>
        <v/>
      </c>
      <c r="J20" s="1" t="str">
        <f ca="1">IF(PARAMA[[#This Row],[//PAJAK]]="","",INDEX(PAJAK[DISKON],PARAMA[[#This Row],[//PAJAK]]-1))</f>
        <v/>
      </c>
      <c r="K20" s="1"/>
      <c r="L20" s="1" t="e">
        <f ca="1">(PARAMA[[#This Row],[SUB TOTAL]]-PARAMA[[#This Row],[DISKON]])/1.11</f>
        <v>#VALUE!</v>
      </c>
      <c r="M20" s="1" t="e">
        <f ca="1">PARAMA[[#This Row],[DPP]]*11%</f>
        <v>#VALUE!</v>
      </c>
      <c r="N20" s="1" t="e">
        <f ca="1">PARAMA[[#This Row],[DPP]]+PARAMA[[#This Row],[PPN (11%)]]</f>
        <v>#VALUE!</v>
      </c>
    </row>
    <row r="21" spans="1:14" x14ac:dyDescent="0.25">
      <c r="A21" s="13" t="str">
        <f ca="1">HYPERLINK("[NOTA_.xlsx]NOTA!A"&amp;MATCH(PARAMA[[#This Row],[ID]],NOTA[ID],0)+2,IF(PARAMA[[#This Row],[//PAJAK]]="","",MATCH(PARAMA[[#This Row],[ID]],NOTA[ID],0)+2))</f>
        <v/>
      </c>
      <c r="B21" s="7" t="str">
        <f ca="1">IF(ROW()-3&lt;E$1,IF(INDIRECT(ADDRESS(ROW()-1,COLUMN(PARAMA[[#Headers],[//PAJAK]])))="//PAJAK",MATCH(D$1,PAJAK[SUPPLIER],0)+1,MATCH(D$1,INDIRECT("PAJAK!"&amp;ADDRESS(B20+1,COLUMN(PAJAK[SUPPLIER]))&amp;":"&amp;ADDRESS(MAX_ROW,COLUMN(PAJAK[SUPPLIER]))),0)+B20),"")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HYPERLINK("[NOTA_.xlsx]PAJAK!b"&amp;PARAMA[[#This Row],[//PAJAK]],IF(PARAMA[[#This Row],[//PAJAK]]="","",INDEX(INDIRECT("PAJAK["&amp;PARAMA[#Headers]&amp;"]"),PARAMA[[#This Row],[//PAJAK]]-1)))</f>
        <v/>
      </c>
      <c r="D21" s="3" t="str">
        <f ca="1">IF(PARAMA[[#This Row],[//PAJAK]]="","",INDEX(INDIRECT("PAJAK["&amp;PARAMA[#Headers]&amp;"]"),PARAMA[[#This Row],[//PAJAK]]-1))</f>
        <v/>
      </c>
      <c r="E21" s="2" t="str">
        <f ca="1">IF(PARAMA[[#This Row],[//PAJAK]]="","",INDEX(INDIRECT("PAJAK["&amp;PARAMA[#Headers]&amp;"]"),PARAMA[[#This Row],[//PAJAK]]-1))</f>
        <v/>
      </c>
      <c r="F21" s="2" t="str">
        <f ca="1">IF(PARAMA[[#This Row],[//PAJAK]]="","",INDEX(INDIRECT("PAJAK["&amp;PARAMA[#Headers]&amp;"]"),PARAMA[[#This Row],[//PAJAK]]-1))</f>
        <v/>
      </c>
      <c r="G21" s="7" t="str">
        <f ca="1">IF(PARAMA[[#This Row],[//PAJAK]]="","",INDEX(INDIRECT("PAJAK["&amp;PARAMA[#Headers]&amp;"]"),PARAMA[[#This Row],[//PAJAK]]-1))</f>
        <v/>
      </c>
      <c r="H21" s="3" t="str">
        <f ca="1">IF(PARAMA[[#This Row],[//PAJAK]]="","",INDEX(INDIRECT("PAJAK["&amp;PARAMA[#Headers]&amp;"]"),PARAMA[[#This Row],[//PAJAK]]-1))</f>
        <v/>
      </c>
      <c r="I21" s="1" t="str">
        <f ca="1">IF(PARAMA[[#This Row],[//PAJAK]]="","",INDEX(PAJAK[SUB TOTAL],PARAMA[[#This Row],[//PAJAK]]-1)-PARAMA[[#This Row],[DISKON_H]])</f>
        <v/>
      </c>
      <c r="J21" s="1" t="str">
        <f ca="1">IF(PARAMA[[#This Row],[//PAJAK]]="","",INDEX(PAJAK[DISKON],PARAMA[[#This Row],[//PAJAK]]-1))</f>
        <v/>
      </c>
      <c r="K21" s="1"/>
      <c r="L21" s="1" t="e">
        <f ca="1">(PARAMA[[#This Row],[SUB TOTAL]]-PARAMA[[#This Row],[DISKON]])/1.11</f>
        <v>#VALUE!</v>
      </c>
      <c r="M21" s="1" t="e">
        <f ca="1">PARAMA[[#This Row],[DPP]]*11%</f>
        <v>#VALUE!</v>
      </c>
      <c r="N21" s="1" t="e">
        <f ca="1">PARAMA[[#This Row],[DPP]]+PARAMA[[#This Row],[PPN (11%)]]</f>
        <v>#VALUE!</v>
      </c>
    </row>
    <row r="22" spans="1:14" x14ac:dyDescent="0.25">
      <c r="A22" s="13" t="str">
        <f ca="1">HYPERLINK("[NOTA_.xlsx]NOTA!A"&amp;MATCH(PARAMA[[#This Row],[ID]],NOTA[ID],0)+2,IF(PARAMA[[#This Row],[//PAJAK]]="","",MATCH(PARAMA[[#This Row],[ID]],NOTA[ID],0)+2))</f>
        <v/>
      </c>
      <c r="B22" s="7" t="str">
        <f ca="1">IF(ROW()-3&lt;E$1,IF(INDIRECT(ADDRESS(ROW()-1,COLUMN(PARAMA[[#Headers],[//PAJAK]])))="//PAJAK",MATCH(D$1,PAJAK[SUPPLIER],0)+1,MATCH(D$1,INDIRECT("PAJAK!"&amp;ADDRESS(B21+1,COLUMN(PAJAK[SUPPLIER]))&amp;":"&amp;ADDRESS(MAX_ROW,COLUMN(PAJAK[SUPPLIER]))),0)+B21),"")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HYPERLINK("[NOTA_.xlsx]PAJAK!b"&amp;PARAMA[[#This Row],[//PAJAK]],IF(PARAMA[[#This Row],[//PAJAK]]="","",INDEX(INDIRECT("PAJAK["&amp;PARAMA[#Headers]&amp;"]"),PARAMA[[#This Row],[//PAJAK]]-1)))</f>
        <v/>
      </c>
      <c r="D22" s="3" t="str">
        <f ca="1">IF(PARAMA[[#This Row],[//PAJAK]]="","",INDEX(INDIRECT("PAJAK["&amp;PARAMA[#Headers]&amp;"]"),PARAMA[[#This Row],[//PAJAK]]-1))</f>
        <v/>
      </c>
      <c r="E22" s="2" t="str">
        <f ca="1">IF(PARAMA[[#This Row],[//PAJAK]]="","",INDEX(INDIRECT("PAJAK["&amp;PARAMA[#Headers]&amp;"]"),PARAMA[[#This Row],[//PAJAK]]-1))</f>
        <v/>
      </c>
      <c r="F22" s="2" t="str">
        <f ca="1">IF(PARAMA[[#This Row],[//PAJAK]]="","",INDEX(INDIRECT("PAJAK["&amp;PARAMA[#Headers]&amp;"]"),PARAMA[[#This Row],[//PAJAK]]-1))</f>
        <v/>
      </c>
      <c r="G22" s="7" t="str">
        <f ca="1">IF(PARAMA[[#This Row],[//PAJAK]]="","",INDEX(INDIRECT("PAJAK["&amp;PARAMA[#Headers]&amp;"]"),PARAMA[[#This Row],[//PAJAK]]-1))</f>
        <v/>
      </c>
      <c r="H22" s="3" t="str">
        <f ca="1">IF(PARAMA[[#This Row],[//PAJAK]]="","",INDEX(INDIRECT("PAJAK["&amp;PARAMA[#Headers]&amp;"]"),PARAMA[[#This Row],[//PAJAK]]-1))</f>
        <v/>
      </c>
      <c r="I22" s="1" t="str">
        <f ca="1">IF(PARAMA[[#This Row],[//PAJAK]]="","",INDEX(PAJAK[SUB TOTAL],PARAMA[[#This Row],[//PAJAK]]-1)-PARAMA[[#This Row],[DISKON_H]])</f>
        <v/>
      </c>
      <c r="J22" s="1" t="str">
        <f ca="1">IF(PARAMA[[#This Row],[//PAJAK]]="","",INDEX(PAJAK[DISKON],PARAMA[[#This Row],[//PAJAK]]-1))</f>
        <v/>
      </c>
      <c r="K22" s="1"/>
      <c r="L22" s="1" t="e">
        <f ca="1">(PARAMA[[#This Row],[SUB TOTAL]]-PARAMA[[#This Row],[DISKON]])/1.11</f>
        <v>#VALUE!</v>
      </c>
      <c r="M22" s="1" t="e">
        <f ca="1">PARAMA[[#This Row],[DPP]]*11%</f>
        <v>#VALUE!</v>
      </c>
      <c r="N22" s="1" t="e">
        <f ca="1">PARAMA[[#This Row],[DPP]]+PARAMA[[#This Row],[PPN (11%)]]</f>
        <v>#VALUE!</v>
      </c>
    </row>
    <row r="23" spans="1:14" x14ac:dyDescent="0.25">
      <c r="A23" s="13" t="str">
        <f ca="1">HYPERLINK("[NOTA_.xlsx]NOTA!A"&amp;MATCH(PARAMA[[#This Row],[ID]],NOTA[ID],0)+2,IF(PARAMA[[#This Row],[//PAJAK]]="","",MATCH(PARAMA[[#This Row],[ID]],NOTA[ID],0)+2))</f>
        <v/>
      </c>
      <c r="B23" s="7" t="str">
        <f ca="1">IF(ROW()-3&lt;E$1,IF(INDIRECT(ADDRESS(ROW()-1,COLUMN(PARAMA[[#Headers],[//PAJAK]])))="//PAJAK",MATCH(D$1,PAJAK[SUPPLIER],0)+1,MATCH(D$1,INDIRECT("PAJAK!"&amp;ADDRESS(B22+1,COLUMN(PAJAK[SUPPLIER]))&amp;":"&amp;ADDRESS(MAX_ROW,COLUMN(PAJAK[SUPPLIER]))),0)+B22),"")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HYPERLINK("[NOTA_.xlsx]PAJAK!b"&amp;PARAMA[[#This Row],[//PAJAK]],IF(PARAMA[[#This Row],[//PAJAK]]="","",INDEX(INDIRECT("PAJAK["&amp;PARAMA[#Headers]&amp;"]"),PARAMA[[#This Row],[//PAJAK]]-1)))</f>
        <v/>
      </c>
      <c r="D23" s="3" t="str">
        <f ca="1">IF(PARAMA[[#This Row],[//PAJAK]]="","",INDEX(INDIRECT("PAJAK["&amp;PARAMA[#Headers]&amp;"]"),PARAMA[[#This Row],[//PAJAK]]-1))</f>
        <v/>
      </c>
      <c r="E23" s="2" t="str">
        <f ca="1">IF(PARAMA[[#This Row],[//PAJAK]]="","",INDEX(INDIRECT("PAJAK["&amp;PARAMA[#Headers]&amp;"]"),PARAMA[[#This Row],[//PAJAK]]-1))</f>
        <v/>
      </c>
      <c r="F23" s="2" t="str">
        <f ca="1">IF(PARAMA[[#This Row],[//PAJAK]]="","",INDEX(INDIRECT("PAJAK["&amp;PARAMA[#Headers]&amp;"]"),PARAMA[[#This Row],[//PAJAK]]-1))</f>
        <v/>
      </c>
      <c r="G23" s="7" t="str">
        <f ca="1">IF(PARAMA[[#This Row],[//PAJAK]]="","",INDEX(INDIRECT("PAJAK["&amp;PARAMA[#Headers]&amp;"]"),PARAMA[[#This Row],[//PAJAK]]-1))</f>
        <v/>
      </c>
      <c r="H23" s="3" t="str">
        <f ca="1">IF(PARAMA[[#This Row],[//PAJAK]]="","",INDEX(INDIRECT("PAJAK["&amp;PARAMA[#Headers]&amp;"]"),PARAMA[[#This Row],[//PAJAK]]-1))</f>
        <v/>
      </c>
      <c r="I23" s="1" t="str">
        <f ca="1">IF(PARAMA[[#This Row],[//PAJAK]]="","",INDEX(PAJAK[SUB TOTAL],PARAMA[[#This Row],[//PAJAK]]-1)-PARAMA[[#This Row],[DISKON_H]])</f>
        <v/>
      </c>
      <c r="J23" s="1" t="str">
        <f ca="1">IF(PARAMA[[#This Row],[//PAJAK]]="","",INDEX(PAJAK[DISKON],PARAMA[[#This Row],[//PAJAK]]-1))</f>
        <v/>
      </c>
      <c r="K23" s="1"/>
      <c r="L23" s="1" t="e">
        <f ca="1">(PARAMA[[#This Row],[SUB TOTAL]]-PARAMA[[#This Row],[DISKON]])/1.11</f>
        <v>#VALUE!</v>
      </c>
      <c r="M23" s="1" t="e">
        <f ca="1">PARAMA[[#This Row],[DPP]]*11%</f>
        <v>#VALUE!</v>
      </c>
      <c r="N23" s="1" t="e">
        <f ca="1">PARAMA[[#This Row],[DPP]]+PARAMA[[#This Row],[PPN (11%)]]</f>
        <v>#VALUE!</v>
      </c>
    </row>
    <row r="24" spans="1:14" x14ac:dyDescent="0.25">
      <c r="A24" s="13" t="str">
        <f ca="1">HYPERLINK("[NOTA_.xlsx]NOTA!A"&amp;MATCH(PARAMA[[#This Row],[ID]],NOTA[ID],0)+2,IF(PARAMA[[#This Row],[//PAJAK]]="","",MATCH(PARAMA[[#This Row],[ID]],NOTA[ID],0)+2))</f>
        <v/>
      </c>
      <c r="B24" s="7" t="str">
        <f ca="1">IF(ROW()-3&lt;E$1,IF(INDIRECT(ADDRESS(ROW()-1,COLUMN(PARAMA[[#Headers],[//PAJAK]])))="//PAJAK",MATCH(D$1,PAJAK[SUPPLIER],0)+1,MATCH(D$1,INDIRECT("PAJAK!"&amp;ADDRESS(B23+1,COLUMN(PAJAK[SUPPLIER]))&amp;":"&amp;ADDRESS(MAX_ROW,COLUMN(PAJAK[SUPPLIER]))),0)+B23),"")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HYPERLINK("[NOTA_.xlsx]PAJAK!b"&amp;PARAMA[[#This Row],[//PAJAK]],IF(PARAMA[[#This Row],[//PAJAK]]="","",INDEX(INDIRECT("PAJAK["&amp;PARAMA[#Headers]&amp;"]"),PARAMA[[#This Row],[//PAJAK]]-1)))</f>
        <v/>
      </c>
      <c r="D24" s="3" t="str">
        <f ca="1">IF(PARAMA[[#This Row],[//PAJAK]]="","",INDEX(INDIRECT("PAJAK["&amp;PARAMA[#Headers]&amp;"]"),PARAMA[[#This Row],[//PAJAK]]-1))</f>
        <v/>
      </c>
      <c r="E24" s="2" t="str">
        <f ca="1">IF(PARAMA[[#This Row],[//PAJAK]]="","",INDEX(INDIRECT("PAJAK["&amp;PARAMA[#Headers]&amp;"]"),PARAMA[[#This Row],[//PAJAK]]-1))</f>
        <v/>
      </c>
      <c r="F24" s="2" t="str">
        <f ca="1">IF(PARAMA[[#This Row],[//PAJAK]]="","",INDEX(INDIRECT("PAJAK["&amp;PARAMA[#Headers]&amp;"]"),PARAMA[[#This Row],[//PAJAK]]-1))</f>
        <v/>
      </c>
      <c r="G24" s="7" t="str">
        <f ca="1">IF(PARAMA[[#This Row],[//PAJAK]]="","",INDEX(INDIRECT("PAJAK["&amp;PARAMA[#Headers]&amp;"]"),PARAMA[[#This Row],[//PAJAK]]-1))</f>
        <v/>
      </c>
      <c r="H24" s="3" t="str">
        <f ca="1">IF(PARAMA[[#This Row],[//PAJAK]]="","",INDEX(INDIRECT("PAJAK["&amp;PARAMA[#Headers]&amp;"]"),PARAMA[[#This Row],[//PAJAK]]-1))</f>
        <v/>
      </c>
      <c r="I24" s="1" t="str">
        <f ca="1">IF(PARAMA[[#This Row],[//PAJAK]]="","",INDEX(PAJAK[SUB TOTAL],PARAMA[[#This Row],[//PAJAK]]-1)-PARAMA[[#This Row],[DISKON_H]])</f>
        <v/>
      </c>
      <c r="J24" s="1" t="str">
        <f ca="1">IF(PARAMA[[#This Row],[//PAJAK]]="","",INDEX(PAJAK[DISKON],PARAMA[[#This Row],[//PAJAK]]-1))</f>
        <v/>
      </c>
      <c r="K24" s="1"/>
      <c r="L24" s="1" t="e">
        <f ca="1">(PARAMA[[#This Row],[SUB TOTAL]]-PARAMA[[#This Row],[DISKON]])/1.11</f>
        <v>#VALUE!</v>
      </c>
      <c r="M24" s="1" t="e">
        <f ca="1">PARAMA[[#This Row],[DPP]]*11%</f>
        <v>#VALUE!</v>
      </c>
      <c r="N24" s="1" t="e">
        <f ca="1">PARAMA[[#This Row],[DPP]]+PARAMA[[#This Row],[PPN (11%)]]</f>
        <v>#VALUE!</v>
      </c>
    </row>
    <row r="25" spans="1:14" x14ac:dyDescent="0.25">
      <c r="A25" s="13" t="str">
        <f ca="1">HYPERLINK("[NOTA_.xlsx]NOTA!A"&amp;MATCH(PARAMA[[#This Row],[ID]],NOTA[ID],0)+2,IF(PARAMA[[#This Row],[//PAJAK]]="","",MATCH(PARAMA[[#This Row],[ID]],NOTA[ID],0)+2))</f>
        <v/>
      </c>
      <c r="B25" s="7" t="str">
        <f ca="1">IF(ROW()-3&lt;E$1,IF(INDIRECT(ADDRESS(ROW()-1,COLUMN(PARAMA[[#Headers],[//PAJAK]])))="//PAJAK",MATCH(D$1,PAJAK[SUPPLIER],0)+1,MATCH(D$1,INDIRECT("PAJAK!"&amp;ADDRESS(B24+1,COLUMN(PAJAK[SUPPLIER]))&amp;":"&amp;ADDRESS(MAX_ROW,COLUMN(PAJAK[SUPPLIER]))),0)+B24),"")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HYPERLINK("[NOTA_.xlsx]PAJAK!b"&amp;PARAMA[[#This Row],[//PAJAK]],IF(PARAMA[[#This Row],[//PAJAK]]="","",INDEX(INDIRECT("PAJAK["&amp;PARAMA[#Headers]&amp;"]"),PARAMA[[#This Row],[//PAJAK]]-1)))</f>
        <v/>
      </c>
      <c r="D25" s="3" t="str">
        <f ca="1">IF(PARAMA[[#This Row],[//PAJAK]]="","",INDEX(INDIRECT("PAJAK["&amp;PARAMA[#Headers]&amp;"]"),PARAMA[[#This Row],[//PAJAK]]-1))</f>
        <v/>
      </c>
      <c r="E25" s="2" t="str">
        <f ca="1">IF(PARAMA[[#This Row],[//PAJAK]]="","",INDEX(INDIRECT("PAJAK["&amp;PARAMA[#Headers]&amp;"]"),PARAMA[[#This Row],[//PAJAK]]-1))</f>
        <v/>
      </c>
      <c r="F25" s="2" t="str">
        <f ca="1">IF(PARAMA[[#This Row],[//PAJAK]]="","",INDEX(INDIRECT("PAJAK["&amp;PARAMA[#Headers]&amp;"]"),PARAMA[[#This Row],[//PAJAK]]-1))</f>
        <v/>
      </c>
      <c r="G25" s="7" t="str">
        <f ca="1">IF(PARAMA[[#This Row],[//PAJAK]]="","",INDEX(INDIRECT("PAJAK["&amp;PARAMA[#Headers]&amp;"]"),PARAMA[[#This Row],[//PAJAK]]-1))</f>
        <v/>
      </c>
      <c r="H25" s="3" t="str">
        <f ca="1">IF(PARAMA[[#This Row],[//PAJAK]]="","",INDEX(INDIRECT("PAJAK["&amp;PARAMA[#Headers]&amp;"]"),PARAMA[[#This Row],[//PAJAK]]-1))</f>
        <v/>
      </c>
      <c r="I25" s="1" t="str">
        <f ca="1">IF(PARAMA[[#This Row],[//PAJAK]]="","",INDEX(PAJAK[SUB TOTAL],PARAMA[[#This Row],[//PAJAK]]-1)-PARAMA[[#This Row],[DISKON_H]])</f>
        <v/>
      </c>
      <c r="J25" s="1" t="str">
        <f ca="1">IF(PARAMA[[#This Row],[//PAJAK]]="","",INDEX(PAJAK[DISKON],PARAMA[[#This Row],[//PAJAK]]-1))</f>
        <v/>
      </c>
      <c r="K25" s="1"/>
      <c r="L25" s="1" t="e">
        <f ca="1">(PARAMA[[#This Row],[SUB TOTAL]]-PARAMA[[#This Row],[DISKON]])/1.11</f>
        <v>#VALUE!</v>
      </c>
      <c r="M25" s="1" t="e">
        <f ca="1">PARAMA[[#This Row],[DPP]]*11%</f>
        <v>#VALUE!</v>
      </c>
      <c r="N25" s="1" t="e">
        <f ca="1">PARAMA[[#This Row],[DPP]]+PARAMA[[#This Row],[PPN (11%)]]</f>
        <v>#VALUE!</v>
      </c>
    </row>
    <row r="26" spans="1:14" x14ac:dyDescent="0.25">
      <c r="A26" s="13" t="str">
        <f ca="1">HYPERLINK("[NOTA_.xlsx]NOTA!A"&amp;MATCH(PARAMA[[#This Row],[ID]],NOTA[ID],0)+2,IF(PARAMA[[#This Row],[//PAJAK]]="","",MATCH(PARAMA[[#This Row],[ID]],NOTA[ID],0)+2))</f>
        <v/>
      </c>
      <c r="B26" s="7" t="str">
        <f ca="1">IF(ROW()-3&lt;E$1,IF(INDIRECT(ADDRESS(ROW()-1,COLUMN(PARAMA[[#Headers],[//PAJAK]])))="//PAJAK",MATCH(D$1,PAJAK[SUPPLIER],0)+1,MATCH(D$1,INDIRECT("PAJAK!"&amp;ADDRESS(B25+1,COLUMN(PAJAK[SUPPLIER]))&amp;":"&amp;ADDRESS(MAX_ROW,COLUMN(PAJAK[SUPPLIER]))),0)+B25),"")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HYPERLINK("[NOTA_.xlsx]PAJAK!b"&amp;PARAMA[[#This Row],[//PAJAK]],IF(PARAMA[[#This Row],[//PAJAK]]="","",INDEX(INDIRECT("PAJAK["&amp;PARAMA[#Headers]&amp;"]"),PARAMA[[#This Row],[//PAJAK]]-1)))</f>
        <v/>
      </c>
      <c r="D26" s="3" t="str">
        <f ca="1">IF(PARAMA[[#This Row],[//PAJAK]]="","",INDEX(INDIRECT("PAJAK["&amp;PARAMA[#Headers]&amp;"]"),PARAMA[[#This Row],[//PAJAK]]-1))</f>
        <v/>
      </c>
      <c r="E26" s="2" t="str">
        <f ca="1">IF(PARAMA[[#This Row],[//PAJAK]]="","",INDEX(INDIRECT("PAJAK["&amp;PARAMA[#Headers]&amp;"]"),PARAMA[[#This Row],[//PAJAK]]-1))</f>
        <v/>
      </c>
      <c r="F26" s="2" t="str">
        <f ca="1">IF(PARAMA[[#This Row],[//PAJAK]]="","",INDEX(INDIRECT("PAJAK["&amp;PARAMA[#Headers]&amp;"]"),PARAMA[[#This Row],[//PAJAK]]-1))</f>
        <v/>
      </c>
      <c r="G26" s="7" t="str">
        <f ca="1">IF(PARAMA[[#This Row],[//PAJAK]]="","",INDEX(INDIRECT("PAJAK["&amp;PARAMA[#Headers]&amp;"]"),PARAMA[[#This Row],[//PAJAK]]-1))</f>
        <v/>
      </c>
      <c r="H26" s="3" t="str">
        <f ca="1">IF(PARAMA[[#This Row],[//PAJAK]]="","",INDEX(INDIRECT("PAJAK["&amp;PARAMA[#Headers]&amp;"]"),PARAMA[[#This Row],[//PAJAK]]-1))</f>
        <v/>
      </c>
      <c r="I26" s="1" t="str">
        <f ca="1">IF(PARAMA[[#This Row],[//PAJAK]]="","",INDEX(PAJAK[SUB TOTAL],PARAMA[[#This Row],[//PAJAK]]-1)-PARAMA[[#This Row],[DISKON_H]])</f>
        <v/>
      </c>
      <c r="J26" s="1" t="str">
        <f ca="1">IF(PARAMA[[#This Row],[//PAJAK]]="","",INDEX(PAJAK[DISKON],PARAMA[[#This Row],[//PAJAK]]-1))</f>
        <v/>
      </c>
      <c r="K26" s="1"/>
      <c r="L26" s="1" t="e">
        <f ca="1">(PARAMA[[#This Row],[SUB TOTAL]]-PARAMA[[#This Row],[DISKON]])/1.11</f>
        <v>#VALUE!</v>
      </c>
      <c r="M26" s="1" t="e">
        <f ca="1">PARAMA[[#This Row],[DPP]]*11%</f>
        <v>#VALUE!</v>
      </c>
      <c r="N26" s="1" t="e">
        <f ca="1">PARAMA[[#This Row],[DPP]]+PARAMA[[#This Row],[PPN (11%)]]</f>
        <v>#VALUE!</v>
      </c>
    </row>
    <row r="27" spans="1:14" x14ac:dyDescent="0.25">
      <c r="A27" s="13" t="str">
        <f ca="1">HYPERLINK("[NOTA_.xlsx]NOTA!A"&amp;MATCH(PARAMA[[#This Row],[ID]],NOTA[ID],0)+2,IF(PARAMA[[#This Row],[//PAJAK]]="","",MATCH(PARAMA[[#This Row],[ID]],NOTA[ID],0)+2))</f>
        <v/>
      </c>
      <c r="B27" s="7" t="str">
        <f ca="1">IF(ROW()-3&lt;E$1,IF(INDIRECT(ADDRESS(ROW()-1,COLUMN(PARAMA[[#Headers],[//PAJAK]])))="//PAJAK",MATCH(D$1,PAJAK[SUPPLIER],0)+1,MATCH(D$1,INDIRECT("PAJAK!"&amp;ADDRESS(B26+1,COLUMN(PAJAK[SUPPLIER]))&amp;":"&amp;ADDRESS(MAX_ROW,COLUMN(PAJAK[SUPPLIER]))),0)+B26),"")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HYPERLINK("[NOTA_.xlsx]PAJAK!b"&amp;PARAMA[[#This Row],[//PAJAK]],IF(PARAMA[[#This Row],[//PAJAK]]="","",INDEX(INDIRECT("PAJAK["&amp;PARAMA[#Headers]&amp;"]"),PARAMA[[#This Row],[//PAJAK]]-1)))</f>
        <v/>
      </c>
      <c r="D27" s="3" t="str">
        <f ca="1">IF(PARAMA[[#This Row],[//PAJAK]]="","",INDEX(INDIRECT("PAJAK["&amp;PARAMA[#Headers]&amp;"]"),PARAMA[[#This Row],[//PAJAK]]-1))</f>
        <v/>
      </c>
      <c r="E27" s="2" t="str">
        <f ca="1">IF(PARAMA[[#This Row],[//PAJAK]]="","",INDEX(INDIRECT("PAJAK["&amp;PARAMA[#Headers]&amp;"]"),PARAMA[[#This Row],[//PAJAK]]-1))</f>
        <v/>
      </c>
      <c r="F27" s="2" t="str">
        <f ca="1">IF(PARAMA[[#This Row],[//PAJAK]]="","",INDEX(INDIRECT("PAJAK["&amp;PARAMA[#Headers]&amp;"]"),PARAMA[[#This Row],[//PAJAK]]-1))</f>
        <v/>
      </c>
      <c r="G27" s="7" t="str">
        <f ca="1">IF(PARAMA[[#This Row],[//PAJAK]]="","",INDEX(INDIRECT("PAJAK["&amp;PARAMA[#Headers]&amp;"]"),PARAMA[[#This Row],[//PAJAK]]-1))</f>
        <v/>
      </c>
      <c r="H27" s="3" t="str">
        <f ca="1">IF(PARAMA[[#This Row],[//PAJAK]]="","",INDEX(INDIRECT("PAJAK["&amp;PARAMA[#Headers]&amp;"]"),PARAMA[[#This Row],[//PAJAK]]-1))</f>
        <v/>
      </c>
      <c r="I27" s="1" t="str">
        <f ca="1">IF(PARAMA[[#This Row],[//PAJAK]]="","",INDEX(PAJAK[SUB TOTAL],PARAMA[[#This Row],[//PAJAK]]-1)-PARAMA[[#This Row],[DISKON_H]])</f>
        <v/>
      </c>
      <c r="J27" s="1" t="str">
        <f ca="1">IF(PARAMA[[#This Row],[//PAJAK]]="","",INDEX(PAJAK[DISKON],PARAMA[[#This Row],[//PAJAK]]-1))</f>
        <v/>
      </c>
      <c r="K27" s="1"/>
      <c r="L27" s="1" t="e">
        <f ca="1">(PARAMA[[#This Row],[SUB TOTAL]]-PARAMA[[#This Row],[DISKON]])/1.11</f>
        <v>#VALUE!</v>
      </c>
      <c r="M27" s="1" t="e">
        <f ca="1">PARAMA[[#This Row],[DPP]]*11%</f>
        <v>#VALUE!</v>
      </c>
      <c r="N27" s="1" t="e">
        <f ca="1">PARAMA[[#This Row],[DPP]]+PARAMA[[#This Row],[PPN (11%)]]</f>
        <v>#VALUE!</v>
      </c>
    </row>
    <row r="28" spans="1:14" x14ac:dyDescent="0.25">
      <c r="A28" s="13" t="str">
        <f ca="1">HYPERLINK("[NOTA_.xlsx]NOTA!A"&amp;MATCH(PARAMA[[#This Row],[ID]],NOTA[ID],0)+2,IF(PARAMA[[#This Row],[//PAJAK]]="","",MATCH(PARAMA[[#This Row],[ID]],NOTA[ID],0)+2))</f>
        <v/>
      </c>
      <c r="B28" s="7" t="str">
        <f ca="1">IF(ROW()-3&lt;E$1,IF(INDIRECT(ADDRESS(ROW()-1,COLUMN(PARAMA[[#Headers],[//PAJAK]])))="//PAJAK",MATCH(D$1,PAJAK[SUPPLIER],0)+1,MATCH(D$1,INDIRECT("PAJAK!"&amp;ADDRESS(B27+1,COLUMN(PAJAK[SUPPLIER]))&amp;":"&amp;ADDRESS(MAX_ROW,COLUMN(PAJAK[SUPPLIER]))),0)+B27),"")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HYPERLINK("[NOTA_.xlsx]PAJAK!b"&amp;PARAMA[[#This Row],[//PAJAK]],IF(PARAMA[[#This Row],[//PAJAK]]="","",INDEX(INDIRECT("PAJAK["&amp;PARAMA[#Headers]&amp;"]"),PARAMA[[#This Row],[//PAJAK]]-1)))</f>
        <v/>
      </c>
      <c r="D28" s="3" t="str">
        <f ca="1">IF(PARAMA[[#This Row],[//PAJAK]]="","",INDEX(INDIRECT("PAJAK["&amp;PARAMA[#Headers]&amp;"]"),PARAMA[[#This Row],[//PAJAK]]-1))</f>
        <v/>
      </c>
      <c r="E28" s="2" t="str">
        <f ca="1">IF(PARAMA[[#This Row],[//PAJAK]]="","",INDEX(INDIRECT("PAJAK["&amp;PARAMA[#Headers]&amp;"]"),PARAMA[[#This Row],[//PAJAK]]-1))</f>
        <v/>
      </c>
      <c r="F28" s="2" t="str">
        <f ca="1">IF(PARAMA[[#This Row],[//PAJAK]]="","",INDEX(INDIRECT("PAJAK["&amp;PARAMA[#Headers]&amp;"]"),PARAMA[[#This Row],[//PAJAK]]-1))</f>
        <v/>
      </c>
      <c r="G28" s="7" t="str">
        <f ca="1">IF(PARAMA[[#This Row],[//PAJAK]]="","",INDEX(INDIRECT("PAJAK["&amp;PARAMA[#Headers]&amp;"]"),PARAMA[[#This Row],[//PAJAK]]-1))</f>
        <v/>
      </c>
      <c r="H28" s="3" t="str">
        <f ca="1">IF(PARAMA[[#This Row],[//PAJAK]]="","",INDEX(INDIRECT("PAJAK["&amp;PARAMA[#Headers]&amp;"]"),PARAMA[[#This Row],[//PAJAK]]-1))</f>
        <v/>
      </c>
      <c r="I28" s="1" t="str">
        <f ca="1">IF(PARAMA[[#This Row],[//PAJAK]]="","",INDEX(PAJAK[SUB TOTAL],PARAMA[[#This Row],[//PAJAK]]-1)-PARAMA[[#This Row],[DISKON_H]])</f>
        <v/>
      </c>
      <c r="J28" s="1" t="str">
        <f ca="1">IF(PARAMA[[#This Row],[//PAJAK]]="","",INDEX(PAJAK[DISKON],PARAMA[[#This Row],[//PAJAK]]-1))</f>
        <v/>
      </c>
      <c r="K28" s="1"/>
      <c r="L28" s="1" t="e">
        <f ca="1">(PARAMA[[#This Row],[SUB TOTAL]]-PARAMA[[#This Row],[DISKON]])/1.11</f>
        <v>#VALUE!</v>
      </c>
      <c r="M28" s="1" t="e">
        <f ca="1">PARAMA[[#This Row],[DPP]]*11%</f>
        <v>#VALUE!</v>
      </c>
      <c r="N28" s="1" t="e">
        <f ca="1">PARAMA[[#This Row],[DPP]]+PARAMA[[#This Row],[PPN (11%)]]</f>
        <v>#VALUE!</v>
      </c>
    </row>
    <row r="29" spans="1:14" x14ac:dyDescent="0.25">
      <c r="A29" s="13" t="str">
        <f ca="1">HYPERLINK("[NOTA_.xlsx]NOTA!A"&amp;MATCH(PARAMA[[#This Row],[ID]],NOTA[ID],0)+2,IF(PARAMA[[#This Row],[//PAJAK]]="","",MATCH(PARAMA[[#This Row],[ID]],NOTA[ID],0)+2))</f>
        <v/>
      </c>
      <c r="B29" s="7" t="str">
        <f ca="1">IF(ROW()-3&lt;E$1,IF(INDIRECT(ADDRESS(ROW()-1,COLUMN(PARAMA[[#Headers],[//PAJAK]])))="//PAJAK",MATCH(D$1,PAJAK[SUPPLIER],0)+1,MATCH(D$1,INDIRECT("PAJAK!"&amp;ADDRESS(B28+1,COLUMN(PAJAK[SUPPLIER]))&amp;":"&amp;ADDRESS(MAX_ROW,COLUMN(PAJAK[SUPPLIER]))),0)+B28),"")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HYPERLINK("[NOTA_.xlsx]PAJAK!b"&amp;PARAMA[[#This Row],[//PAJAK]],IF(PARAMA[[#This Row],[//PAJAK]]="","",INDEX(INDIRECT("PAJAK["&amp;PARAMA[#Headers]&amp;"]"),PARAMA[[#This Row],[//PAJAK]]-1)))</f>
        <v/>
      </c>
      <c r="D29" s="3" t="str">
        <f ca="1">IF(PARAMA[[#This Row],[//PAJAK]]="","",INDEX(INDIRECT("PAJAK["&amp;PARAMA[#Headers]&amp;"]"),PARAMA[[#This Row],[//PAJAK]]-1))</f>
        <v/>
      </c>
      <c r="E29" s="2" t="str">
        <f ca="1">IF(PARAMA[[#This Row],[//PAJAK]]="","",INDEX(INDIRECT("PAJAK["&amp;PARAMA[#Headers]&amp;"]"),PARAMA[[#This Row],[//PAJAK]]-1))</f>
        <v/>
      </c>
      <c r="F29" s="2" t="str">
        <f ca="1">IF(PARAMA[[#This Row],[//PAJAK]]="","",INDEX(INDIRECT("PAJAK["&amp;PARAMA[#Headers]&amp;"]"),PARAMA[[#This Row],[//PAJAK]]-1))</f>
        <v/>
      </c>
      <c r="G29" s="7" t="str">
        <f ca="1">IF(PARAMA[[#This Row],[//PAJAK]]="","",INDEX(INDIRECT("PAJAK["&amp;PARAMA[#Headers]&amp;"]"),PARAMA[[#This Row],[//PAJAK]]-1))</f>
        <v/>
      </c>
      <c r="H29" s="3" t="str">
        <f ca="1">IF(PARAMA[[#This Row],[//PAJAK]]="","",INDEX(INDIRECT("PAJAK["&amp;PARAMA[#Headers]&amp;"]"),PARAMA[[#This Row],[//PAJAK]]-1))</f>
        <v/>
      </c>
      <c r="I29" s="1" t="str">
        <f ca="1">IF(PARAMA[[#This Row],[//PAJAK]]="","",INDEX(PAJAK[SUB TOTAL],PARAMA[[#This Row],[//PAJAK]]-1)-PARAMA[[#This Row],[DISKON_H]])</f>
        <v/>
      </c>
      <c r="J29" s="1" t="str">
        <f ca="1">IF(PARAMA[[#This Row],[//PAJAK]]="","",INDEX(PAJAK[DISKON],PARAMA[[#This Row],[//PAJAK]]-1))</f>
        <v/>
      </c>
      <c r="K29" s="1"/>
      <c r="L29" s="1" t="e">
        <f ca="1">(PARAMA[[#This Row],[SUB TOTAL]]-PARAMA[[#This Row],[DISKON]])/1.11</f>
        <v>#VALUE!</v>
      </c>
      <c r="M29" s="1" t="e">
        <f ca="1">PARAMA[[#This Row],[DPP]]*11%</f>
        <v>#VALUE!</v>
      </c>
      <c r="N29" s="1" t="e">
        <f ca="1">PARAMA[[#This Row],[DPP]]+PARAMA[[#This Row],[PPN (11%)]]</f>
        <v>#VALUE!</v>
      </c>
    </row>
    <row r="30" spans="1:14" x14ac:dyDescent="0.25">
      <c r="A30" s="13" t="str">
        <f ca="1">HYPERLINK("[NOTA_.xlsx]NOTA!A"&amp;MATCH(PARAMA[[#This Row],[ID]],NOTA[ID],0)+2,IF(PARAMA[[#This Row],[//PAJAK]]="","",MATCH(PARAMA[[#This Row],[ID]],NOTA[ID],0)+2))</f>
        <v/>
      </c>
      <c r="B30" s="7" t="str">
        <f ca="1">IF(ROW()-3&lt;E$1,IF(INDIRECT(ADDRESS(ROW()-1,COLUMN(PARAMA[[#Headers],[//PAJAK]])))="//PAJAK",MATCH(D$1,PAJAK[SUPPLIER],0)+1,MATCH(D$1,INDIRECT("PAJAK!"&amp;ADDRESS(B29+1,COLUMN(PAJAK[SUPPLIER]))&amp;":"&amp;ADDRESS(MAX_ROW,COLUMN(PAJAK[SUPPLIER]))),0)+B29),"")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HYPERLINK("[NOTA_.xlsx]PAJAK!b"&amp;PARAMA[[#This Row],[//PAJAK]],IF(PARAMA[[#This Row],[//PAJAK]]="","",INDEX(INDIRECT("PAJAK["&amp;PARAMA[#Headers]&amp;"]"),PARAMA[[#This Row],[//PAJAK]]-1)))</f>
        <v/>
      </c>
      <c r="D30" s="3" t="str">
        <f ca="1">IF(PARAMA[[#This Row],[//PAJAK]]="","",INDEX(INDIRECT("PAJAK["&amp;PARAMA[#Headers]&amp;"]"),PARAMA[[#This Row],[//PAJAK]]-1))</f>
        <v/>
      </c>
      <c r="E30" s="2" t="str">
        <f ca="1">IF(PARAMA[[#This Row],[//PAJAK]]="","",INDEX(INDIRECT("PAJAK["&amp;PARAMA[#Headers]&amp;"]"),PARAMA[[#This Row],[//PAJAK]]-1))</f>
        <v/>
      </c>
      <c r="F30" s="2" t="str">
        <f ca="1">IF(PARAMA[[#This Row],[//PAJAK]]="","",INDEX(INDIRECT("PAJAK["&amp;PARAMA[#Headers]&amp;"]"),PARAMA[[#This Row],[//PAJAK]]-1))</f>
        <v/>
      </c>
      <c r="G30" s="7" t="str">
        <f ca="1">IF(PARAMA[[#This Row],[//PAJAK]]="","",INDEX(INDIRECT("PAJAK["&amp;PARAMA[#Headers]&amp;"]"),PARAMA[[#This Row],[//PAJAK]]-1))</f>
        <v/>
      </c>
      <c r="H30" s="3" t="str">
        <f ca="1">IF(PARAMA[[#This Row],[//PAJAK]]="","",INDEX(INDIRECT("PAJAK["&amp;PARAMA[#Headers]&amp;"]"),PARAMA[[#This Row],[//PAJAK]]-1))</f>
        <v/>
      </c>
      <c r="I30" s="1" t="str">
        <f ca="1">IF(PARAMA[[#This Row],[//PAJAK]]="","",INDEX(PAJAK[SUB TOTAL],PARAMA[[#This Row],[//PAJAK]]-1)-PARAMA[[#This Row],[DISKON_H]])</f>
        <v/>
      </c>
      <c r="J30" s="1" t="str">
        <f ca="1">IF(PARAMA[[#This Row],[//PAJAK]]="","",INDEX(PAJAK[DISKON],PARAMA[[#This Row],[//PAJAK]]-1))</f>
        <v/>
      </c>
      <c r="K30" s="1"/>
      <c r="L30" s="1" t="e">
        <f ca="1">(PARAMA[[#This Row],[SUB TOTAL]]-PARAMA[[#This Row],[DISKON]])/1.11</f>
        <v>#VALUE!</v>
      </c>
      <c r="M30" s="1" t="e">
        <f ca="1">PARAMA[[#This Row],[DPP]]*11%</f>
        <v>#VALUE!</v>
      </c>
      <c r="N30" s="1" t="e">
        <f ca="1">PARAMA[[#This Row],[DPP]]+PARAMA[[#This Row],[PPN (11%)]]</f>
        <v>#VALUE!</v>
      </c>
    </row>
    <row r="31" spans="1:14" x14ac:dyDescent="0.25">
      <c r="A31" s="13" t="str">
        <f ca="1">HYPERLINK("[NOTA_.xlsx]NOTA!A"&amp;MATCH(PARAMA[[#This Row],[ID]],NOTA[ID],0)+2,IF(PARAMA[[#This Row],[//PAJAK]]="","",MATCH(PARAMA[[#This Row],[ID]],NOTA[ID],0)+2))</f>
        <v/>
      </c>
      <c r="B31" s="7" t="str">
        <f ca="1">IF(ROW()-3&lt;E$1,IF(INDIRECT(ADDRESS(ROW()-1,COLUMN(PARAMA[[#Headers],[//PAJAK]])))="//PAJAK",MATCH(D$1,PAJAK[SUPPLIER],0)+1,MATCH(D$1,INDIRECT("PAJAK!"&amp;ADDRESS(B30+1,COLUMN(PAJAK[SUPPLIER]))&amp;":"&amp;ADDRESS(MAX_ROW,COLUMN(PAJAK[SUPPLIER]))),0)+B30),"")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HYPERLINK("[NOTA_.xlsx]PAJAK!b"&amp;PARAMA[[#This Row],[//PAJAK]],IF(PARAMA[[#This Row],[//PAJAK]]="","",INDEX(INDIRECT("PAJAK["&amp;PARAMA[#Headers]&amp;"]"),PARAMA[[#This Row],[//PAJAK]]-1)))</f>
        <v/>
      </c>
      <c r="D31" s="3" t="str">
        <f ca="1">IF(PARAMA[[#This Row],[//PAJAK]]="","",INDEX(INDIRECT("PAJAK["&amp;PARAMA[#Headers]&amp;"]"),PARAMA[[#This Row],[//PAJAK]]-1))</f>
        <v/>
      </c>
      <c r="E31" s="2" t="str">
        <f ca="1">IF(PARAMA[[#This Row],[//PAJAK]]="","",INDEX(INDIRECT("PAJAK["&amp;PARAMA[#Headers]&amp;"]"),PARAMA[[#This Row],[//PAJAK]]-1))</f>
        <v/>
      </c>
      <c r="F31" s="2" t="str">
        <f ca="1">IF(PARAMA[[#This Row],[//PAJAK]]="","",INDEX(INDIRECT("PAJAK["&amp;PARAMA[#Headers]&amp;"]"),PARAMA[[#This Row],[//PAJAK]]-1))</f>
        <v/>
      </c>
      <c r="G31" s="7" t="str">
        <f ca="1">IF(PARAMA[[#This Row],[//PAJAK]]="","",INDEX(INDIRECT("PAJAK["&amp;PARAMA[#Headers]&amp;"]"),PARAMA[[#This Row],[//PAJAK]]-1))</f>
        <v/>
      </c>
      <c r="H31" s="3" t="str">
        <f ca="1">IF(PARAMA[[#This Row],[//PAJAK]]="","",INDEX(INDIRECT("PAJAK["&amp;PARAMA[#Headers]&amp;"]"),PARAMA[[#This Row],[//PAJAK]]-1))</f>
        <v/>
      </c>
      <c r="I31" s="1" t="str">
        <f ca="1">IF(PARAMA[[#This Row],[//PAJAK]]="","",INDEX(PAJAK[SUB TOTAL],PARAMA[[#This Row],[//PAJAK]]-1)-PARAMA[[#This Row],[DISKON_H]])</f>
        <v/>
      </c>
      <c r="J31" s="1" t="str">
        <f ca="1">IF(PARAMA[[#This Row],[//PAJAK]]="","",INDEX(PAJAK[DISKON],PARAMA[[#This Row],[//PAJAK]]-1))</f>
        <v/>
      </c>
      <c r="K31" s="1"/>
      <c r="L31" s="1" t="e">
        <f ca="1">(PARAMA[[#This Row],[SUB TOTAL]]-PARAMA[[#This Row],[DISKON]])/1.11</f>
        <v>#VALUE!</v>
      </c>
      <c r="M31" s="1" t="e">
        <f ca="1">PARAMA[[#This Row],[DPP]]*11%</f>
        <v>#VALUE!</v>
      </c>
      <c r="N31" s="1" t="e">
        <f ca="1">PARAMA[[#This Row],[DPP]]+PARAMA[[#This Row],[PPN (11%)]]</f>
        <v>#VALUE!</v>
      </c>
    </row>
    <row r="32" spans="1:14" x14ac:dyDescent="0.25">
      <c r="A32" s="13" t="str">
        <f ca="1">HYPERLINK("[NOTA_.xlsx]NOTA!A"&amp;MATCH(PARAMA[[#This Row],[ID]],NOTA[ID],0)+2,IF(PARAMA[[#This Row],[//PAJAK]]="","",MATCH(PARAMA[[#This Row],[ID]],NOTA[ID],0)+2))</f>
        <v/>
      </c>
      <c r="B32" s="7" t="str">
        <f ca="1">IF(ROW()-3&lt;E$1,IF(INDIRECT(ADDRESS(ROW()-1,COLUMN(PARAMA[[#Headers],[//PAJAK]])))="//PAJAK",MATCH(D$1,PAJAK[SUPPLIER],0)+1,MATCH(D$1,INDIRECT("PAJAK!"&amp;ADDRESS(B31+1,COLUMN(PAJAK[SUPPLIER]))&amp;":"&amp;ADDRESS(MAX_ROW,COLUMN(PAJAK[SUPPLIER]))),0)+B31),"")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HYPERLINK("[NOTA_.xlsx]PAJAK!b"&amp;PARAMA[[#This Row],[//PAJAK]],IF(PARAMA[[#This Row],[//PAJAK]]="","",INDEX(INDIRECT("PAJAK["&amp;PARAMA[#Headers]&amp;"]"),PARAMA[[#This Row],[//PAJAK]]-1)))</f>
        <v/>
      </c>
      <c r="D32" s="3" t="str">
        <f ca="1">IF(PARAMA[[#This Row],[//PAJAK]]="","",INDEX(INDIRECT("PAJAK["&amp;PARAMA[#Headers]&amp;"]"),PARAMA[[#This Row],[//PAJAK]]-1))</f>
        <v/>
      </c>
      <c r="E32" s="2" t="str">
        <f ca="1">IF(PARAMA[[#This Row],[//PAJAK]]="","",INDEX(INDIRECT("PAJAK["&amp;PARAMA[#Headers]&amp;"]"),PARAMA[[#This Row],[//PAJAK]]-1))</f>
        <v/>
      </c>
      <c r="F32" s="2" t="str">
        <f ca="1">IF(PARAMA[[#This Row],[//PAJAK]]="","",INDEX(INDIRECT("PAJAK["&amp;PARAMA[#Headers]&amp;"]"),PARAMA[[#This Row],[//PAJAK]]-1))</f>
        <v/>
      </c>
      <c r="G32" s="7" t="str">
        <f ca="1">IF(PARAMA[[#This Row],[//PAJAK]]="","",INDEX(INDIRECT("PAJAK["&amp;PARAMA[#Headers]&amp;"]"),PARAMA[[#This Row],[//PAJAK]]-1))</f>
        <v/>
      </c>
      <c r="H32" s="3" t="str">
        <f ca="1">IF(PARAMA[[#This Row],[//PAJAK]]="","",INDEX(INDIRECT("PAJAK["&amp;PARAMA[#Headers]&amp;"]"),PARAMA[[#This Row],[//PAJAK]]-1))</f>
        <v/>
      </c>
      <c r="I32" s="1" t="str">
        <f ca="1">IF(PARAMA[[#This Row],[//PAJAK]]="","",INDEX(PAJAK[SUB TOTAL],PARAMA[[#This Row],[//PAJAK]]-1)-PARAMA[[#This Row],[DISKON_H]])</f>
        <v/>
      </c>
      <c r="J32" s="1" t="str">
        <f ca="1">IF(PARAMA[[#This Row],[//PAJAK]]="","",INDEX(PAJAK[DISKON],PARAMA[[#This Row],[//PAJAK]]-1))</f>
        <v/>
      </c>
      <c r="K32" s="1"/>
      <c r="L32" s="1" t="e">
        <f ca="1">(PARAMA[[#This Row],[SUB TOTAL]]-PARAMA[[#This Row],[DISKON]])/1.11</f>
        <v>#VALUE!</v>
      </c>
      <c r="M32" s="1" t="e">
        <f ca="1">PARAMA[[#This Row],[DPP]]*11%</f>
        <v>#VALUE!</v>
      </c>
      <c r="N32" s="1" t="e">
        <f ca="1">PARAMA[[#This Row],[DPP]]+PARAMA[[#This Row],[PPN (11%)]]</f>
        <v>#VALUE!</v>
      </c>
    </row>
    <row r="33" spans="1:14" x14ac:dyDescent="0.25">
      <c r="A33" s="13" t="str">
        <f ca="1">HYPERLINK("[NOTA_.xlsx]NOTA!A"&amp;MATCH(PARAMA[[#This Row],[ID]],NOTA[ID],0)+2,IF(PARAMA[[#This Row],[//PAJAK]]="","",MATCH(PARAMA[[#This Row],[ID]],NOTA[ID],0)+2))</f>
        <v/>
      </c>
      <c r="B33" s="7" t="str">
        <f ca="1">IF(ROW()-3&lt;E$1,IF(INDIRECT(ADDRESS(ROW()-1,COLUMN(PARAMA[[#Headers],[//PAJAK]])))="//PAJAK",MATCH(D$1,PAJAK[SUPPLIER],0)+1,MATCH(D$1,INDIRECT("PAJAK!"&amp;ADDRESS(B32+1,COLUMN(PAJAK[SUPPLIER]))&amp;":"&amp;ADDRESS(MAX_ROW,COLUMN(PAJAK[SUPPLIER]))),0)+B32),"")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HYPERLINK("[NOTA_.xlsx]PAJAK!b"&amp;PARAMA[[#This Row],[//PAJAK]],IF(PARAMA[[#This Row],[//PAJAK]]="","",INDEX(INDIRECT("PAJAK["&amp;PARAMA[#Headers]&amp;"]"),PARAMA[[#This Row],[//PAJAK]]-1)))</f>
        <v/>
      </c>
      <c r="D33" s="3" t="str">
        <f ca="1">IF(PARAMA[[#This Row],[//PAJAK]]="","",INDEX(INDIRECT("PAJAK["&amp;PARAMA[#Headers]&amp;"]"),PARAMA[[#This Row],[//PAJAK]]-1))</f>
        <v/>
      </c>
      <c r="E33" s="2" t="str">
        <f ca="1">IF(PARAMA[[#This Row],[//PAJAK]]="","",INDEX(INDIRECT("PAJAK["&amp;PARAMA[#Headers]&amp;"]"),PARAMA[[#This Row],[//PAJAK]]-1))</f>
        <v/>
      </c>
      <c r="F33" s="2" t="str">
        <f ca="1">IF(PARAMA[[#This Row],[//PAJAK]]="","",INDEX(INDIRECT("PAJAK["&amp;PARAMA[#Headers]&amp;"]"),PARAMA[[#This Row],[//PAJAK]]-1))</f>
        <v/>
      </c>
      <c r="G33" s="7" t="str">
        <f ca="1">IF(PARAMA[[#This Row],[//PAJAK]]="","",INDEX(INDIRECT("PAJAK["&amp;PARAMA[#Headers]&amp;"]"),PARAMA[[#This Row],[//PAJAK]]-1))</f>
        <v/>
      </c>
      <c r="H33" s="3" t="str">
        <f ca="1">IF(PARAMA[[#This Row],[//PAJAK]]="","",INDEX(INDIRECT("PAJAK["&amp;PARAMA[#Headers]&amp;"]"),PARAMA[[#This Row],[//PAJAK]]-1))</f>
        <v/>
      </c>
      <c r="I33" s="1" t="str">
        <f ca="1">IF(PARAMA[[#This Row],[//PAJAK]]="","",INDEX(PAJAK[SUB TOTAL],PARAMA[[#This Row],[//PAJAK]]-1)-PARAMA[[#This Row],[DISKON_H]])</f>
        <v/>
      </c>
      <c r="J33" s="1" t="str">
        <f ca="1">IF(PARAMA[[#This Row],[//PAJAK]]="","",INDEX(PAJAK[DISKON],PARAMA[[#This Row],[//PAJAK]]-1))</f>
        <v/>
      </c>
      <c r="K33" s="1"/>
      <c r="L33" s="1" t="e">
        <f ca="1">(PARAMA[[#This Row],[SUB TOTAL]]-PARAMA[[#This Row],[DISKON]])/1.11</f>
        <v>#VALUE!</v>
      </c>
      <c r="M33" s="1" t="e">
        <f ca="1">PARAMA[[#This Row],[DPP]]*11%</f>
        <v>#VALUE!</v>
      </c>
      <c r="N33" s="1" t="e">
        <f ca="1">PARAMA[[#This Row],[DPP]]+PARAMA[[#This Row],[PPN (11%)]]</f>
        <v>#VALUE!</v>
      </c>
    </row>
    <row r="34" spans="1:14" x14ac:dyDescent="0.25">
      <c r="A34" s="13" t="str">
        <f ca="1">HYPERLINK("[NOTA_.xlsx]NOTA!A"&amp;MATCH(PARAMA[[#This Row],[ID]],NOTA[ID],0)+2,IF(PARAMA[[#This Row],[//PAJAK]]="","",MATCH(PARAMA[[#This Row],[ID]],NOTA[ID],0)+2))</f>
        <v/>
      </c>
      <c r="B34" s="7" t="str">
        <f ca="1">IF(ROW()-3&lt;E$1,IF(INDIRECT(ADDRESS(ROW()-1,COLUMN(PARAMA[[#Headers],[//PAJAK]])))="//PAJAK",MATCH(D$1,PAJAK[SUPPLIER],0)+1,MATCH(D$1,INDIRECT("PAJAK!"&amp;ADDRESS(B33+1,COLUMN(PAJAK[SUPPLIER]))&amp;":"&amp;ADDRESS(MAX_ROW,COLUMN(PAJAK[SUPPLIER]))),0)+B33),"")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HYPERLINK("[NOTA_.xlsx]PAJAK!b"&amp;PARAMA[[#This Row],[//PAJAK]],IF(PARAMA[[#This Row],[//PAJAK]]="","",INDEX(INDIRECT("PAJAK["&amp;PARAMA[#Headers]&amp;"]"),PARAMA[[#This Row],[//PAJAK]]-1)))</f>
        <v/>
      </c>
      <c r="D34" s="3" t="str">
        <f ca="1">IF(PARAMA[[#This Row],[//PAJAK]]="","",INDEX(INDIRECT("PAJAK["&amp;PARAMA[#Headers]&amp;"]"),PARAMA[[#This Row],[//PAJAK]]-1))</f>
        <v/>
      </c>
      <c r="E34" s="2" t="str">
        <f ca="1">IF(PARAMA[[#This Row],[//PAJAK]]="","",INDEX(INDIRECT("PAJAK["&amp;PARAMA[#Headers]&amp;"]"),PARAMA[[#This Row],[//PAJAK]]-1))</f>
        <v/>
      </c>
      <c r="F34" s="2" t="str">
        <f ca="1">IF(PARAMA[[#This Row],[//PAJAK]]="","",INDEX(INDIRECT("PAJAK["&amp;PARAMA[#Headers]&amp;"]"),PARAMA[[#This Row],[//PAJAK]]-1))</f>
        <v/>
      </c>
      <c r="G34" s="7" t="str">
        <f ca="1">IF(PARAMA[[#This Row],[//PAJAK]]="","",INDEX(INDIRECT("PAJAK["&amp;PARAMA[#Headers]&amp;"]"),PARAMA[[#This Row],[//PAJAK]]-1))</f>
        <v/>
      </c>
      <c r="H34" s="3" t="str">
        <f ca="1">IF(PARAMA[[#This Row],[//PAJAK]]="","",INDEX(INDIRECT("PAJAK["&amp;PARAMA[#Headers]&amp;"]"),PARAMA[[#This Row],[//PAJAK]]-1))</f>
        <v/>
      </c>
      <c r="I34" s="1" t="str">
        <f ca="1">IF(PARAMA[[#This Row],[//PAJAK]]="","",INDEX(PAJAK[SUB TOTAL],PARAMA[[#This Row],[//PAJAK]]-1)-PARAMA[[#This Row],[DISKON_H]])</f>
        <v/>
      </c>
      <c r="J34" s="1" t="str">
        <f ca="1">IF(PARAMA[[#This Row],[//PAJAK]]="","",INDEX(PAJAK[DISKON],PARAMA[[#This Row],[//PAJAK]]-1))</f>
        <v/>
      </c>
      <c r="K34" s="1"/>
      <c r="L34" s="1" t="e">
        <f ca="1">(PARAMA[[#This Row],[SUB TOTAL]]-PARAMA[[#This Row],[DISKON]])/1.11</f>
        <v>#VALUE!</v>
      </c>
      <c r="M34" s="1" t="e">
        <f ca="1">PARAMA[[#This Row],[DPP]]*11%</f>
        <v>#VALUE!</v>
      </c>
      <c r="N34" s="1" t="e">
        <f ca="1">PARAMA[[#This Row],[DPP]]+PARAMA[[#This Row],[PPN (11%)]]</f>
        <v>#VALUE!</v>
      </c>
    </row>
    <row r="35" spans="1:14" x14ac:dyDescent="0.25">
      <c r="A35" s="13" t="str">
        <f ca="1">HYPERLINK("[NOTA_.xlsx]NOTA!A"&amp;MATCH(PARAMA[[#This Row],[ID]],NOTA[ID],0)+2,IF(PARAMA[[#This Row],[//PAJAK]]="","",MATCH(PARAMA[[#This Row],[ID]],NOTA[ID],0)+2))</f>
        <v/>
      </c>
      <c r="B35" s="7" t="str">
        <f ca="1">IF(ROW()-3&lt;E$1,IF(INDIRECT(ADDRESS(ROW()-1,COLUMN(PARAMA[[#Headers],[//PAJAK]])))="//PAJAK",MATCH(D$1,PAJAK[SUPPLIER],0)+1,MATCH(D$1,INDIRECT("PAJAK!"&amp;ADDRESS(B34+1,COLUMN(PAJAK[SUPPLIER]))&amp;":"&amp;ADDRESS(MAX_ROW,COLUMN(PAJAK[SUPPLIER]))),0)+B34),"")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HYPERLINK("[NOTA_.xlsx]PAJAK!b"&amp;PARAMA[[#This Row],[//PAJAK]],IF(PARAMA[[#This Row],[//PAJAK]]="","",INDEX(INDIRECT("PAJAK["&amp;PARAMA[#Headers]&amp;"]"),PARAMA[[#This Row],[//PAJAK]]-1)))</f>
        <v/>
      </c>
      <c r="D35" s="3" t="str">
        <f ca="1">IF(PARAMA[[#This Row],[//PAJAK]]="","",INDEX(INDIRECT("PAJAK["&amp;PARAMA[#Headers]&amp;"]"),PARAMA[[#This Row],[//PAJAK]]-1))</f>
        <v/>
      </c>
      <c r="E35" s="2" t="str">
        <f ca="1">IF(PARAMA[[#This Row],[//PAJAK]]="","",INDEX(INDIRECT("PAJAK["&amp;PARAMA[#Headers]&amp;"]"),PARAMA[[#This Row],[//PAJAK]]-1))</f>
        <v/>
      </c>
      <c r="F35" s="2" t="str">
        <f ca="1">IF(PARAMA[[#This Row],[//PAJAK]]="","",INDEX(INDIRECT("PAJAK["&amp;PARAMA[#Headers]&amp;"]"),PARAMA[[#This Row],[//PAJAK]]-1))</f>
        <v/>
      </c>
      <c r="G35" s="7" t="str">
        <f ca="1">IF(PARAMA[[#This Row],[//PAJAK]]="","",INDEX(INDIRECT("PAJAK["&amp;PARAMA[#Headers]&amp;"]"),PARAMA[[#This Row],[//PAJAK]]-1))</f>
        <v/>
      </c>
      <c r="H35" s="3" t="str">
        <f ca="1">IF(PARAMA[[#This Row],[//PAJAK]]="","",INDEX(INDIRECT("PAJAK["&amp;PARAMA[#Headers]&amp;"]"),PARAMA[[#This Row],[//PAJAK]]-1))</f>
        <v/>
      </c>
      <c r="I35" s="1" t="str">
        <f ca="1">IF(PARAMA[[#This Row],[//PAJAK]]="","",INDEX(PAJAK[SUB TOTAL],PARAMA[[#This Row],[//PAJAK]]-1)-PARAMA[[#This Row],[DISKON_H]])</f>
        <v/>
      </c>
      <c r="J35" s="1" t="str">
        <f ca="1">IF(PARAMA[[#This Row],[//PAJAK]]="","",INDEX(PAJAK[DISKON],PARAMA[[#This Row],[//PAJAK]]-1))</f>
        <v/>
      </c>
      <c r="K35" s="1"/>
      <c r="L35" s="1" t="e">
        <f ca="1">(PARAMA[[#This Row],[SUB TOTAL]]-PARAMA[[#This Row],[DISKON]])/1.11</f>
        <v>#VALUE!</v>
      </c>
      <c r="M35" s="1" t="e">
        <f ca="1">PARAMA[[#This Row],[DPP]]*11%</f>
        <v>#VALUE!</v>
      </c>
      <c r="N35" s="1" t="e">
        <f ca="1">PARAMA[[#This Row],[DPP]]+PARAMA[[#This Row],[PPN (11%)]]</f>
        <v>#VALUE!</v>
      </c>
    </row>
    <row r="36" spans="1:14" x14ac:dyDescent="0.25">
      <c r="A36" s="13" t="str">
        <f ca="1">HYPERLINK("[NOTA_.xlsx]NOTA!A"&amp;MATCH(PARAMA[[#This Row],[ID]],NOTA[ID],0)+2,IF(PARAMA[[#This Row],[//PAJAK]]="","",MATCH(PARAMA[[#This Row],[ID]],NOTA[ID],0)+2))</f>
        <v/>
      </c>
      <c r="B36" s="7" t="str">
        <f ca="1">IF(ROW()-3&lt;E$1,IF(INDIRECT(ADDRESS(ROW()-1,COLUMN(PARAMA[[#Headers],[//PAJAK]])))="//PAJAK",MATCH(D$1,PAJAK[SUPPLIER],0)+1,MATCH(D$1,INDIRECT("PAJAK!"&amp;ADDRESS(B35+1,COLUMN(PAJAK[SUPPLIER]))&amp;":"&amp;ADDRESS(MAX_ROW,COLUMN(PAJAK[SUPPLIER]))),0)+B35),"")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HYPERLINK("[NOTA_.xlsx]PAJAK!b"&amp;PARAMA[[#This Row],[//PAJAK]],IF(PARAMA[[#This Row],[//PAJAK]]="","",INDEX(INDIRECT("PAJAK["&amp;PARAMA[#Headers]&amp;"]"),PARAMA[[#This Row],[//PAJAK]]-1)))</f>
        <v/>
      </c>
      <c r="D36" s="3" t="str">
        <f ca="1">IF(PARAMA[[#This Row],[//PAJAK]]="","",INDEX(INDIRECT("PAJAK["&amp;PARAMA[#Headers]&amp;"]"),PARAMA[[#This Row],[//PAJAK]]-1))</f>
        <v/>
      </c>
      <c r="E36" s="2" t="str">
        <f ca="1">IF(PARAMA[[#This Row],[//PAJAK]]="","",INDEX(INDIRECT("PAJAK["&amp;PARAMA[#Headers]&amp;"]"),PARAMA[[#This Row],[//PAJAK]]-1))</f>
        <v/>
      </c>
      <c r="F36" s="2" t="str">
        <f ca="1">IF(PARAMA[[#This Row],[//PAJAK]]="","",INDEX(INDIRECT("PAJAK["&amp;PARAMA[#Headers]&amp;"]"),PARAMA[[#This Row],[//PAJAK]]-1))</f>
        <v/>
      </c>
      <c r="G36" s="7" t="str">
        <f ca="1">IF(PARAMA[[#This Row],[//PAJAK]]="","",INDEX(INDIRECT("PAJAK["&amp;PARAMA[#Headers]&amp;"]"),PARAMA[[#This Row],[//PAJAK]]-1))</f>
        <v/>
      </c>
      <c r="H36" s="3" t="str">
        <f ca="1">IF(PARAMA[[#This Row],[//PAJAK]]="","",INDEX(INDIRECT("PAJAK["&amp;PARAMA[#Headers]&amp;"]"),PARAMA[[#This Row],[//PAJAK]]-1))</f>
        <v/>
      </c>
      <c r="I36" s="1" t="str">
        <f ca="1">IF(PARAMA[[#This Row],[//PAJAK]]="","",INDEX(PAJAK[SUB TOTAL],PARAMA[[#This Row],[//PAJAK]]-1)-PARAMA[[#This Row],[DISKON_H]])</f>
        <v/>
      </c>
      <c r="J36" s="1" t="str">
        <f ca="1">IF(PARAMA[[#This Row],[//PAJAK]]="","",INDEX(PAJAK[DISKON],PARAMA[[#This Row],[//PAJAK]]-1))</f>
        <v/>
      </c>
      <c r="K36" s="1"/>
      <c r="L36" s="1" t="e">
        <f ca="1">(PARAMA[[#This Row],[SUB TOTAL]]-PARAMA[[#This Row],[DISKON]])/1.11</f>
        <v>#VALUE!</v>
      </c>
      <c r="M36" s="1" t="e">
        <f ca="1">PARAMA[[#This Row],[DPP]]*11%</f>
        <v>#VALUE!</v>
      </c>
      <c r="N36" s="1" t="e">
        <f ca="1">PARAMA[[#This Row],[DPP]]+PARAMA[[#This Row],[PPN (11%)]]</f>
        <v>#VALUE!</v>
      </c>
    </row>
    <row r="37" spans="1:14" x14ac:dyDescent="0.25">
      <c r="A37" s="13" t="str">
        <f ca="1">HYPERLINK("[NOTA_.xlsx]NOTA!A"&amp;MATCH(PARAMA[[#This Row],[ID]],NOTA[ID],0)+2,IF(PARAMA[[#This Row],[//PAJAK]]="","",MATCH(PARAMA[[#This Row],[ID]],NOTA[ID],0)+2))</f>
        <v/>
      </c>
      <c r="B37" s="7" t="str">
        <f ca="1">IF(ROW()-3&lt;E$1,IF(INDIRECT(ADDRESS(ROW()-1,COLUMN(PARAMA[[#Headers],[//PAJAK]])))="//PAJAK",MATCH(D$1,PAJAK[SUPPLIER],0)+1,MATCH(D$1,INDIRECT("PAJAK!"&amp;ADDRESS(B36+1,COLUMN(PAJAK[SUPPLIER]))&amp;":"&amp;ADDRESS(MAX_ROW,COLUMN(PAJAK[SUPPLIER]))),0)+B36),"")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HYPERLINK("[NOTA_.xlsx]PAJAK!b"&amp;PARAMA[[#This Row],[//PAJAK]],IF(PARAMA[[#This Row],[//PAJAK]]="","",INDEX(INDIRECT("PAJAK["&amp;PARAMA[#Headers]&amp;"]"),PARAMA[[#This Row],[//PAJAK]]-1)))</f>
        <v/>
      </c>
      <c r="D37" s="3" t="str">
        <f ca="1">IF(PARAMA[[#This Row],[//PAJAK]]="","",INDEX(INDIRECT("PAJAK["&amp;PARAMA[#Headers]&amp;"]"),PARAMA[[#This Row],[//PAJAK]]-1))</f>
        <v/>
      </c>
      <c r="E37" s="2" t="str">
        <f ca="1">IF(PARAMA[[#This Row],[//PAJAK]]="","",INDEX(INDIRECT("PAJAK["&amp;PARAMA[#Headers]&amp;"]"),PARAMA[[#This Row],[//PAJAK]]-1))</f>
        <v/>
      </c>
      <c r="F37" s="2" t="str">
        <f ca="1">IF(PARAMA[[#This Row],[//PAJAK]]="","",INDEX(INDIRECT("PAJAK["&amp;PARAMA[#Headers]&amp;"]"),PARAMA[[#This Row],[//PAJAK]]-1))</f>
        <v/>
      </c>
      <c r="G37" s="7" t="str">
        <f ca="1">IF(PARAMA[[#This Row],[//PAJAK]]="","",INDEX(INDIRECT("PAJAK["&amp;PARAMA[#Headers]&amp;"]"),PARAMA[[#This Row],[//PAJAK]]-1))</f>
        <v/>
      </c>
      <c r="H37" s="3" t="str">
        <f ca="1">IF(PARAMA[[#This Row],[//PAJAK]]="","",INDEX(INDIRECT("PAJAK["&amp;PARAMA[#Headers]&amp;"]"),PARAMA[[#This Row],[//PAJAK]]-1))</f>
        <v/>
      </c>
      <c r="I37" s="1" t="str">
        <f ca="1">IF(PARAMA[[#This Row],[//PAJAK]]="","",INDEX(PAJAK[SUB TOTAL],PARAMA[[#This Row],[//PAJAK]]-1)-PARAMA[[#This Row],[DISKON_H]])</f>
        <v/>
      </c>
      <c r="J37" s="1" t="str">
        <f ca="1">IF(PARAMA[[#This Row],[//PAJAK]]="","",INDEX(PAJAK[DISKON],PARAMA[[#This Row],[//PAJAK]]-1))</f>
        <v/>
      </c>
      <c r="K37" s="1"/>
      <c r="L37" s="1" t="e">
        <f ca="1">(PARAMA[[#This Row],[SUB TOTAL]]-PARAMA[[#This Row],[DISKON]])/1.11</f>
        <v>#VALUE!</v>
      </c>
      <c r="M37" s="1" t="e">
        <f ca="1">PARAMA[[#This Row],[DPP]]*11%</f>
        <v>#VALUE!</v>
      </c>
      <c r="N37" s="1" t="e">
        <f ca="1">PARAMA[[#This Row],[DPP]]+PARAMA[[#This Row],[PPN (11%)]]</f>
        <v>#VALUE!</v>
      </c>
    </row>
    <row r="38" spans="1:14" x14ac:dyDescent="0.25">
      <c r="A38" s="13" t="str">
        <f ca="1">HYPERLINK("[NOTA_.xlsx]NOTA!A"&amp;MATCH(PARAMA[[#This Row],[ID]],NOTA[ID],0)+2,IF(PARAMA[[#This Row],[//PAJAK]]="","",MATCH(PARAMA[[#This Row],[ID]],NOTA[ID],0)+2))</f>
        <v/>
      </c>
      <c r="B38" s="7" t="str">
        <f ca="1">IF(ROW()-3&lt;E$1,IF(INDIRECT(ADDRESS(ROW()-1,COLUMN(PARAMA[[#Headers],[//PAJAK]])))="//PAJAK",MATCH(D$1,PAJAK[SUPPLIER],0)+1,MATCH(D$1,INDIRECT("PAJAK!"&amp;ADDRESS(B37+1,COLUMN(PAJAK[SUPPLIER]))&amp;":"&amp;ADDRESS(MAX_ROW,COLUMN(PAJAK[SUPPLIER]))),0)+B37),"")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HYPERLINK("[NOTA_.xlsx]PAJAK!b"&amp;PARAMA[[#This Row],[//PAJAK]],IF(PARAMA[[#This Row],[//PAJAK]]="","",INDEX(INDIRECT("PAJAK["&amp;PARAMA[#Headers]&amp;"]"),PARAMA[[#This Row],[//PAJAK]]-1)))</f>
        <v/>
      </c>
      <c r="D38" s="3" t="str">
        <f ca="1">IF(PARAMA[[#This Row],[//PAJAK]]="","",INDEX(INDIRECT("PAJAK["&amp;PARAMA[#Headers]&amp;"]"),PARAMA[[#This Row],[//PAJAK]]-1))</f>
        <v/>
      </c>
      <c r="E38" s="2" t="str">
        <f ca="1">IF(PARAMA[[#This Row],[//PAJAK]]="","",INDEX(INDIRECT("PAJAK["&amp;PARAMA[#Headers]&amp;"]"),PARAMA[[#This Row],[//PAJAK]]-1))</f>
        <v/>
      </c>
      <c r="F38" s="2" t="str">
        <f ca="1">IF(PARAMA[[#This Row],[//PAJAK]]="","",INDEX(INDIRECT("PAJAK["&amp;PARAMA[#Headers]&amp;"]"),PARAMA[[#This Row],[//PAJAK]]-1))</f>
        <v/>
      </c>
      <c r="G38" s="7" t="str">
        <f ca="1">IF(PARAMA[[#This Row],[//PAJAK]]="","",INDEX(INDIRECT("PAJAK["&amp;PARAMA[#Headers]&amp;"]"),PARAMA[[#This Row],[//PAJAK]]-1))</f>
        <v/>
      </c>
      <c r="H38" s="3" t="str">
        <f ca="1">IF(PARAMA[[#This Row],[//PAJAK]]="","",INDEX(INDIRECT("PAJAK["&amp;PARAMA[#Headers]&amp;"]"),PARAMA[[#This Row],[//PAJAK]]-1))</f>
        <v/>
      </c>
      <c r="I38" s="1" t="str">
        <f ca="1">IF(PARAMA[[#This Row],[//PAJAK]]="","",INDEX(PAJAK[SUB TOTAL],PARAMA[[#This Row],[//PAJAK]]-1)-PARAMA[[#This Row],[DISKON_H]])</f>
        <v/>
      </c>
      <c r="J38" s="1" t="str">
        <f ca="1">IF(PARAMA[[#This Row],[//PAJAK]]="","",INDEX(PAJAK[DISKON],PARAMA[[#This Row],[//PAJAK]]-1))</f>
        <v/>
      </c>
      <c r="K38" s="1"/>
      <c r="L38" s="1" t="e">
        <f ca="1">(PARAMA[[#This Row],[SUB TOTAL]]-PARAMA[[#This Row],[DISKON]])/1.11</f>
        <v>#VALUE!</v>
      </c>
      <c r="M38" s="1" t="e">
        <f ca="1">PARAMA[[#This Row],[DPP]]*11%</f>
        <v>#VALUE!</v>
      </c>
      <c r="N38" s="1" t="e">
        <f ca="1">PARAMA[[#This Row],[DPP]]+PARAMA[[#This Row],[PPN (11%)]]</f>
        <v>#VALUE!</v>
      </c>
    </row>
    <row r="39" spans="1:14" x14ac:dyDescent="0.25">
      <c r="A39" s="13" t="str">
        <f ca="1">HYPERLINK("[NOTA_.xlsx]NOTA!A"&amp;MATCH(PARAMA[[#This Row],[ID]],NOTA[ID],0)+2,IF(PARAMA[[#This Row],[//PAJAK]]="","",MATCH(PARAMA[[#This Row],[ID]],NOTA[ID],0)+2))</f>
        <v/>
      </c>
      <c r="B39" s="7" t="str">
        <f ca="1">IF(ROW()-3&lt;E$1,IF(INDIRECT(ADDRESS(ROW()-1,COLUMN(PARAMA[[#Headers],[//PAJAK]])))="//PAJAK",MATCH(D$1,PAJAK[SUPPLIER],0)+1,MATCH(D$1,INDIRECT("PAJAK!"&amp;ADDRESS(B38+1,COLUMN(PAJAK[SUPPLIER]))&amp;":"&amp;ADDRESS(MAX_ROW,COLUMN(PAJAK[SUPPLIER]))),0)+B38),"")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HYPERLINK("[NOTA_.xlsx]PAJAK!b"&amp;PARAMA[[#This Row],[//PAJAK]],IF(PARAMA[[#This Row],[//PAJAK]]="","",INDEX(INDIRECT("PAJAK["&amp;PARAMA[#Headers]&amp;"]"),PARAMA[[#This Row],[//PAJAK]]-1)))</f>
        <v/>
      </c>
      <c r="D39" s="3" t="str">
        <f ca="1">IF(PARAMA[[#This Row],[//PAJAK]]="","",INDEX(INDIRECT("PAJAK["&amp;PARAMA[#Headers]&amp;"]"),PARAMA[[#This Row],[//PAJAK]]-1))</f>
        <v/>
      </c>
      <c r="E39" s="2" t="str">
        <f ca="1">IF(PARAMA[[#This Row],[//PAJAK]]="","",INDEX(INDIRECT("PAJAK["&amp;PARAMA[#Headers]&amp;"]"),PARAMA[[#This Row],[//PAJAK]]-1))</f>
        <v/>
      </c>
      <c r="F39" s="2" t="str">
        <f ca="1">IF(PARAMA[[#This Row],[//PAJAK]]="","",INDEX(INDIRECT("PAJAK["&amp;PARAMA[#Headers]&amp;"]"),PARAMA[[#This Row],[//PAJAK]]-1))</f>
        <v/>
      </c>
      <c r="G39" s="7" t="str">
        <f ca="1">IF(PARAMA[[#This Row],[//PAJAK]]="","",INDEX(INDIRECT("PAJAK["&amp;PARAMA[#Headers]&amp;"]"),PARAMA[[#This Row],[//PAJAK]]-1))</f>
        <v/>
      </c>
      <c r="H39" s="3" t="str">
        <f ca="1">IF(PARAMA[[#This Row],[//PAJAK]]="","",INDEX(INDIRECT("PAJAK["&amp;PARAMA[#Headers]&amp;"]"),PARAMA[[#This Row],[//PAJAK]]-1))</f>
        <v/>
      </c>
      <c r="I39" s="1" t="str">
        <f ca="1">IF(PARAMA[[#This Row],[//PAJAK]]="","",INDEX(PAJAK[SUB TOTAL],PARAMA[[#This Row],[//PAJAK]]-1)-PARAMA[[#This Row],[DISKON_H]])</f>
        <v/>
      </c>
      <c r="J39" s="1" t="str">
        <f ca="1">IF(PARAMA[[#This Row],[//PAJAK]]="","",INDEX(PAJAK[DISKON],PARAMA[[#This Row],[//PAJAK]]-1))</f>
        <v/>
      </c>
      <c r="K39" s="1"/>
      <c r="L39" s="1" t="e">
        <f ca="1">(PARAMA[[#This Row],[SUB TOTAL]]-PARAMA[[#This Row],[DISKON]])/1.11</f>
        <v>#VALUE!</v>
      </c>
      <c r="M39" s="1" t="e">
        <f ca="1">PARAMA[[#This Row],[DPP]]*11%</f>
        <v>#VALUE!</v>
      </c>
      <c r="N39" s="1" t="e">
        <f ca="1">PARAMA[[#This Row],[DPP]]+PARAMA[[#This Row],[PPN (11%)]]</f>
        <v>#VALUE!</v>
      </c>
    </row>
    <row r="40" spans="1:14" x14ac:dyDescent="0.25">
      <c r="A40" s="13" t="str">
        <f ca="1">HYPERLINK("[NOTA_.xlsx]NOTA!A"&amp;MATCH(PARAMA[[#This Row],[ID]],NOTA[ID],0)+2,IF(PARAMA[[#This Row],[//PAJAK]]="","",MATCH(PARAMA[[#This Row],[ID]],NOTA[ID],0)+2))</f>
        <v/>
      </c>
      <c r="B40" s="7" t="str">
        <f ca="1">IF(ROW()-3&lt;E$1,IF(INDIRECT(ADDRESS(ROW()-1,COLUMN(PARAMA[[#Headers],[//PAJAK]])))="//PAJAK",MATCH(D$1,PAJAK[SUPPLIER],0)+1,MATCH(D$1,INDIRECT("PAJAK!"&amp;ADDRESS(B39+1,COLUMN(PAJAK[SUPPLIER]))&amp;":"&amp;ADDRESS(MAX_ROW,COLUMN(PAJAK[SUPPLIER]))),0)+B39),"")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HYPERLINK("[NOTA_.xlsx]PAJAK!b"&amp;PARAMA[[#This Row],[//PAJAK]],IF(PARAMA[[#This Row],[//PAJAK]]="","",INDEX(INDIRECT("PAJAK["&amp;PARAMA[#Headers]&amp;"]"),PARAMA[[#This Row],[//PAJAK]]-1)))</f>
        <v/>
      </c>
      <c r="D40" s="3" t="str">
        <f ca="1">IF(PARAMA[[#This Row],[//PAJAK]]="","",INDEX(INDIRECT("PAJAK["&amp;PARAMA[#Headers]&amp;"]"),PARAMA[[#This Row],[//PAJAK]]-1))</f>
        <v/>
      </c>
      <c r="E40" s="2" t="str">
        <f ca="1">IF(PARAMA[[#This Row],[//PAJAK]]="","",INDEX(INDIRECT("PAJAK["&amp;PARAMA[#Headers]&amp;"]"),PARAMA[[#This Row],[//PAJAK]]-1))</f>
        <v/>
      </c>
      <c r="F40" s="2" t="str">
        <f ca="1">IF(PARAMA[[#This Row],[//PAJAK]]="","",INDEX(INDIRECT("PAJAK["&amp;PARAMA[#Headers]&amp;"]"),PARAMA[[#This Row],[//PAJAK]]-1))</f>
        <v/>
      </c>
      <c r="G40" s="7" t="str">
        <f ca="1">IF(PARAMA[[#This Row],[//PAJAK]]="","",INDEX(INDIRECT("PAJAK["&amp;PARAMA[#Headers]&amp;"]"),PARAMA[[#This Row],[//PAJAK]]-1))</f>
        <v/>
      </c>
      <c r="H40" s="3" t="str">
        <f ca="1">IF(PARAMA[[#This Row],[//PAJAK]]="","",INDEX(INDIRECT("PAJAK["&amp;PARAMA[#Headers]&amp;"]"),PARAMA[[#This Row],[//PAJAK]]-1))</f>
        <v/>
      </c>
      <c r="I40" s="1" t="str">
        <f ca="1">IF(PARAMA[[#This Row],[//PAJAK]]="","",INDEX(PAJAK[SUB TOTAL],PARAMA[[#This Row],[//PAJAK]]-1)-PARAMA[[#This Row],[DISKON_H]])</f>
        <v/>
      </c>
      <c r="J40" s="1" t="str">
        <f ca="1">IF(PARAMA[[#This Row],[//PAJAK]]="","",INDEX(PAJAK[DISKON],PARAMA[[#This Row],[//PAJAK]]-1))</f>
        <v/>
      </c>
      <c r="K40" s="1"/>
      <c r="L40" s="1" t="e">
        <f ca="1">(PARAMA[[#This Row],[SUB TOTAL]]-PARAMA[[#This Row],[DISKON]])/1.11</f>
        <v>#VALUE!</v>
      </c>
      <c r="M40" s="1" t="e">
        <f ca="1">PARAMA[[#This Row],[DPP]]*11%</f>
        <v>#VALUE!</v>
      </c>
      <c r="N40" s="1" t="e">
        <f ca="1">PARAMA[[#This Row],[DPP]]+PARAMA[[#This Row],[PPN (11%)]]</f>
        <v>#VALUE!</v>
      </c>
    </row>
    <row r="41" spans="1:14" x14ac:dyDescent="0.25">
      <c r="A41" s="13" t="str">
        <f ca="1">HYPERLINK("[NOTA_.xlsx]NOTA!A"&amp;MATCH(PARAMA[[#This Row],[ID]],NOTA[ID],0)+2,IF(PARAMA[[#This Row],[//PAJAK]]="","",MATCH(PARAMA[[#This Row],[ID]],NOTA[ID],0)+2))</f>
        <v/>
      </c>
      <c r="B41" s="7" t="str">
        <f ca="1">IF(ROW()-3&lt;E$1,IF(INDIRECT(ADDRESS(ROW()-1,COLUMN(PARAMA[[#Headers],[//PAJAK]])))="//PAJAK",MATCH(D$1,PAJAK[SUPPLIER],0)+1,MATCH(D$1,INDIRECT("PAJAK!"&amp;ADDRESS(B40+1,COLUMN(PAJAK[SUPPLIER]))&amp;":"&amp;ADDRESS(MAX_ROW,COLUMN(PAJAK[SUPPLIER]))),0)+B40),"")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HYPERLINK("[NOTA_.xlsx]PAJAK!b"&amp;PARAMA[[#This Row],[//PAJAK]],IF(PARAMA[[#This Row],[//PAJAK]]="","",INDEX(INDIRECT("PAJAK["&amp;PARAMA[#Headers]&amp;"]"),PARAMA[[#This Row],[//PAJAK]]-1)))</f>
        <v/>
      </c>
      <c r="D41" s="3" t="str">
        <f ca="1">IF(PARAMA[[#This Row],[//PAJAK]]="","",INDEX(INDIRECT("PAJAK["&amp;PARAMA[#Headers]&amp;"]"),PARAMA[[#This Row],[//PAJAK]]-1))</f>
        <v/>
      </c>
      <c r="E41" s="2" t="str">
        <f ca="1">IF(PARAMA[[#This Row],[//PAJAK]]="","",INDEX(INDIRECT("PAJAK["&amp;PARAMA[#Headers]&amp;"]"),PARAMA[[#This Row],[//PAJAK]]-1))</f>
        <v/>
      </c>
      <c r="F41" s="2" t="str">
        <f ca="1">IF(PARAMA[[#This Row],[//PAJAK]]="","",INDEX(INDIRECT("PAJAK["&amp;PARAMA[#Headers]&amp;"]"),PARAMA[[#This Row],[//PAJAK]]-1))</f>
        <v/>
      </c>
      <c r="G41" s="7" t="str">
        <f ca="1">IF(PARAMA[[#This Row],[//PAJAK]]="","",INDEX(INDIRECT("PAJAK["&amp;PARAMA[#Headers]&amp;"]"),PARAMA[[#This Row],[//PAJAK]]-1))</f>
        <v/>
      </c>
      <c r="H41" s="3" t="str">
        <f ca="1">IF(PARAMA[[#This Row],[//PAJAK]]="","",INDEX(INDIRECT("PAJAK["&amp;PARAMA[#Headers]&amp;"]"),PARAMA[[#This Row],[//PAJAK]]-1))</f>
        <v/>
      </c>
      <c r="I41" s="1" t="str">
        <f ca="1">IF(PARAMA[[#This Row],[//PAJAK]]="","",INDEX(PAJAK[SUB TOTAL],PARAMA[[#This Row],[//PAJAK]]-1)-PARAMA[[#This Row],[DISKON_H]])</f>
        <v/>
      </c>
      <c r="J41" s="1" t="str">
        <f ca="1">IF(PARAMA[[#This Row],[//PAJAK]]="","",INDEX(PAJAK[DISKON],PARAMA[[#This Row],[//PAJAK]]-1))</f>
        <v/>
      </c>
      <c r="K41" s="1"/>
      <c r="L41" s="1" t="e">
        <f ca="1">(PARAMA[[#This Row],[SUB TOTAL]]-PARAMA[[#This Row],[DISKON]])/1.11</f>
        <v>#VALUE!</v>
      </c>
      <c r="M41" s="1" t="e">
        <f ca="1">PARAMA[[#This Row],[DPP]]*11%</f>
        <v>#VALUE!</v>
      </c>
      <c r="N41" s="1" t="e">
        <f ca="1">PARAMA[[#This Row],[DPP]]+PARAMA[[#This Row],[PPN (11%)]]</f>
        <v>#VALUE!</v>
      </c>
    </row>
    <row r="42" spans="1:14" x14ac:dyDescent="0.25">
      <c r="A42" s="13" t="str">
        <f ca="1">HYPERLINK("[NOTA_.xlsx]NOTA!A"&amp;MATCH(PARAMA[[#This Row],[ID]],NOTA[ID],0)+2,IF(PARAMA[[#This Row],[//PAJAK]]="","",MATCH(PARAMA[[#This Row],[ID]],NOTA[ID],0)+2))</f>
        <v/>
      </c>
      <c r="B42" s="7" t="str">
        <f ca="1">IF(ROW()-3&lt;E$1,IF(INDIRECT(ADDRESS(ROW()-1,COLUMN(PARAMA[[#Headers],[//PAJAK]])))="//PAJAK",MATCH(D$1,PAJAK[SUPPLIER],0)+1,MATCH(D$1,INDIRECT("PAJAK!"&amp;ADDRESS(B41+1,COLUMN(PAJAK[SUPPLIER]))&amp;":"&amp;ADDRESS(MAX_ROW,COLUMN(PAJAK[SUPPLIER]))),0)+B41),"")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HYPERLINK("[NOTA_.xlsx]PAJAK!b"&amp;PARAMA[[#This Row],[//PAJAK]],IF(PARAMA[[#This Row],[//PAJAK]]="","",INDEX(INDIRECT("PAJAK["&amp;PARAMA[#Headers]&amp;"]"),PARAMA[[#This Row],[//PAJAK]]-1)))</f>
        <v/>
      </c>
      <c r="D42" s="3" t="str">
        <f ca="1">IF(PARAMA[[#This Row],[//PAJAK]]="","",INDEX(INDIRECT("PAJAK["&amp;PARAMA[#Headers]&amp;"]"),PARAMA[[#This Row],[//PAJAK]]-1))</f>
        <v/>
      </c>
      <c r="E42" s="2" t="str">
        <f ca="1">IF(PARAMA[[#This Row],[//PAJAK]]="","",INDEX(INDIRECT("PAJAK["&amp;PARAMA[#Headers]&amp;"]"),PARAMA[[#This Row],[//PAJAK]]-1))</f>
        <v/>
      </c>
      <c r="F42" s="2" t="str">
        <f ca="1">IF(PARAMA[[#This Row],[//PAJAK]]="","",INDEX(INDIRECT("PAJAK["&amp;PARAMA[#Headers]&amp;"]"),PARAMA[[#This Row],[//PAJAK]]-1))</f>
        <v/>
      </c>
      <c r="G42" s="7" t="str">
        <f ca="1">IF(PARAMA[[#This Row],[//PAJAK]]="","",INDEX(INDIRECT("PAJAK["&amp;PARAMA[#Headers]&amp;"]"),PARAMA[[#This Row],[//PAJAK]]-1))</f>
        <v/>
      </c>
      <c r="H42" s="3" t="str">
        <f ca="1">IF(PARAMA[[#This Row],[//PAJAK]]="","",INDEX(INDIRECT("PAJAK["&amp;PARAMA[#Headers]&amp;"]"),PARAMA[[#This Row],[//PAJAK]]-1))</f>
        <v/>
      </c>
      <c r="I42" s="1" t="str">
        <f ca="1">IF(PARAMA[[#This Row],[//PAJAK]]="","",INDEX(PAJAK[SUB TOTAL],PARAMA[[#This Row],[//PAJAK]]-1)-PARAMA[[#This Row],[DISKON_H]])</f>
        <v/>
      </c>
      <c r="J42" s="1" t="str">
        <f ca="1">IF(PARAMA[[#This Row],[//PAJAK]]="","",INDEX(PAJAK[DISKON],PARAMA[[#This Row],[//PAJAK]]-1))</f>
        <v/>
      </c>
      <c r="K42" s="1"/>
      <c r="L42" s="1" t="e">
        <f ca="1">(PARAMA[[#This Row],[SUB TOTAL]]-PARAMA[[#This Row],[DISKON]])/1.11</f>
        <v>#VALUE!</v>
      </c>
      <c r="M42" s="1" t="e">
        <f ca="1">PARAMA[[#This Row],[DPP]]*11%</f>
        <v>#VALUE!</v>
      </c>
      <c r="N42" s="1" t="e">
        <f ca="1">PARAMA[[#This Row],[DPP]]+PARAMA[[#This Row],[PPN (11%)]]</f>
        <v>#VALUE!</v>
      </c>
    </row>
    <row r="43" spans="1:14" x14ac:dyDescent="0.25">
      <c r="A43" s="13" t="str">
        <f ca="1">HYPERLINK("[NOTA_.xlsx]NOTA!A"&amp;MATCH(PARAMA[[#This Row],[ID]],NOTA[ID],0)+2,IF(PARAMA[[#This Row],[//PAJAK]]="","",MATCH(PARAMA[[#This Row],[ID]],NOTA[ID],0)+2))</f>
        <v/>
      </c>
      <c r="B43" s="7" t="str">
        <f ca="1">IF(ROW()-3&lt;E$1,IF(INDIRECT(ADDRESS(ROW()-1,COLUMN(PARAMA[[#Headers],[//PAJAK]])))="//PAJAK",MATCH(D$1,PAJAK[SUPPLIER],0)+1,MATCH(D$1,INDIRECT("PAJAK!"&amp;ADDRESS(B42+1,COLUMN(PAJAK[SUPPLIER]))&amp;":"&amp;ADDRESS(MAX_ROW,COLUMN(PAJAK[SUPPLIER]))),0)+B42),"")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HYPERLINK("[NOTA_.xlsx]PAJAK!b"&amp;PARAMA[[#This Row],[//PAJAK]],IF(PARAMA[[#This Row],[//PAJAK]]="","",INDEX(INDIRECT("PAJAK["&amp;PARAMA[#Headers]&amp;"]"),PARAMA[[#This Row],[//PAJAK]]-1)))</f>
        <v/>
      </c>
      <c r="D43" s="3" t="str">
        <f ca="1">IF(PARAMA[[#This Row],[//PAJAK]]="","",INDEX(INDIRECT("PAJAK["&amp;PARAMA[#Headers]&amp;"]"),PARAMA[[#This Row],[//PAJAK]]-1))</f>
        <v/>
      </c>
      <c r="E43" s="2" t="str">
        <f ca="1">IF(PARAMA[[#This Row],[//PAJAK]]="","",INDEX(INDIRECT("PAJAK["&amp;PARAMA[#Headers]&amp;"]"),PARAMA[[#This Row],[//PAJAK]]-1))</f>
        <v/>
      </c>
      <c r="F43" s="2" t="str">
        <f ca="1">IF(PARAMA[[#This Row],[//PAJAK]]="","",INDEX(INDIRECT("PAJAK["&amp;PARAMA[#Headers]&amp;"]"),PARAMA[[#This Row],[//PAJAK]]-1))</f>
        <v/>
      </c>
      <c r="G43" s="7" t="str">
        <f ca="1">IF(PARAMA[[#This Row],[//PAJAK]]="","",INDEX(INDIRECT("PAJAK["&amp;PARAMA[#Headers]&amp;"]"),PARAMA[[#This Row],[//PAJAK]]-1))</f>
        <v/>
      </c>
      <c r="H43" s="3" t="str">
        <f ca="1">IF(PARAMA[[#This Row],[//PAJAK]]="","",INDEX(INDIRECT("PAJAK["&amp;PARAMA[#Headers]&amp;"]"),PARAMA[[#This Row],[//PAJAK]]-1))</f>
        <v/>
      </c>
      <c r="I43" s="1" t="str">
        <f ca="1">IF(PARAMA[[#This Row],[//PAJAK]]="","",INDEX(PAJAK[SUB TOTAL],PARAMA[[#This Row],[//PAJAK]]-1)-PARAMA[[#This Row],[DISKON_H]])</f>
        <v/>
      </c>
      <c r="J43" s="1" t="str">
        <f ca="1">IF(PARAMA[[#This Row],[//PAJAK]]="","",INDEX(PAJAK[DISKON],PARAMA[[#This Row],[//PAJAK]]-1))</f>
        <v/>
      </c>
      <c r="K43" s="1"/>
      <c r="L43" s="1" t="e">
        <f ca="1">(PARAMA[[#This Row],[SUB TOTAL]]-PARAMA[[#This Row],[DISKON]])/1.11</f>
        <v>#VALUE!</v>
      </c>
      <c r="M43" s="1" t="e">
        <f ca="1">PARAMA[[#This Row],[DPP]]*11%</f>
        <v>#VALUE!</v>
      </c>
      <c r="N43" s="1" t="e">
        <f ca="1">PARAMA[[#This Row],[DPP]]+PARAMA[[#This Row],[PPN (11%)]]</f>
        <v>#VALUE!</v>
      </c>
    </row>
    <row r="44" spans="1:14" x14ac:dyDescent="0.25">
      <c r="A44" s="13" t="str">
        <f ca="1">HYPERLINK("[NOTA_.xlsx]NOTA!A"&amp;MATCH(PARAMA[[#This Row],[ID]],NOTA[ID],0)+2,IF(PARAMA[[#This Row],[//PAJAK]]="","",MATCH(PARAMA[[#This Row],[ID]],NOTA[ID],0)+2))</f>
        <v/>
      </c>
      <c r="B44" s="7" t="str">
        <f ca="1">IF(ROW()-3&lt;E$1,IF(INDIRECT(ADDRESS(ROW()-1,COLUMN(PARAMA[[#Headers],[//PAJAK]])))="//PAJAK",MATCH(D$1,PAJAK[SUPPLIER],0)+1,MATCH(D$1,INDIRECT("PAJAK!"&amp;ADDRESS(B43+1,COLUMN(PAJAK[SUPPLIER]))&amp;":"&amp;ADDRESS(MAX_ROW,COLUMN(PAJAK[SUPPLIER]))),0)+B43),"")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HYPERLINK("[NOTA_.xlsx]PAJAK!b"&amp;PARAMA[[#This Row],[//PAJAK]],IF(PARAMA[[#This Row],[//PAJAK]]="","",INDEX(INDIRECT("PAJAK["&amp;PARAMA[#Headers]&amp;"]"),PARAMA[[#This Row],[//PAJAK]]-1)))</f>
        <v/>
      </c>
      <c r="D44" s="3" t="str">
        <f ca="1">IF(PARAMA[[#This Row],[//PAJAK]]="","",INDEX(INDIRECT("PAJAK["&amp;PARAMA[#Headers]&amp;"]"),PARAMA[[#This Row],[//PAJAK]]-1))</f>
        <v/>
      </c>
      <c r="E44" s="2" t="str">
        <f ca="1">IF(PARAMA[[#This Row],[//PAJAK]]="","",INDEX(INDIRECT("PAJAK["&amp;PARAMA[#Headers]&amp;"]"),PARAMA[[#This Row],[//PAJAK]]-1))</f>
        <v/>
      </c>
      <c r="F44" s="2" t="str">
        <f ca="1">IF(PARAMA[[#This Row],[//PAJAK]]="","",INDEX(INDIRECT("PAJAK["&amp;PARAMA[#Headers]&amp;"]"),PARAMA[[#This Row],[//PAJAK]]-1))</f>
        <v/>
      </c>
      <c r="G44" s="7" t="str">
        <f ca="1">IF(PARAMA[[#This Row],[//PAJAK]]="","",INDEX(INDIRECT("PAJAK["&amp;PARAMA[#Headers]&amp;"]"),PARAMA[[#This Row],[//PAJAK]]-1))</f>
        <v/>
      </c>
      <c r="H44" s="3" t="str">
        <f ca="1">IF(PARAMA[[#This Row],[//PAJAK]]="","",INDEX(INDIRECT("PAJAK["&amp;PARAMA[#Headers]&amp;"]"),PARAMA[[#This Row],[//PAJAK]]-1))</f>
        <v/>
      </c>
      <c r="I44" s="1" t="str">
        <f ca="1">IF(PARAMA[[#This Row],[//PAJAK]]="","",INDEX(PAJAK[SUB TOTAL],PARAMA[[#This Row],[//PAJAK]]-1)-PARAMA[[#This Row],[DISKON_H]])</f>
        <v/>
      </c>
      <c r="J44" s="1" t="str">
        <f ca="1">IF(PARAMA[[#This Row],[//PAJAK]]="","",INDEX(PAJAK[DISKON],PARAMA[[#This Row],[//PAJAK]]-1))</f>
        <v/>
      </c>
      <c r="K44" s="1"/>
      <c r="L44" s="1" t="e">
        <f ca="1">(PARAMA[[#This Row],[SUB TOTAL]]-PARAMA[[#This Row],[DISKON]])/1.11</f>
        <v>#VALUE!</v>
      </c>
      <c r="M44" s="1" t="e">
        <f ca="1">PARAMA[[#This Row],[DPP]]*11%</f>
        <v>#VALUE!</v>
      </c>
      <c r="N44" s="1" t="e">
        <f ca="1">PARAMA[[#This Row],[DPP]]+PARAMA[[#This Row],[PPN (11%)]]</f>
        <v>#VALUE!</v>
      </c>
    </row>
    <row r="45" spans="1:14" x14ac:dyDescent="0.25">
      <c r="A45" s="13" t="str">
        <f ca="1">HYPERLINK("[NOTA_.xlsx]NOTA!A"&amp;MATCH(PARAMA[[#This Row],[ID]],NOTA[ID],0)+2,IF(PARAMA[[#This Row],[//PAJAK]]="","",MATCH(PARAMA[[#This Row],[ID]],NOTA[ID],0)+2))</f>
        <v/>
      </c>
      <c r="B45" s="7" t="str">
        <f ca="1">IF(ROW()-3&lt;E$1,IF(INDIRECT(ADDRESS(ROW()-1,COLUMN(PARAMA[[#Headers],[//PAJAK]])))="//PAJAK",MATCH(D$1,PAJAK[SUPPLIER],0)+1,MATCH(D$1,INDIRECT("PAJAK!"&amp;ADDRESS(B44+1,COLUMN(PAJAK[SUPPLIER]))&amp;":"&amp;ADDRESS(MAX_ROW,COLUMN(PAJAK[SUPPLIER]))),0)+B44),"")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HYPERLINK("[NOTA_.xlsx]PAJAK!b"&amp;PARAMA[[#This Row],[//PAJAK]],IF(PARAMA[[#This Row],[//PAJAK]]="","",INDEX(INDIRECT("PAJAK["&amp;PARAMA[#Headers]&amp;"]"),PARAMA[[#This Row],[//PAJAK]]-1)))</f>
        <v/>
      </c>
      <c r="D45" s="3" t="str">
        <f ca="1">IF(PARAMA[[#This Row],[//PAJAK]]="","",INDEX(INDIRECT("PAJAK["&amp;PARAMA[#Headers]&amp;"]"),PARAMA[[#This Row],[//PAJAK]]-1))</f>
        <v/>
      </c>
      <c r="E45" s="2" t="str">
        <f ca="1">IF(PARAMA[[#This Row],[//PAJAK]]="","",INDEX(INDIRECT("PAJAK["&amp;PARAMA[#Headers]&amp;"]"),PARAMA[[#This Row],[//PAJAK]]-1))</f>
        <v/>
      </c>
      <c r="F45" s="2" t="str">
        <f ca="1">IF(PARAMA[[#This Row],[//PAJAK]]="","",INDEX(INDIRECT("PAJAK["&amp;PARAMA[#Headers]&amp;"]"),PARAMA[[#This Row],[//PAJAK]]-1))</f>
        <v/>
      </c>
      <c r="G45" s="7" t="str">
        <f ca="1">IF(PARAMA[[#This Row],[//PAJAK]]="","",INDEX(INDIRECT("PAJAK["&amp;PARAMA[#Headers]&amp;"]"),PARAMA[[#This Row],[//PAJAK]]-1))</f>
        <v/>
      </c>
      <c r="H45" s="3" t="str">
        <f ca="1">IF(PARAMA[[#This Row],[//PAJAK]]="","",INDEX(INDIRECT("PAJAK["&amp;PARAMA[#Headers]&amp;"]"),PARAMA[[#This Row],[//PAJAK]]-1))</f>
        <v/>
      </c>
      <c r="I45" s="1" t="str">
        <f ca="1">IF(PARAMA[[#This Row],[//PAJAK]]="","",INDEX(PAJAK[SUB TOTAL],PARAMA[[#This Row],[//PAJAK]]-1)-PARAMA[[#This Row],[DISKON_H]])</f>
        <v/>
      </c>
      <c r="J45" s="1" t="str">
        <f ca="1">IF(PARAMA[[#This Row],[//PAJAK]]="","",INDEX(PAJAK[DISKON],PARAMA[[#This Row],[//PAJAK]]-1))</f>
        <v/>
      </c>
      <c r="K45" s="1"/>
      <c r="L45" s="1" t="e">
        <f ca="1">(PARAMA[[#This Row],[SUB TOTAL]]-PARAMA[[#This Row],[DISKON]])/1.11</f>
        <v>#VALUE!</v>
      </c>
      <c r="M45" s="1" t="e">
        <f ca="1">PARAMA[[#This Row],[DPP]]*11%</f>
        <v>#VALUE!</v>
      </c>
      <c r="N45" s="1" t="e">
        <f ca="1">PARAMA[[#This Row],[DPP]]+PARAMA[[#This Row],[PPN (11%)]]</f>
        <v>#VALUE!</v>
      </c>
    </row>
    <row r="46" spans="1:14" x14ac:dyDescent="0.25">
      <c r="A46" s="13" t="str">
        <f ca="1">HYPERLINK("[NOTA_.xlsx]NOTA!A"&amp;MATCH(PARAMA[[#This Row],[ID]],NOTA[ID],0)+2,IF(PARAMA[[#This Row],[//PAJAK]]="","",MATCH(PARAMA[[#This Row],[ID]],NOTA[ID],0)+2))</f>
        <v/>
      </c>
      <c r="B46" s="7" t="str">
        <f ca="1">IF(ROW()-3&lt;E$1,IF(INDIRECT(ADDRESS(ROW()-1,COLUMN(PARAMA[[#Headers],[//PAJAK]])))="//PAJAK",MATCH(D$1,PAJAK[SUPPLIER],0)+1,MATCH(D$1,INDIRECT("PAJAK!"&amp;ADDRESS(B45+1,COLUMN(PAJAK[SUPPLIER]))&amp;":"&amp;ADDRESS(MAX_ROW,COLUMN(PAJAK[SUPPLIER]))),0)+B45),"")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HYPERLINK("[NOTA_.xlsx]PAJAK!b"&amp;PARAMA[[#This Row],[//PAJAK]],IF(PARAMA[[#This Row],[//PAJAK]]="","",INDEX(INDIRECT("PAJAK["&amp;PARAMA[#Headers]&amp;"]"),PARAMA[[#This Row],[//PAJAK]]-1)))</f>
        <v/>
      </c>
      <c r="D46" s="3" t="str">
        <f ca="1">IF(PARAMA[[#This Row],[//PAJAK]]="","",INDEX(INDIRECT("PAJAK["&amp;PARAMA[#Headers]&amp;"]"),PARAMA[[#This Row],[//PAJAK]]-1))</f>
        <v/>
      </c>
      <c r="E46" s="2" t="str">
        <f ca="1">IF(PARAMA[[#This Row],[//PAJAK]]="","",INDEX(INDIRECT("PAJAK["&amp;PARAMA[#Headers]&amp;"]"),PARAMA[[#This Row],[//PAJAK]]-1))</f>
        <v/>
      </c>
      <c r="F46" s="2" t="str">
        <f ca="1">IF(PARAMA[[#This Row],[//PAJAK]]="","",INDEX(INDIRECT("PAJAK["&amp;PARAMA[#Headers]&amp;"]"),PARAMA[[#This Row],[//PAJAK]]-1))</f>
        <v/>
      </c>
      <c r="G46" s="7" t="str">
        <f ca="1">IF(PARAMA[[#This Row],[//PAJAK]]="","",INDEX(INDIRECT("PAJAK["&amp;PARAMA[#Headers]&amp;"]"),PARAMA[[#This Row],[//PAJAK]]-1))</f>
        <v/>
      </c>
      <c r="H46" s="3" t="str">
        <f ca="1">IF(PARAMA[[#This Row],[//PAJAK]]="","",INDEX(INDIRECT("PAJAK["&amp;PARAMA[#Headers]&amp;"]"),PARAMA[[#This Row],[//PAJAK]]-1))</f>
        <v/>
      </c>
      <c r="I46" s="1" t="str">
        <f ca="1">IF(PARAMA[[#This Row],[//PAJAK]]="","",INDEX(PAJAK[SUB TOTAL],PARAMA[[#This Row],[//PAJAK]]-1)-PARAMA[[#This Row],[DISKON_H]])</f>
        <v/>
      </c>
      <c r="J46" s="1" t="str">
        <f ca="1">IF(PARAMA[[#This Row],[//PAJAK]]="","",INDEX(PAJAK[DISKON],PARAMA[[#This Row],[//PAJAK]]-1))</f>
        <v/>
      </c>
      <c r="K46" s="1"/>
      <c r="L46" s="1" t="e">
        <f ca="1">(PARAMA[[#This Row],[SUB TOTAL]]-PARAMA[[#This Row],[DISKON]])/1.11</f>
        <v>#VALUE!</v>
      </c>
      <c r="M46" s="1" t="e">
        <f ca="1">PARAMA[[#This Row],[DPP]]*11%</f>
        <v>#VALUE!</v>
      </c>
      <c r="N46" s="1" t="e">
        <f ca="1">PARAMA[[#This Row],[DPP]]+PARAMA[[#This Row],[PPN (11%)]]</f>
        <v>#VALUE!</v>
      </c>
    </row>
    <row r="47" spans="1:14" x14ac:dyDescent="0.25">
      <c r="A47" s="13" t="str">
        <f ca="1">HYPERLINK("[NOTA_.xlsx]NOTA!A"&amp;MATCH(PARAMA[[#This Row],[ID]],NOTA[ID],0)+2,IF(PARAMA[[#This Row],[//PAJAK]]="","",MATCH(PARAMA[[#This Row],[ID]],NOTA[ID],0)+2))</f>
        <v/>
      </c>
      <c r="B47" s="7" t="str">
        <f ca="1">IF(ROW()-3&lt;E$1,IF(INDIRECT(ADDRESS(ROW()-1,COLUMN(PARAMA[[#Headers],[//PAJAK]])))="//PAJAK",MATCH(D$1,PAJAK[SUPPLIER],0)+1,MATCH(D$1,INDIRECT("PAJAK!"&amp;ADDRESS(B46+1,COLUMN(PAJAK[SUPPLIER]))&amp;":"&amp;ADDRESS(MAX_ROW,COLUMN(PAJAK[SUPPLIER]))),0)+B46),"")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HYPERLINK("[NOTA_.xlsx]PAJAK!b"&amp;PARAMA[[#This Row],[//PAJAK]],IF(PARAMA[[#This Row],[//PAJAK]]="","",INDEX(INDIRECT("PAJAK["&amp;PARAMA[#Headers]&amp;"]"),PARAMA[[#This Row],[//PAJAK]]-1)))</f>
        <v/>
      </c>
      <c r="D47" s="3" t="str">
        <f ca="1">IF(PARAMA[[#This Row],[//PAJAK]]="","",INDEX(INDIRECT("PAJAK["&amp;PARAMA[#Headers]&amp;"]"),PARAMA[[#This Row],[//PAJAK]]-1))</f>
        <v/>
      </c>
      <c r="E47" s="2" t="str">
        <f ca="1">IF(PARAMA[[#This Row],[//PAJAK]]="","",INDEX(INDIRECT("PAJAK["&amp;PARAMA[#Headers]&amp;"]"),PARAMA[[#This Row],[//PAJAK]]-1))</f>
        <v/>
      </c>
      <c r="F47" s="2" t="str">
        <f ca="1">IF(PARAMA[[#This Row],[//PAJAK]]="","",INDEX(INDIRECT("PAJAK["&amp;PARAMA[#Headers]&amp;"]"),PARAMA[[#This Row],[//PAJAK]]-1))</f>
        <v/>
      </c>
      <c r="G47" s="7" t="str">
        <f ca="1">IF(PARAMA[[#This Row],[//PAJAK]]="","",INDEX(INDIRECT("PAJAK["&amp;PARAMA[#Headers]&amp;"]"),PARAMA[[#This Row],[//PAJAK]]-1))</f>
        <v/>
      </c>
      <c r="H47" s="3" t="str">
        <f ca="1">IF(PARAMA[[#This Row],[//PAJAK]]="","",INDEX(INDIRECT("PAJAK["&amp;PARAMA[#Headers]&amp;"]"),PARAMA[[#This Row],[//PAJAK]]-1))</f>
        <v/>
      </c>
      <c r="I47" s="1" t="str">
        <f ca="1">IF(PARAMA[[#This Row],[//PAJAK]]="","",INDEX(PAJAK[SUB TOTAL],PARAMA[[#This Row],[//PAJAK]]-1)-PARAMA[[#This Row],[DISKON_H]])</f>
        <v/>
      </c>
      <c r="J47" s="1" t="str">
        <f ca="1">IF(PARAMA[[#This Row],[//PAJAK]]="","",INDEX(PAJAK[DISKON],PARAMA[[#This Row],[//PAJAK]]-1))</f>
        <v/>
      </c>
      <c r="K47" s="1"/>
      <c r="L47" s="1" t="e">
        <f ca="1">(PARAMA[[#This Row],[SUB TOTAL]]-PARAMA[[#This Row],[DISKON]])/1.11</f>
        <v>#VALUE!</v>
      </c>
      <c r="M47" s="1" t="e">
        <f ca="1">PARAMA[[#This Row],[DPP]]*11%</f>
        <v>#VALUE!</v>
      </c>
      <c r="N47" s="1" t="e">
        <f ca="1">PARAMA[[#This Row],[DPP]]+PARAMA[[#This Row],[PPN (11%)]]</f>
        <v>#VALUE!</v>
      </c>
    </row>
    <row r="48" spans="1:14" x14ac:dyDescent="0.25">
      <c r="A48" s="13" t="str">
        <f ca="1">HYPERLINK("[NOTA_.xlsx]NOTA!A"&amp;MATCH(PARAMA[[#This Row],[ID]],NOTA[ID],0)+2,IF(PARAMA[[#This Row],[//PAJAK]]="","",MATCH(PARAMA[[#This Row],[ID]],NOTA[ID],0)+2))</f>
        <v/>
      </c>
      <c r="B48" s="7" t="str">
        <f ca="1">IF(ROW()-3&lt;E$1,IF(INDIRECT(ADDRESS(ROW()-1,COLUMN(PARAMA[[#Headers],[//PAJAK]])))="//PAJAK",MATCH(D$1,PAJAK[SUPPLIER],0)+1,MATCH(D$1,INDIRECT("PAJAK!"&amp;ADDRESS(B47+1,COLUMN(PAJAK[SUPPLIER]))&amp;":"&amp;ADDRESS(MAX_ROW,COLUMN(PAJAK[SUPPLIER]))),0)+B47),"")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HYPERLINK("[NOTA_.xlsx]PAJAK!b"&amp;PARAMA[[#This Row],[//PAJAK]],IF(PARAMA[[#This Row],[//PAJAK]]="","",INDEX(INDIRECT("PAJAK["&amp;PARAMA[#Headers]&amp;"]"),PARAMA[[#This Row],[//PAJAK]]-1)))</f>
        <v/>
      </c>
      <c r="D48" s="3" t="str">
        <f ca="1">IF(PARAMA[[#This Row],[//PAJAK]]="","",INDEX(INDIRECT("PAJAK["&amp;PARAMA[#Headers]&amp;"]"),PARAMA[[#This Row],[//PAJAK]]-1))</f>
        <v/>
      </c>
      <c r="E48" s="2" t="str">
        <f ca="1">IF(PARAMA[[#This Row],[//PAJAK]]="","",INDEX(INDIRECT("PAJAK["&amp;PARAMA[#Headers]&amp;"]"),PARAMA[[#This Row],[//PAJAK]]-1))</f>
        <v/>
      </c>
      <c r="F48" s="2" t="str">
        <f ca="1">IF(PARAMA[[#This Row],[//PAJAK]]="","",INDEX(INDIRECT("PAJAK["&amp;PARAMA[#Headers]&amp;"]"),PARAMA[[#This Row],[//PAJAK]]-1))</f>
        <v/>
      </c>
      <c r="G48" s="7" t="str">
        <f ca="1">IF(PARAMA[[#This Row],[//PAJAK]]="","",INDEX(INDIRECT("PAJAK["&amp;PARAMA[#Headers]&amp;"]"),PARAMA[[#This Row],[//PAJAK]]-1))</f>
        <v/>
      </c>
      <c r="H48" s="3" t="str">
        <f ca="1">IF(PARAMA[[#This Row],[//PAJAK]]="","",INDEX(INDIRECT("PAJAK["&amp;PARAMA[#Headers]&amp;"]"),PARAMA[[#This Row],[//PAJAK]]-1))</f>
        <v/>
      </c>
      <c r="I48" s="1" t="str">
        <f ca="1">IF(PARAMA[[#This Row],[//PAJAK]]="","",INDEX(PAJAK[SUB TOTAL],PARAMA[[#This Row],[//PAJAK]]-1)-PARAMA[[#This Row],[DISKON_H]])</f>
        <v/>
      </c>
      <c r="J48" s="1" t="str">
        <f ca="1">IF(PARAMA[[#This Row],[//PAJAK]]="","",INDEX(PAJAK[DISKON],PARAMA[[#This Row],[//PAJAK]]-1))</f>
        <v/>
      </c>
      <c r="K48" s="1"/>
      <c r="L48" s="1" t="e">
        <f ca="1">(PARAMA[[#This Row],[SUB TOTAL]]-PARAMA[[#This Row],[DISKON]])/1.11</f>
        <v>#VALUE!</v>
      </c>
      <c r="M48" s="1" t="e">
        <f ca="1">PARAMA[[#This Row],[DPP]]*11%</f>
        <v>#VALUE!</v>
      </c>
      <c r="N48" s="1" t="e">
        <f ca="1">PARAMA[[#This Row],[DPP]]+PARAMA[[#This Row],[PPN (11%)]]</f>
        <v>#VALUE!</v>
      </c>
    </row>
    <row r="49" spans="1:14" x14ac:dyDescent="0.25">
      <c r="A49" s="13" t="str">
        <f ca="1">HYPERLINK("[NOTA_.xlsx]NOTA!A"&amp;MATCH(PARAMA[[#This Row],[ID]],NOTA[ID],0)+2,IF(PARAMA[[#This Row],[//PAJAK]]="","",MATCH(PARAMA[[#This Row],[ID]],NOTA[ID],0)+2))</f>
        <v/>
      </c>
      <c r="B49" s="7" t="str">
        <f ca="1">IF(ROW()-3&lt;E$1,IF(INDIRECT(ADDRESS(ROW()-1,COLUMN(PARAMA[[#Headers],[//PAJAK]])))="//PAJAK",MATCH(D$1,PAJAK[SUPPLIER],0)+1,MATCH(D$1,INDIRECT("PAJAK!"&amp;ADDRESS(B48+1,COLUMN(PAJAK[SUPPLIER]))&amp;":"&amp;ADDRESS(MAX_ROW,COLUMN(PAJAK[SUPPLIER]))),0)+B48),"")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HYPERLINK("[NOTA_.xlsx]PAJAK!b"&amp;PARAMA[[#This Row],[//PAJAK]],IF(PARAMA[[#This Row],[//PAJAK]]="","",INDEX(INDIRECT("PAJAK["&amp;PARAMA[#Headers]&amp;"]"),PARAMA[[#This Row],[//PAJAK]]-1)))</f>
        <v/>
      </c>
      <c r="D49" s="3" t="str">
        <f ca="1">IF(PARAMA[[#This Row],[//PAJAK]]="","",INDEX(INDIRECT("PAJAK["&amp;PARAMA[#Headers]&amp;"]"),PARAMA[[#This Row],[//PAJAK]]-1))</f>
        <v/>
      </c>
      <c r="E49" s="2" t="str">
        <f ca="1">IF(PARAMA[[#This Row],[//PAJAK]]="","",INDEX(INDIRECT("PAJAK["&amp;PARAMA[#Headers]&amp;"]"),PARAMA[[#This Row],[//PAJAK]]-1))</f>
        <v/>
      </c>
      <c r="F49" s="2" t="str">
        <f ca="1">IF(PARAMA[[#This Row],[//PAJAK]]="","",INDEX(INDIRECT("PAJAK["&amp;PARAMA[#Headers]&amp;"]"),PARAMA[[#This Row],[//PAJAK]]-1))</f>
        <v/>
      </c>
      <c r="G49" s="7" t="str">
        <f ca="1">IF(PARAMA[[#This Row],[//PAJAK]]="","",INDEX(INDIRECT("PAJAK["&amp;PARAMA[#Headers]&amp;"]"),PARAMA[[#This Row],[//PAJAK]]-1))</f>
        <v/>
      </c>
      <c r="H49" s="3" t="str">
        <f ca="1">IF(PARAMA[[#This Row],[//PAJAK]]="","",INDEX(INDIRECT("PAJAK["&amp;PARAMA[#Headers]&amp;"]"),PARAMA[[#This Row],[//PAJAK]]-1))</f>
        <v/>
      </c>
      <c r="I49" s="1" t="str">
        <f ca="1">IF(PARAMA[[#This Row],[//PAJAK]]="","",INDEX(PAJAK[SUB TOTAL],PARAMA[[#This Row],[//PAJAK]]-1)-PARAMA[[#This Row],[DISKON_H]])</f>
        <v/>
      </c>
      <c r="J49" s="1" t="str">
        <f ca="1">IF(PARAMA[[#This Row],[//PAJAK]]="","",INDEX(PAJAK[DISKON],PARAMA[[#This Row],[//PAJAK]]-1))</f>
        <v/>
      </c>
      <c r="K49" s="1"/>
      <c r="L49" s="1" t="e">
        <f ca="1">(PARAMA[[#This Row],[SUB TOTAL]]-PARAMA[[#This Row],[DISKON]])/1.11</f>
        <v>#VALUE!</v>
      </c>
      <c r="M49" s="1" t="e">
        <f ca="1">PARAMA[[#This Row],[DPP]]*11%</f>
        <v>#VALUE!</v>
      </c>
      <c r="N49" s="1" t="e">
        <f ca="1">PARAMA[[#This Row],[DPP]]+PARAMA[[#This Row],[PPN (11%)]]</f>
        <v>#VALUE!</v>
      </c>
    </row>
    <row r="50" spans="1:14" x14ac:dyDescent="0.25">
      <c r="A50" s="13" t="str">
        <f ca="1">HYPERLINK("[NOTA_.xlsx]NOTA!A"&amp;MATCH(PARAMA[[#This Row],[ID]],NOTA[ID],0)+2,IF(PARAMA[[#This Row],[//PAJAK]]="","",MATCH(PARAMA[[#This Row],[ID]],NOTA[ID],0)+2))</f>
        <v/>
      </c>
      <c r="B50" s="7" t="str">
        <f ca="1">IF(ROW()-3&lt;E$1,IF(INDIRECT(ADDRESS(ROW()-1,COLUMN(PARAMA[[#Headers],[//PAJAK]])))="//PAJAK",MATCH(D$1,PAJAK[SUPPLIER],0)+1,MATCH(D$1,INDIRECT("PAJAK!"&amp;ADDRESS(B49+1,COLUMN(PAJAK[SUPPLIER]))&amp;":"&amp;ADDRESS(MAX_ROW,COLUMN(PAJAK[SUPPLIER]))),0)+B49),"")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HYPERLINK("[NOTA_.xlsx]PAJAK!b"&amp;PARAMA[[#This Row],[//PAJAK]],IF(PARAMA[[#This Row],[//PAJAK]]="","",INDEX(INDIRECT("PAJAK["&amp;PARAMA[#Headers]&amp;"]"),PARAMA[[#This Row],[//PAJAK]]-1)))</f>
        <v/>
      </c>
      <c r="D50" s="3" t="str">
        <f ca="1">IF(PARAMA[[#This Row],[//PAJAK]]="","",INDEX(INDIRECT("PAJAK["&amp;PARAMA[#Headers]&amp;"]"),PARAMA[[#This Row],[//PAJAK]]-1))</f>
        <v/>
      </c>
      <c r="E50" s="2" t="str">
        <f ca="1">IF(PARAMA[[#This Row],[//PAJAK]]="","",INDEX(INDIRECT("PAJAK["&amp;PARAMA[#Headers]&amp;"]"),PARAMA[[#This Row],[//PAJAK]]-1))</f>
        <v/>
      </c>
      <c r="F50" s="2" t="str">
        <f ca="1">IF(PARAMA[[#This Row],[//PAJAK]]="","",INDEX(INDIRECT("PAJAK["&amp;PARAMA[#Headers]&amp;"]"),PARAMA[[#This Row],[//PAJAK]]-1))</f>
        <v/>
      </c>
      <c r="G50" s="7" t="str">
        <f ca="1">IF(PARAMA[[#This Row],[//PAJAK]]="","",INDEX(INDIRECT("PAJAK["&amp;PARAMA[#Headers]&amp;"]"),PARAMA[[#This Row],[//PAJAK]]-1))</f>
        <v/>
      </c>
      <c r="H50" s="3" t="str">
        <f ca="1">IF(PARAMA[[#This Row],[//PAJAK]]="","",INDEX(INDIRECT("PAJAK["&amp;PARAMA[#Headers]&amp;"]"),PARAMA[[#This Row],[//PAJAK]]-1))</f>
        <v/>
      </c>
      <c r="I50" s="1" t="str">
        <f ca="1">IF(PARAMA[[#This Row],[//PAJAK]]="","",INDEX(PAJAK[SUB TOTAL],PARAMA[[#This Row],[//PAJAK]]-1)-PARAMA[[#This Row],[DISKON_H]])</f>
        <v/>
      </c>
      <c r="J50" s="1" t="str">
        <f ca="1">IF(PARAMA[[#This Row],[//PAJAK]]="","",INDEX(PAJAK[DISKON],PARAMA[[#This Row],[//PAJAK]]-1))</f>
        <v/>
      </c>
      <c r="K50" s="1"/>
      <c r="L50" s="1" t="e">
        <f ca="1">(PARAMA[[#This Row],[SUB TOTAL]]-PARAMA[[#This Row],[DISKON]])/1.11</f>
        <v>#VALUE!</v>
      </c>
      <c r="M50" s="1" t="e">
        <f ca="1">PARAMA[[#This Row],[DPP]]*11%</f>
        <v>#VALUE!</v>
      </c>
      <c r="N50" s="1" t="e">
        <f ca="1">PARAMA[[#This Row],[DPP]]+PARAMA[[#This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13"/>
  <sheetViews>
    <sheetView workbookViewId="0">
      <selection activeCell="A9" sqref="A9"/>
    </sheetView>
  </sheetViews>
  <sheetFormatPr defaultRowHeight="15" x14ac:dyDescent="0.25"/>
  <cols>
    <col min="1" max="1" width="52.7109375" customWidth="1"/>
    <col min="2" max="2" width="14.2851562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31</v>
      </c>
      <c r="B1">
        <f ca="1">MAX(NOTA[ID])</f>
        <v>2</v>
      </c>
      <c r="D1" t="s">
        <v>53</v>
      </c>
      <c r="E1" t="s">
        <v>54</v>
      </c>
      <c r="F1" t="s">
        <v>68</v>
      </c>
      <c r="G1" t="s">
        <v>67</v>
      </c>
    </row>
    <row r="2" spans="1:7" x14ac:dyDescent="0.25">
      <c r="A2" t="s">
        <v>32</v>
      </c>
      <c r="B2">
        <f ca="1">MATCH(JML_NOTA_MSK,NOTA[ID],0)+2</f>
        <v>9</v>
      </c>
      <c r="D2" t="s">
        <v>22</v>
      </c>
      <c r="E2" t="s">
        <v>59</v>
      </c>
      <c r="F2" t="s">
        <v>69</v>
      </c>
      <c r="G2">
        <f>COUNTIF(NOTA[SUPPLIER],CONV[[#This Row],[1]])</f>
        <v>0</v>
      </c>
    </row>
    <row r="3" spans="1:7" x14ac:dyDescent="0.25">
      <c r="A3" t="s">
        <v>33</v>
      </c>
      <c r="B3" t="s">
        <v>23</v>
      </c>
      <c r="D3" t="s">
        <v>24</v>
      </c>
      <c r="E3" t="s">
        <v>58</v>
      </c>
      <c r="F3" t="s">
        <v>70</v>
      </c>
      <c r="G3">
        <f>COUNTIF(NOTA[SUPPLIER],CONV[[#This Row],[1]])</f>
        <v>0</v>
      </c>
    </row>
    <row r="4" spans="1:7" x14ac:dyDescent="0.25">
      <c r="A4" t="s">
        <v>34</v>
      </c>
      <c r="B4">
        <f>COUNTIF(NOTA[FAKTUR],NM_FAKTUR)</f>
        <v>0</v>
      </c>
      <c r="D4" t="s">
        <v>27</v>
      </c>
      <c r="E4" t="s">
        <v>61</v>
      </c>
      <c r="F4" t="s">
        <v>77</v>
      </c>
      <c r="G4">
        <f>COUNTIF(NOTA[SUPPLIER],CONV[[#This Row],[1]])</f>
        <v>0</v>
      </c>
    </row>
    <row r="5" spans="1:7" x14ac:dyDescent="0.25">
      <c r="A5" t="s">
        <v>42</v>
      </c>
      <c r="B5" s="8" t="str">
        <f>"11%"</f>
        <v>11%</v>
      </c>
      <c r="D5" t="s">
        <v>51</v>
      </c>
      <c r="E5" t="s">
        <v>60</v>
      </c>
      <c r="F5" t="s">
        <v>71</v>
      </c>
      <c r="G5">
        <f>COUNTIF(NOTA[SUPPLIER],CONV[[#This Row],[1]])</f>
        <v>0</v>
      </c>
    </row>
    <row r="6" spans="1:7" x14ac:dyDescent="0.25">
      <c r="D6" t="s">
        <v>25</v>
      </c>
      <c r="E6" t="s">
        <v>62</v>
      </c>
      <c r="F6" s="4" t="str">
        <f>"99"</f>
        <v>99</v>
      </c>
      <c r="G6">
        <f>COUNTIF(NOTA[SUPPLIER],CONV[[#This Row],[1]])</f>
        <v>0</v>
      </c>
    </row>
    <row r="7" spans="1:7" x14ac:dyDescent="0.25">
      <c r="D7" t="s">
        <v>72</v>
      </c>
      <c r="E7" t="s">
        <v>63</v>
      </c>
      <c r="F7" t="s">
        <v>72</v>
      </c>
      <c r="G7">
        <f>COUNTIF(NOTA[SUPPLIER],CONV[[#This Row],[1]])</f>
        <v>0</v>
      </c>
    </row>
    <row r="8" spans="1:7" x14ac:dyDescent="0.25">
      <c r="D8" t="s">
        <v>55</v>
      </c>
      <c r="E8" t="s">
        <v>65</v>
      </c>
      <c r="F8" t="s">
        <v>73</v>
      </c>
      <c r="G8">
        <f>COUNTIF(NOTA[SUPPLIER],CONV[[#This Row],[1]])</f>
        <v>0</v>
      </c>
    </row>
    <row r="9" spans="1:7" x14ac:dyDescent="0.25">
      <c r="D9" t="s">
        <v>56</v>
      </c>
      <c r="E9" t="s">
        <v>64</v>
      </c>
      <c r="F9" t="s">
        <v>74</v>
      </c>
      <c r="G9">
        <f>COUNTIF(NOTA[SUPPLIER],CONV[[#This Row],[1]])</f>
        <v>0</v>
      </c>
    </row>
    <row r="10" spans="1:7" x14ac:dyDescent="0.25">
      <c r="D10" t="s">
        <v>57</v>
      </c>
      <c r="E10" t="s">
        <v>66</v>
      </c>
      <c r="F10" t="s">
        <v>75</v>
      </c>
      <c r="G10">
        <f>COUNTIF(NOTA[SUPPLIER],CONV[[#This Row],[1]])</f>
        <v>0</v>
      </c>
    </row>
    <row r="11" spans="1:7" x14ac:dyDescent="0.25">
      <c r="D11" t="s">
        <v>81</v>
      </c>
      <c r="E11" t="s">
        <v>82</v>
      </c>
      <c r="F11" t="s">
        <v>83</v>
      </c>
      <c r="G11" s="3">
        <f>COUNTIF(NOTA[SUPPLIER],CONV[[#This Row],[1]])</f>
        <v>0</v>
      </c>
    </row>
    <row r="12" spans="1:7" x14ac:dyDescent="0.25">
      <c r="D12" t="s">
        <v>72</v>
      </c>
      <c r="E12" t="s">
        <v>63</v>
      </c>
      <c r="F12" t="s">
        <v>72</v>
      </c>
      <c r="G12" s="3">
        <f>COUNTIF(NOTA[SUPPLIER],CONV[[#This Row],[1]])</f>
        <v>0</v>
      </c>
    </row>
    <row r="13" spans="1:7" x14ac:dyDescent="0.25">
      <c r="D13" t="s">
        <v>96</v>
      </c>
      <c r="E13" t="s">
        <v>96</v>
      </c>
      <c r="F13" t="s">
        <v>96</v>
      </c>
      <c r="G13" s="3">
        <f>COUNTIF(NOTA[SUPPLIER],CONV[[#This Row],[1]])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93"/>
  <sheetViews>
    <sheetView topLeftCell="A16" zoomScale="85" zoomScaleNormal="85" workbookViewId="0">
      <selection activeCell="K39" sqref="K39"/>
    </sheetView>
  </sheetViews>
  <sheetFormatPr defaultRowHeight="15" x14ac:dyDescent="0.25"/>
  <cols>
    <col min="1" max="1" width="4.140625" style="19" customWidth="1"/>
    <col min="2" max="2" width="6" style="19" customWidth="1"/>
    <col min="3" max="3" width="16.42578125" style="19" customWidth="1"/>
    <col min="4" max="4" width="7" style="19" customWidth="1"/>
    <col min="5" max="5" width="3.140625" style="20" customWidth="1"/>
    <col min="6" max="6" width="26.5703125" style="15" customWidth="1"/>
    <col min="7" max="7" width="10.85546875" style="19" customWidth="1"/>
    <col min="8" max="8" width="10.85546875" style="17" customWidth="1"/>
    <col min="9" max="9" width="23.5703125" style="20" customWidth="1"/>
    <col min="10" max="10" width="8.85546875" style="19" customWidth="1"/>
    <col min="11" max="11" width="15.28515625" style="23" bestFit="1" customWidth="1"/>
    <col min="12" max="12" width="14.28515625" style="23" bestFit="1" customWidth="1"/>
    <col min="13" max="13" width="15.28515625" style="23" bestFit="1" customWidth="1"/>
    <col min="14" max="14" width="13.28515625" style="23" customWidth="1"/>
    <col min="15" max="15" width="15.28515625" style="23" bestFit="1" customWidth="1"/>
    <col min="16" max="16" width="14.28515625" style="23" bestFit="1" customWidth="1"/>
    <col min="17" max="17" width="15.28515625" style="23" bestFit="1" customWidth="1"/>
    <col min="18" max="18" width="4.7109375" style="19" customWidth="1"/>
    <col min="19" max="22" width="9.140625" style="19"/>
    <col min="23" max="23" width="19.42578125" style="23" customWidth="1"/>
    <col min="24" max="16384" width="9.140625" style="19"/>
  </cols>
  <sheetData>
    <row r="1" spans="1:18" x14ac:dyDescent="0.25">
      <c r="A1" s="19" t="s">
        <v>30</v>
      </c>
      <c r="B1" s="19" t="s">
        <v>0</v>
      </c>
      <c r="C1" s="19" t="s">
        <v>36</v>
      </c>
      <c r="D1" s="19" t="s">
        <v>52</v>
      </c>
      <c r="E1" s="20" t="s">
        <v>48</v>
      </c>
      <c r="F1" s="15" t="s">
        <v>2</v>
      </c>
      <c r="G1" s="19" t="s">
        <v>45</v>
      </c>
      <c r="H1" s="17" t="s">
        <v>6</v>
      </c>
      <c r="I1" s="20" t="s">
        <v>4</v>
      </c>
      <c r="J1" s="19" t="s">
        <v>5</v>
      </c>
      <c r="K1" s="23" t="s">
        <v>38</v>
      </c>
      <c r="L1" s="23" t="s">
        <v>39</v>
      </c>
      <c r="M1" s="23" t="s">
        <v>40</v>
      </c>
      <c r="N1" s="23" t="s">
        <v>19</v>
      </c>
      <c r="O1" s="23" t="s">
        <v>41</v>
      </c>
      <c r="P1" s="23" t="s">
        <v>43</v>
      </c>
      <c r="Q1" s="23" t="s">
        <v>21</v>
      </c>
      <c r="R1" s="19" t="s">
        <v>42</v>
      </c>
    </row>
    <row r="2" spans="1:18" x14ac:dyDescent="0.25">
      <c r="A2" s="19" t="str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/>
      </c>
      <c r="B2" s="21" t="str">
        <f ca="1">HYPERLINK("[NOTA_.XLSX]NOTA!c"&amp;PAJAK[[#This Row],[//]],IF(PAJAK[[#This Row],[//]]="","",INDEX(INDIRECT("NOTA["&amp;PAJAK[#Headers]&amp;"]"),PAJAK[[#This Row],[//]]-2)))</f>
        <v/>
      </c>
      <c r="C2" s="19" t="str">
        <f ca="1">IF(PAJAK[[#This Row],[//]]="","",INDEX(INDIRECT("NOTA["&amp;PAJAK[#Headers]&amp;"]"),PAJAK[[#This Row],[//]]-2))</f>
        <v/>
      </c>
      <c r="D2" s="19" t="e">
        <f ca="1">MATCH(PAJAK[[#This Row],[ID]],[5]!Table1[ID],0)</f>
        <v>#REF!</v>
      </c>
      <c r="E2" s="20" t="str">
        <f ca="1">IF(PAJAK[[#This Row],[ID]]="","",COUNTIF(NOTA[ID_H],PAJAK[[#This Row],[ID]]))</f>
        <v/>
      </c>
      <c r="F2" s="15" t="str">
        <f ca="1">IF(PAJAK[[#This Row],[//]]="","",INDEX(CONV[2],MATCH(INDEX(INDIRECT("NOTA["&amp;PAJAK[#Headers]&amp;"]"),PAJAK[[#This Row],[//]]-2),CONV[1],0),0))</f>
        <v/>
      </c>
      <c r="G2" s="17" t="str">
        <f ca="1">IF(PAJAK[[#This Row],[//]]="","",INDEX(NOTA[TGL_H],PAJAK[[#This Row],[//]]-2))</f>
        <v/>
      </c>
      <c r="H2" s="17" t="str">
        <f ca="1">IF(PAJAK[[#This Row],[//]]="","",INDEX(INDIRECT("NOTA["&amp;PAJAK[#Headers]&amp;"]"),PAJAK[[#This Row],[//]]-2))</f>
        <v/>
      </c>
      <c r="I2" s="16" t="str">
        <f ca="1">IF(PAJAK[[#This Row],[//]]="","",INDEX(INDIRECT("NOTA["&amp;PAJAK[#Headers]&amp;"]"),PAJAK[[#This Row],[//]]-2))</f>
        <v/>
      </c>
      <c r="J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" s="23" t="str">
        <f ca="1">IF(PAJAK[[#This Row],[//]]="","",SUMIF(NOTA[ID_H],PAJAK[[#This Row],[ID]],NOTA[JUMLAH]))</f>
        <v/>
      </c>
      <c r="L2" s="23" t="str">
        <f ca="1">IF(PAJAK[[#This Row],[//]]="","",SUMIF(NOTA[ID_H],PAJAK[[#This Row],[ID]],NOTA[DISC]))</f>
        <v/>
      </c>
      <c r="M2" s="23" t="e">
        <f ca="1">PAJAK[[#This Row],[SUB TOTAL]]-PAJAK[[#This Row],[DISKON]]</f>
        <v>#VALUE!</v>
      </c>
      <c r="N2" s="23" t="str">
        <f ca="1">IF(PAJAK[[#This Row],[//]]="","",INDEX(INDIRECT("NOTA["&amp;PAJAK[#Headers]&amp;"]"),PAJAK[[#This Row],[//]]-2+PAJAK[[#This Row],[QB]]-1))</f>
        <v/>
      </c>
      <c r="O2" s="23" t="e">
        <f ca="1">(PAJAK[[#This Row],[SUB T-DISC]]-PAJAK[[#This Row],[DISC DLL]])/111%</f>
        <v>#VALUE!</v>
      </c>
      <c r="P2" s="23" t="e">
        <f ca="1">PAJAK[[#This Row],[DPP]]*PAJAK[[#This Row],[PPN]]</f>
        <v>#VALUE!</v>
      </c>
      <c r="Q2" s="23" t="e">
        <f ca="1">PAJAK[[#This Row],[DPP]]+PAJAK[[#This Row],[PPN 11%]]</f>
        <v>#VALUE!</v>
      </c>
      <c r="R2" s="18" t="str">
        <f ca="1">IF(ISNUMBER(PAJAK[[#This Row],[//]]),PPN,"")</f>
        <v/>
      </c>
    </row>
    <row r="3" spans="1:18" x14ac:dyDescent="0.25">
      <c r="A3" s="19" t="str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/>
      </c>
      <c r="B3" s="21" t="str">
        <f ca="1">HYPERLINK("[NOTA_.XLSX]NOTA!c"&amp;PAJAK[[#This Row],[//]],IF(PAJAK[[#This Row],[//]]="","",INDEX(INDIRECT("NOTA["&amp;PAJAK[#Headers]&amp;"]"),PAJAK[[#This Row],[//]]-2)))</f>
        <v/>
      </c>
      <c r="C3" s="19" t="str">
        <f ca="1">IF(PAJAK[[#This Row],[//]]="","",INDEX(INDIRECT("NOTA["&amp;PAJAK[#Headers]&amp;"]"),PAJAK[[#This Row],[//]]-2))</f>
        <v/>
      </c>
      <c r="D3" s="19" t="e">
        <f ca="1">MATCH(PAJAK[[#This Row],[ID]],[5]!Table1[ID],0)</f>
        <v>#REF!</v>
      </c>
      <c r="E3" s="20" t="str">
        <f ca="1">IF(PAJAK[[#This Row],[ID]]="","",COUNTIF(NOTA[ID_H],PAJAK[[#This Row],[ID]]))</f>
        <v/>
      </c>
      <c r="F3" s="15" t="str">
        <f ca="1">IF(PAJAK[[#This Row],[//]]="","",INDEX(CONV[2],MATCH(INDEX(INDIRECT("NOTA["&amp;PAJAK[#Headers]&amp;"]"),PAJAK[[#This Row],[//]]-2),CONV[1],0),0))</f>
        <v/>
      </c>
      <c r="G3" s="17" t="str">
        <f ca="1">IF(PAJAK[[#This Row],[//]]="","",INDEX(NOTA[TGL_H],PAJAK[[#This Row],[//]]-2))</f>
        <v/>
      </c>
      <c r="H3" s="17" t="str">
        <f ca="1">IF(PAJAK[[#This Row],[//]]="","",INDEX(INDIRECT("NOTA["&amp;PAJAK[#Headers]&amp;"]"),PAJAK[[#This Row],[//]]-2))</f>
        <v/>
      </c>
      <c r="I3" s="16" t="str">
        <f ca="1">IF(PAJAK[[#This Row],[//]]="","",INDEX(INDIRECT("NOTA["&amp;PAJAK[#Headers]&amp;"]"),PAJAK[[#This Row],[//]]-2))</f>
        <v/>
      </c>
      <c r="J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" s="23" t="str">
        <f ca="1">IF(PAJAK[[#This Row],[//]]="","",SUMIF(NOTA[ID_H],PAJAK[[#This Row],[ID]],NOTA[JUMLAH]))</f>
        <v/>
      </c>
      <c r="L3" s="23" t="str">
        <f ca="1">IF(PAJAK[[#This Row],[//]]="","",SUMIF(NOTA[ID_H],PAJAK[[#This Row],[ID]],NOTA[DISC]))</f>
        <v/>
      </c>
      <c r="M3" s="23" t="e">
        <f ca="1">PAJAK[[#This Row],[SUB TOTAL]]-PAJAK[[#This Row],[DISKON]]</f>
        <v>#VALUE!</v>
      </c>
      <c r="N3" s="23" t="str">
        <f ca="1">IF(PAJAK[[#This Row],[//]]="","",INDEX(INDIRECT("NOTA["&amp;PAJAK[#Headers]&amp;"]"),PAJAK[[#This Row],[//]]-2+PAJAK[[#This Row],[QB]]-1))</f>
        <v/>
      </c>
      <c r="O3" s="23" t="e">
        <f ca="1">(PAJAK[[#This Row],[SUB T-DISC]]-PAJAK[[#This Row],[DISC DLL]])/111%</f>
        <v>#VALUE!</v>
      </c>
      <c r="P3" s="23" t="e">
        <f ca="1">PAJAK[[#This Row],[DPP]]*PAJAK[[#This Row],[PPN]]</f>
        <v>#VALUE!</v>
      </c>
      <c r="Q3" s="23" t="e">
        <f ca="1">PAJAK[[#This Row],[DPP]]+PAJAK[[#This Row],[PPN 11%]]</f>
        <v>#VALUE!</v>
      </c>
      <c r="R3" s="18" t="str">
        <f ca="1">IF(ISNUMBER(PAJAK[[#This Row],[//]]),PPN,"")</f>
        <v/>
      </c>
    </row>
    <row r="4" spans="1:18" x14ac:dyDescent="0.25">
      <c r="A4" s="15" t="str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/>
      </c>
      <c r="B4" s="22" t="str">
        <f ca="1">HYPERLINK("[NOTA_.XLSX]NOTA!c"&amp;PAJAK[[#This Row],[//]],IF(PAJAK[[#This Row],[//]]="","",INDEX(INDIRECT("NOTA["&amp;PAJAK[#Headers]&amp;"]"),PAJAK[[#This Row],[//]]-2)))</f>
        <v/>
      </c>
      <c r="C4" s="15" t="str">
        <f ca="1">IF(PAJAK[[#This Row],[//]]="","",INDEX(INDIRECT("NOTA["&amp;PAJAK[#Headers]&amp;"]"),PAJAK[[#This Row],[//]]-2))</f>
        <v/>
      </c>
      <c r="D4" s="15" t="e">
        <f ca="1">MATCH(PAJAK[[#This Row],[ID]],[5]!Table1[ID],0)</f>
        <v>#REF!</v>
      </c>
      <c r="E4" s="16" t="str">
        <f ca="1">IF(PAJAK[[#This Row],[ID]]="","",COUNTIF(NOTA[ID_H],PAJAK[[#This Row],[ID]]))</f>
        <v/>
      </c>
      <c r="F4" s="15" t="str">
        <f ca="1">IF(PAJAK[[#This Row],[//]]="","",INDEX(CONV[2],MATCH(INDEX(INDIRECT("NOTA["&amp;PAJAK[#Headers]&amp;"]"),PAJAK[[#This Row],[//]]-2),CONV[1],0),0))</f>
        <v/>
      </c>
      <c r="G4" s="17" t="str">
        <f ca="1">IF(PAJAK[[#This Row],[//]]="","",INDEX(NOTA[TGL_H],PAJAK[[#This Row],[//]]-2))</f>
        <v/>
      </c>
      <c r="H4" s="17" t="str">
        <f ca="1">IF(PAJAK[[#This Row],[//]]="","",INDEX(INDIRECT("NOTA["&amp;PAJAK[#Headers]&amp;"]"),PAJAK[[#This Row],[//]]-2))</f>
        <v/>
      </c>
      <c r="I4" s="16" t="str">
        <f ca="1">IF(PAJAK[[#This Row],[//]]="","",INDEX(INDIRECT("NOTA["&amp;PAJAK[#Headers]&amp;"]"),PAJAK[[#This Row],[//]]-2))</f>
        <v/>
      </c>
      <c r="J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" s="23" t="str">
        <f ca="1">IF(PAJAK[[#This Row],[//]]="","",SUMIF(NOTA[ID_H],PAJAK[[#This Row],[ID]],NOTA[JUMLAH]))</f>
        <v/>
      </c>
      <c r="L4" s="23" t="str">
        <f ca="1">IF(PAJAK[[#This Row],[//]]="","",SUMIF(NOTA[ID_H],PAJAK[[#This Row],[ID]],NOTA[DISC]))</f>
        <v/>
      </c>
      <c r="M4" s="23" t="e">
        <f ca="1">PAJAK[[#This Row],[SUB TOTAL]]-PAJAK[[#This Row],[DISKON]]</f>
        <v>#VALUE!</v>
      </c>
      <c r="N4" s="23" t="str">
        <f ca="1">IF(PAJAK[[#This Row],[//]]="","",INDEX(INDIRECT("NOTA["&amp;PAJAK[#Headers]&amp;"]"),PAJAK[[#This Row],[//]]-2+PAJAK[[#This Row],[QB]]-1))</f>
        <v/>
      </c>
      <c r="O4" s="23" t="e">
        <f ca="1">(PAJAK[[#This Row],[SUB T-DISC]]-PAJAK[[#This Row],[DISC DLL]])/111%</f>
        <v>#VALUE!</v>
      </c>
      <c r="P4" s="23" t="e">
        <f ca="1">PAJAK[[#This Row],[DPP]]*PAJAK[[#This Row],[PPN]]</f>
        <v>#VALUE!</v>
      </c>
      <c r="Q4" s="23" t="e">
        <f ca="1">PAJAK[[#This Row],[DPP]]+PAJAK[[#This Row],[PPN 11%]]</f>
        <v>#VALUE!</v>
      </c>
      <c r="R4" s="18" t="str">
        <f ca="1">IF(ISNUMBER(PAJAK[[#This Row],[//]]),PPN,"")</f>
        <v/>
      </c>
    </row>
    <row r="5" spans="1:18" x14ac:dyDescent="0.25">
      <c r="A5" s="19" t="str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/>
      </c>
      <c r="B5" s="21" t="str">
        <f ca="1">HYPERLINK("[NOTA_.XLSX]NOTA!c"&amp;PAJAK[[#This Row],[//]],IF(PAJAK[[#This Row],[//]]="","",INDEX(INDIRECT("NOTA["&amp;PAJAK[#Headers]&amp;"]"),PAJAK[[#This Row],[//]]-2)))</f>
        <v/>
      </c>
      <c r="C5" s="19" t="str">
        <f ca="1">IF(PAJAK[[#This Row],[//]]="","",INDEX(INDIRECT("NOTA["&amp;PAJAK[#Headers]&amp;"]"),PAJAK[[#This Row],[//]]-2))</f>
        <v/>
      </c>
      <c r="D5" s="19" t="e">
        <f ca="1">MATCH(PAJAK[[#This Row],[ID]],[5]!Table1[ID],0)</f>
        <v>#REF!</v>
      </c>
      <c r="E5" s="20" t="str">
        <f ca="1">IF(PAJAK[[#This Row],[ID]]="","",COUNTIF(NOTA[ID_H],PAJAK[[#This Row],[ID]]))</f>
        <v/>
      </c>
      <c r="F5" s="15" t="str">
        <f ca="1">IF(PAJAK[[#This Row],[//]]="","",INDEX(CONV[2],MATCH(INDEX(INDIRECT("NOTA["&amp;PAJAK[#Headers]&amp;"]"),PAJAK[[#This Row],[//]]-2),CONV[1],0),0))</f>
        <v/>
      </c>
      <c r="G5" s="17" t="str">
        <f ca="1">IF(PAJAK[[#This Row],[//]]="","",INDEX(NOTA[TGL_H],PAJAK[[#This Row],[//]]-2))</f>
        <v/>
      </c>
      <c r="H5" s="17" t="str">
        <f ca="1">IF(PAJAK[[#This Row],[//]]="","",INDEX(INDIRECT("NOTA["&amp;PAJAK[#Headers]&amp;"]"),PAJAK[[#This Row],[//]]-2))</f>
        <v/>
      </c>
      <c r="I5" s="16" t="str">
        <f ca="1">IF(PAJAK[[#This Row],[//]]="","",INDEX(INDIRECT("NOTA["&amp;PAJAK[#Headers]&amp;"]"),PAJAK[[#This Row],[//]]-2))</f>
        <v/>
      </c>
      <c r="J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" s="23" t="str">
        <f ca="1">IF(PAJAK[[#This Row],[//]]="","",SUMIF(NOTA[ID_H],PAJAK[[#This Row],[ID]],NOTA[JUMLAH]))</f>
        <v/>
      </c>
      <c r="L5" s="23" t="str">
        <f ca="1">IF(PAJAK[[#This Row],[//]]="","",SUMIF(NOTA[ID_H],PAJAK[[#This Row],[ID]],NOTA[DISC]))</f>
        <v/>
      </c>
      <c r="M5" s="23" t="e">
        <f ca="1">PAJAK[[#This Row],[SUB TOTAL]]-PAJAK[[#This Row],[DISKON]]</f>
        <v>#VALUE!</v>
      </c>
      <c r="N5" s="23" t="str">
        <f ca="1">IF(PAJAK[[#This Row],[//]]="","",INDEX(INDIRECT("NOTA["&amp;PAJAK[#Headers]&amp;"]"),PAJAK[[#This Row],[//]]-2+PAJAK[[#This Row],[QB]]-1))</f>
        <v/>
      </c>
      <c r="O5" s="23" t="e">
        <f ca="1">(PAJAK[[#This Row],[SUB T-DISC]]-PAJAK[[#This Row],[DISC DLL]])/111%</f>
        <v>#VALUE!</v>
      </c>
      <c r="P5" s="23" t="e">
        <f ca="1">PAJAK[[#This Row],[DPP]]*PAJAK[[#This Row],[PPN]]</f>
        <v>#VALUE!</v>
      </c>
      <c r="Q5" s="23" t="e">
        <f ca="1">PAJAK[[#This Row],[DPP]]+PAJAK[[#This Row],[PPN 11%]]</f>
        <v>#VALUE!</v>
      </c>
      <c r="R5" s="18" t="str">
        <f ca="1">IF(ISNUMBER(PAJAK[[#This Row],[//]]),PPN,"")</f>
        <v/>
      </c>
    </row>
    <row r="6" spans="1:18" x14ac:dyDescent="0.25">
      <c r="A6" s="19" t="str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/>
      </c>
      <c r="B6" s="21" t="str">
        <f ca="1">HYPERLINK("[NOTA_.XLSX]NOTA!c"&amp;PAJAK[[#This Row],[//]],IF(PAJAK[[#This Row],[//]]="","",INDEX(INDIRECT("NOTA["&amp;PAJAK[#Headers]&amp;"]"),PAJAK[[#This Row],[//]]-2)))</f>
        <v/>
      </c>
      <c r="C6" s="19" t="str">
        <f ca="1">IF(PAJAK[[#This Row],[//]]="","",INDEX(INDIRECT("NOTA["&amp;PAJAK[#Headers]&amp;"]"),PAJAK[[#This Row],[//]]-2))</f>
        <v/>
      </c>
      <c r="D6" s="19" t="e">
        <f ca="1">MATCH(PAJAK[[#This Row],[ID]],[5]!Table1[ID],0)</f>
        <v>#REF!</v>
      </c>
      <c r="E6" s="20" t="str">
        <f ca="1">IF(PAJAK[[#This Row],[ID]]="","",COUNTIF(NOTA[ID_H],PAJAK[[#This Row],[ID]]))</f>
        <v/>
      </c>
      <c r="F6" s="15" t="str">
        <f ca="1">IF(PAJAK[[#This Row],[//]]="","",INDEX(CONV[2],MATCH(INDEX(INDIRECT("NOTA["&amp;PAJAK[#Headers]&amp;"]"),PAJAK[[#This Row],[//]]-2),CONV[1],0),0))</f>
        <v/>
      </c>
      <c r="G6" s="17" t="str">
        <f ca="1">IF(PAJAK[[#This Row],[//]]="","",INDEX(NOTA[TGL_H],PAJAK[[#This Row],[//]]-2))</f>
        <v/>
      </c>
      <c r="H6" s="17" t="str">
        <f ca="1">IF(PAJAK[[#This Row],[//]]="","",INDEX(INDIRECT("NOTA["&amp;PAJAK[#Headers]&amp;"]"),PAJAK[[#This Row],[//]]-2))</f>
        <v/>
      </c>
      <c r="I6" s="16" t="str">
        <f ca="1">IF(PAJAK[[#This Row],[//]]="","",INDEX(INDIRECT("NOTA["&amp;PAJAK[#Headers]&amp;"]"),PAJAK[[#This Row],[//]]-2))</f>
        <v/>
      </c>
      <c r="J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" s="23" t="str">
        <f ca="1">IF(PAJAK[[#This Row],[//]]="","",SUMIF(NOTA[ID_H],PAJAK[[#This Row],[ID]],NOTA[JUMLAH]))</f>
        <v/>
      </c>
      <c r="L6" s="23" t="str">
        <f ca="1">IF(PAJAK[[#This Row],[//]]="","",SUMIF(NOTA[ID_H],PAJAK[[#This Row],[ID]],NOTA[DISC]))</f>
        <v/>
      </c>
      <c r="M6" s="23" t="e">
        <f ca="1">PAJAK[[#This Row],[SUB TOTAL]]-PAJAK[[#This Row],[DISKON]]</f>
        <v>#VALUE!</v>
      </c>
      <c r="N6" s="23" t="str">
        <f ca="1">IF(PAJAK[[#This Row],[//]]="","",INDEX(INDIRECT("NOTA["&amp;PAJAK[#Headers]&amp;"]"),PAJAK[[#This Row],[//]]-2+PAJAK[[#This Row],[QB]]-1))</f>
        <v/>
      </c>
      <c r="O6" s="23" t="e">
        <f ca="1">(PAJAK[[#This Row],[SUB T-DISC]]-PAJAK[[#This Row],[DISC DLL]])/111%</f>
        <v>#VALUE!</v>
      </c>
      <c r="P6" s="23" t="e">
        <f ca="1">PAJAK[[#This Row],[DPP]]*PAJAK[[#This Row],[PPN]]</f>
        <v>#VALUE!</v>
      </c>
      <c r="Q6" s="23" t="e">
        <f ca="1">PAJAK[[#This Row],[DPP]]+PAJAK[[#This Row],[PPN 11%]]</f>
        <v>#VALUE!</v>
      </c>
      <c r="R6" s="18" t="str">
        <f ca="1">IF(ISNUMBER(PAJAK[[#This Row],[//]]),PPN,"")</f>
        <v/>
      </c>
    </row>
    <row r="7" spans="1:18" x14ac:dyDescent="0.25">
      <c r="A7" s="19" t="str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/>
      </c>
      <c r="B7" s="21" t="str">
        <f ca="1">HYPERLINK("[NOTA_.XLSX]NOTA!c"&amp;PAJAK[[#This Row],[//]],IF(PAJAK[[#This Row],[//]]="","",INDEX(INDIRECT("NOTA["&amp;PAJAK[#Headers]&amp;"]"),PAJAK[[#This Row],[//]]-2)))</f>
        <v/>
      </c>
      <c r="C7" s="19" t="str">
        <f ca="1">IF(PAJAK[[#This Row],[//]]="","",INDEX(INDIRECT("NOTA["&amp;PAJAK[#Headers]&amp;"]"),PAJAK[[#This Row],[//]]-2))</f>
        <v/>
      </c>
      <c r="D7" s="19" t="e">
        <f ca="1">MATCH(PAJAK[[#This Row],[ID]],[5]!Table1[ID],0)</f>
        <v>#REF!</v>
      </c>
      <c r="E7" s="20" t="str">
        <f ca="1">IF(PAJAK[[#This Row],[ID]]="","",COUNTIF(NOTA[ID_H],PAJAK[[#This Row],[ID]]))</f>
        <v/>
      </c>
      <c r="F7" s="15" t="str">
        <f ca="1">IF(PAJAK[[#This Row],[//]]="","",INDEX(CONV[2],MATCH(INDEX(INDIRECT("NOTA["&amp;PAJAK[#Headers]&amp;"]"),PAJAK[[#This Row],[//]]-2),CONV[1],0),0))</f>
        <v/>
      </c>
      <c r="G7" s="17" t="str">
        <f ca="1">IF(PAJAK[[#This Row],[//]]="","",INDEX(NOTA[TGL_H],PAJAK[[#This Row],[//]]-2))</f>
        <v/>
      </c>
      <c r="H7" s="17" t="str">
        <f ca="1">IF(PAJAK[[#This Row],[//]]="","",INDEX(INDIRECT("NOTA["&amp;PAJAK[#Headers]&amp;"]"),PAJAK[[#This Row],[//]]-2))</f>
        <v/>
      </c>
      <c r="I7" s="16" t="str">
        <f ca="1">IF(PAJAK[[#This Row],[//]]="","",INDEX(INDIRECT("NOTA["&amp;PAJAK[#Headers]&amp;"]"),PAJAK[[#This Row],[//]]-2))</f>
        <v/>
      </c>
      <c r="J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" s="23" t="str">
        <f ca="1">IF(PAJAK[[#This Row],[//]]="","",SUMIF(NOTA[ID_H],PAJAK[[#This Row],[ID]],NOTA[JUMLAH]))</f>
        <v/>
      </c>
      <c r="L7" s="23" t="str">
        <f ca="1">IF(PAJAK[[#This Row],[//]]="","",SUMIF(NOTA[ID_H],PAJAK[[#This Row],[ID]],NOTA[DISC]))</f>
        <v/>
      </c>
      <c r="M7" s="23" t="e">
        <f ca="1">PAJAK[[#This Row],[SUB TOTAL]]-PAJAK[[#This Row],[DISKON]]</f>
        <v>#VALUE!</v>
      </c>
      <c r="N7" s="23" t="str">
        <f ca="1">IF(PAJAK[[#This Row],[//]]="","",INDEX(INDIRECT("NOTA["&amp;PAJAK[#Headers]&amp;"]"),PAJAK[[#This Row],[//]]-2+PAJAK[[#This Row],[QB]]-1))</f>
        <v/>
      </c>
      <c r="O7" s="23" t="e">
        <f ca="1">(PAJAK[[#This Row],[SUB T-DISC]]-PAJAK[[#This Row],[DISC DLL]])/111%</f>
        <v>#VALUE!</v>
      </c>
      <c r="P7" s="23" t="e">
        <f ca="1">PAJAK[[#This Row],[DPP]]*PAJAK[[#This Row],[PPN]]</f>
        <v>#VALUE!</v>
      </c>
      <c r="Q7" s="23" t="e">
        <f ca="1">PAJAK[[#This Row],[DPP]]+PAJAK[[#This Row],[PPN 11%]]</f>
        <v>#VALUE!</v>
      </c>
      <c r="R7" s="18" t="str">
        <f ca="1">IF(ISNUMBER(PAJAK[[#This Row],[//]]),PPN,"")</f>
        <v/>
      </c>
    </row>
    <row r="8" spans="1:18" x14ac:dyDescent="0.25">
      <c r="A8" s="19" t="str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/>
      </c>
      <c r="B8" s="21" t="str">
        <f ca="1">HYPERLINK("[NOTA_.XLSX]NOTA!c"&amp;PAJAK[[#This Row],[//]],IF(PAJAK[[#This Row],[//]]="","",INDEX(INDIRECT("NOTA["&amp;PAJAK[#Headers]&amp;"]"),PAJAK[[#This Row],[//]]-2)))</f>
        <v/>
      </c>
      <c r="C8" s="19" t="str">
        <f ca="1">IF(PAJAK[[#This Row],[//]]="","",INDEX(INDIRECT("NOTA["&amp;PAJAK[#Headers]&amp;"]"),PAJAK[[#This Row],[//]]-2))</f>
        <v/>
      </c>
      <c r="D8" s="19" t="e">
        <f ca="1">MATCH(PAJAK[[#This Row],[ID]],[5]!Table1[ID],0)</f>
        <v>#REF!</v>
      </c>
      <c r="E8" s="20" t="str">
        <f ca="1">IF(PAJAK[[#This Row],[ID]]="","",COUNTIF(NOTA[ID_H],PAJAK[[#This Row],[ID]]))</f>
        <v/>
      </c>
      <c r="F8" s="15" t="str">
        <f ca="1">IF(PAJAK[[#This Row],[//]]="","",INDEX(CONV[2],MATCH(INDEX(INDIRECT("NOTA["&amp;PAJAK[#Headers]&amp;"]"),PAJAK[[#This Row],[//]]-2),CONV[1],0),0))</f>
        <v/>
      </c>
      <c r="G8" s="17" t="str">
        <f ca="1">IF(PAJAK[[#This Row],[//]]="","",INDEX(NOTA[TGL_H],PAJAK[[#This Row],[//]]-2))</f>
        <v/>
      </c>
      <c r="H8" s="17" t="str">
        <f ca="1">IF(PAJAK[[#This Row],[//]]="","",INDEX(INDIRECT("NOTA["&amp;PAJAK[#Headers]&amp;"]"),PAJAK[[#This Row],[//]]-2))</f>
        <v/>
      </c>
      <c r="I8" s="16" t="str">
        <f ca="1">IF(PAJAK[[#This Row],[//]]="","",INDEX(INDIRECT("NOTA["&amp;PAJAK[#Headers]&amp;"]"),PAJAK[[#This Row],[//]]-2))</f>
        <v/>
      </c>
      <c r="J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" s="23" t="str">
        <f ca="1">IF(PAJAK[[#This Row],[//]]="","",SUMIF(NOTA[ID_H],PAJAK[[#This Row],[ID]],NOTA[JUMLAH]))</f>
        <v/>
      </c>
      <c r="L8" s="23" t="str">
        <f ca="1">IF(PAJAK[[#This Row],[//]]="","",SUMIF(NOTA[ID_H],PAJAK[[#This Row],[ID]],NOTA[DISC]))</f>
        <v/>
      </c>
      <c r="M8" s="23" t="e">
        <f ca="1">PAJAK[[#This Row],[SUB TOTAL]]-PAJAK[[#This Row],[DISKON]]</f>
        <v>#VALUE!</v>
      </c>
      <c r="N8" s="23" t="str">
        <f ca="1">IF(PAJAK[[#This Row],[//]]="","",INDEX(INDIRECT("NOTA["&amp;PAJAK[#Headers]&amp;"]"),PAJAK[[#This Row],[//]]-2+PAJAK[[#This Row],[QB]]-1))</f>
        <v/>
      </c>
      <c r="O8" s="23" t="e">
        <f ca="1">(PAJAK[[#This Row],[SUB T-DISC]]-PAJAK[[#This Row],[DISC DLL]])/111%</f>
        <v>#VALUE!</v>
      </c>
      <c r="P8" s="23" t="e">
        <f ca="1">PAJAK[[#This Row],[DPP]]*PAJAK[[#This Row],[PPN]]</f>
        <v>#VALUE!</v>
      </c>
      <c r="Q8" s="23" t="e">
        <f ca="1">PAJAK[[#This Row],[DPP]]+PAJAK[[#This Row],[PPN 11%]]</f>
        <v>#VALUE!</v>
      </c>
      <c r="R8" s="18" t="str">
        <f ca="1">IF(ISNUMBER(PAJAK[[#This Row],[//]]),PPN,"")</f>
        <v/>
      </c>
    </row>
    <row r="9" spans="1:18" x14ac:dyDescent="0.25">
      <c r="A9" s="15" t="str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/>
      </c>
      <c r="B9" s="15" t="str">
        <f ca="1">HYPERLINK("[NOTA_.XLSX]NOTA!c"&amp;PAJAK[[#This Row],[//]],IF(PAJAK[[#This Row],[//]]="","",INDEX(INDIRECT("NOTA["&amp;PAJAK[#Headers]&amp;"]"),PAJAK[[#This Row],[//]]-2)))</f>
        <v/>
      </c>
      <c r="C9" s="15" t="str">
        <f ca="1">IF(PAJAK[[#This Row],[//]]="","",INDEX(INDIRECT("NOTA["&amp;PAJAK[#Headers]&amp;"]"),PAJAK[[#This Row],[//]]-2))</f>
        <v/>
      </c>
      <c r="D9" s="15" t="e">
        <f ca="1">MATCH(PAJAK[[#This Row],[ID]],[5]!Table1[ID],0)</f>
        <v>#REF!</v>
      </c>
      <c r="E9" s="16" t="str">
        <f ca="1">IF(PAJAK[[#This Row],[ID]]="","",COUNTIF(NOTA[ID_H],PAJAK[[#This Row],[ID]]))</f>
        <v/>
      </c>
      <c r="F9" s="15" t="str">
        <f ca="1">IF(PAJAK[[#This Row],[//]]="","",INDEX(CONV[2],MATCH(INDEX(INDIRECT("NOTA["&amp;PAJAK[#Headers]&amp;"]"),PAJAK[[#This Row],[//]]-2),CONV[1],0),0))</f>
        <v/>
      </c>
      <c r="G9" s="17" t="str">
        <f ca="1">IF(PAJAK[[#This Row],[//]]="","",INDEX(NOTA[TGL_H],PAJAK[[#This Row],[//]]-2))</f>
        <v/>
      </c>
      <c r="H9" s="17" t="str">
        <f ca="1">IF(PAJAK[[#This Row],[//]]="","",INDEX(INDIRECT("NOTA["&amp;PAJAK[#Headers]&amp;"]"),PAJAK[[#This Row],[//]]-2))</f>
        <v/>
      </c>
      <c r="I9" s="16" t="str">
        <f ca="1">IF(PAJAK[[#This Row],[//]]="","",INDEX(INDIRECT("NOTA["&amp;PAJAK[#Headers]&amp;"]"),PAJAK[[#This Row],[//]]-2))</f>
        <v/>
      </c>
      <c r="J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" s="23" t="str">
        <f ca="1">IF(PAJAK[[#This Row],[//]]="","",SUMIF(NOTA[ID_H],PAJAK[[#This Row],[ID]],NOTA[JUMLAH]))</f>
        <v/>
      </c>
      <c r="L9" s="23" t="str">
        <f ca="1">IF(PAJAK[[#This Row],[//]]="","",SUMIF(NOTA[ID_H],PAJAK[[#This Row],[ID]],NOTA[DISC]))</f>
        <v/>
      </c>
      <c r="M9" s="23" t="e">
        <f ca="1">PAJAK[[#This Row],[SUB TOTAL]]-PAJAK[[#This Row],[DISKON]]</f>
        <v>#VALUE!</v>
      </c>
      <c r="N9" s="23" t="str">
        <f ca="1">IF(PAJAK[[#This Row],[//]]="","",INDEX(INDIRECT("NOTA["&amp;PAJAK[#Headers]&amp;"]"),PAJAK[[#This Row],[//]]-2+PAJAK[[#This Row],[QB]]-1))</f>
        <v/>
      </c>
      <c r="O9" s="23" t="e">
        <f ca="1">(PAJAK[[#This Row],[SUB T-DISC]]-PAJAK[[#This Row],[DISC DLL]])/111%</f>
        <v>#VALUE!</v>
      </c>
      <c r="P9" s="23" t="e">
        <f ca="1">PAJAK[[#This Row],[DPP]]*PAJAK[[#This Row],[PPN]]</f>
        <v>#VALUE!</v>
      </c>
      <c r="Q9" s="23" t="e">
        <f ca="1">PAJAK[[#This Row],[DPP]]+PAJAK[[#This Row],[PPN 11%]]</f>
        <v>#VALUE!</v>
      </c>
      <c r="R9" s="18" t="str">
        <f ca="1">IF(ISNUMBER(PAJAK[[#This Row],[//]]),PPN,"")</f>
        <v/>
      </c>
    </row>
    <row r="10" spans="1:18" x14ac:dyDescent="0.25">
      <c r="A10" s="19" t="str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/>
      </c>
      <c r="B10" s="21" t="str">
        <f ca="1">HYPERLINK("[NOTA_.XLSX]NOTA!c"&amp;PAJAK[[#This Row],[//]],IF(PAJAK[[#This Row],[//]]="","",INDEX(INDIRECT("NOTA["&amp;PAJAK[#Headers]&amp;"]"),PAJAK[[#This Row],[//]]-2)))</f>
        <v/>
      </c>
      <c r="C10" s="19" t="str">
        <f ca="1">IF(PAJAK[[#This Row],[//]]="","",INDEX(INDIRECT("NOTA["&amp;PAJAK[#Headers]&amp;"]"),PAJAK[[#This Row],[//]]-2))</f>
        <v/>
      </c>
      <c r="D10" s="19" t="e">
        <f ca="1">MATCH(PAJAK[[#This Row],[ID]],[5]!Table1[ID],0)</f>
        <v>#REF!</v>
      </c>
      <c r="E10" s="20" t="str">
        <f ca="1">IF(PAJAK[[#This Row],[ID]]="","",COUNTIF(NOTA[ID_H],PAJAK[[#This Row],[ID]]))</f>
        <v/>
      </c>
      <c r="F10" s="15" t="str">
        <f ca="1">IF(PAJAK[[#This Row],[//]]="","",INDEX(CONV[2],MATCH(INDEX(INDIRECT("NOTA["&amp;PAJAK[#Headers]&amp;"]"),PAJAK[[#This Row],[//]]-2),CONV[1],0),0))</f>
        <v/>
      </c>
      <c r="G10" s="17" t="str">
        <f ca="1">IF(PAJAK[[#This Row],[//]]="","",INDEX(NOTA[TGL_H],PAJAK[[#This Row],[//]]-2))</f>
        <v/>
      </c>
      <c r="H10" s="17" t="str">
        <f ca="1">IF(PAJAK[[#This Row],[//]]="","",INDEX(INDIRECT("NOTA["&amp;PAJAK[#Headers]&amp;"]"),PAJAK[[#This Row],[//]]-2))</f>
        <v/>
      </c>
      <c r="I10" s="16" t="str">
        <f ca="1">IF(PAJAK[[#This Row],[//]]="","",INDEX(INDIRECT("NOTA["&amp;PAJAK[#Headers]&amp;"]"),PAJAK[[#This Row],[//]]-2))</f>
        <v/>
      </c>
      <c r="J1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10" s="23" t="str">
        <f ca="1">IF(PAJAK[[#This Row],[//]]="","",SUMIF(NOTA[ID_H],PAJAK[[#This Row],[ID]],NOTA[JUMLAH]))</f>
        <v/>
      </c>
      <c r="L10" s="23" t="str">
        <f ca="1">IF(PAJAK[[#This Row],[//]]="","",SUMIF(NOTA[ID_H],PAJAK[[#This Row],[ID]],NOTA[DISC]))</f>
        <v/>
      </c>
      <c r="M10" s="23" t="e">
        <f ca="1">PAJAK[[#This Row],[SUB TOTAL]]-PAJAK[[#This Row],[DISKON]]</f>
        <v>#VALUE!</v>
      </c>
      <c r="N10" s="23" t="str">
        <f ca="1">IF(PAJAK[[#This Row],[//]]="","",INDEX(INDIRECT("NOTA["&amp;PAJAK[#Headers]&amp;"]"),PAJAK[[#This Row],[//]]-2+PAJAK[[#This Row],[QB]]-1))</f>
        <v/>
      </c>
      <c r="O10" s="23" t="e">
        <f ca="1">(PAJAK[[#This Row],[SUB T-DISC]]-PAJAK[[#This Row],[DISC DLL]])/111%</f>
        <v>#VALUE!</v>
      </c>
      <c r="P10" s="23" t="e">
        <f ca="1">PAJAK[[#This Row],[DPP]]*PAJAK[[#This Row],[PPN]]</f>
        <v>#VALUE!</v>
      </c>
      <c r="Q10" s="23" t="e">
        <f ca="1">PAJAK[[#This Row],[DPP]]+PAJAK[[#This Row],[PPN 11%]]</f>
        <v>#VALUE!</v>
      </c>
      <c r="R10" s="18" t="str">
        <f ca="1">IF(ISNUMBER(PAJAK[[#This Row],[//]]),PPN,"")</f>
        <v/>
      </c>
    </row>
    <row r="11" spans="1:18" x14ac:dyDescent="0.25">
      <c r="A11" s="19" t="str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/>
      </c>
      <c r="B11" s="21" t="str">
        <f ca="1">HYPERLINK("[NOTA_.XLSX]NOTA!c"&amp;PAJAK[[#This Row],[//]],IF(PAJAK[[#This Row],[//]]="","",INDEX(INDIRECT("NOTA["&amp;PAJAK[#Headers]&amp;"]"),PAJAK[[#This Row],[//]]-2)))</f>
        <v/>
      </c>
      <c r="C11" s="19" t="str">
        <f ca="1">IF(PAJAK[[#This Row],[//]]="","",INDEX(INDIRECT("NOTA["&amp;PAJAK[#Headers]&amp;"]"),PAJAK[[#This Row],[//]]-2))</f>
        <v/>
      </c>
      <c r="D11" s="19" t="e">
        <f ca="1">MATCH(PAJAK[[#This Row],[ID]],[5]!Table1[ID],0)</f>
        <v>#REF!</v>
      </c>
      <c r="E11" s="20" t="str">
        <f ca="1">IF(PAJAK[[#This Row],[ID]]="","",COUNTIF(NOTA[ID_H],PAJAK[[#This Row],[ID]]))</f>
        <v/>
      </c>
      <c r="F11" s="15" t="str">
        <f ca="1">IF(PAJAK[[#This Row],[//]]="","",INDEX(CONV[2],MATCH(INDEX(INDIRECT("NOTA["&amp;PAJAK[#Headers]&amp;"]"),PAJAK[[#This Row],[//]]-2),CONV[1],0),0))</f>
        <v/>
      </c>
      <c r="G11" s="17" t="str">
        <f ca="1">IF(PAJAK[[#This Row],[//]]="","",INDEX(NOTA[TGL_H],PAJAK[[#This Row],[//]]-2))</f>
        <v/>
      </c>
      <c r="H11" s="17" t="str">
        <f ca="1">IF(PAJAK[[#This Row],[//]]="","",INDEX(INDIRECT("NOTA["&amp;PAJAK[#Headers]&amp;"]"),PAJAK[[#This Row],[//]]-2))</f>
        <v/>
      </c>
      <c r="I11" s="16" t="str">
        <f ca="1">IF(PAJAK[[#This Row],[//]]="","",INDEX(INDIRECT("NOTA["&amp;PAJAK[#Headers]&amp;"]"),PAJAK[[#This Row],[//]]-2))</f>
        <v/>
      </c>
      <c r="J1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11" s="23" t="str">
        <f ca="1">IF(PAJAK[[#This Row],[//]]="","",SUMIF(NOTA[ID_H],PAJAK[[#This Row],[ID]],NOTA[JUMLAH]))</f>
        <v/>
      </c>
      <c r="L11" s="23" t="str">
        <f ca="1">IF(PAJAK[[#This Row],[//]]="","",SUMIF(NOTA[ID_H],PAJAK[[#This Row],[ID]],NOTA[DISC]))</f>
        <v/>
      </c>
      <c r="M11" s="23" t="e">
        <f ca="1">PAJAK[[#This Row],[SUB TOTAL]]-PAJAK[[#This Row],[DISKON]]</f>
        <v>#VALUE!</v>
      </c>
      <c r="N11" s="23" t="str">
        <f ca="1">IF(PAJAK[[#This Row],[//]]="","",INDEX(INDIRECT("NOTA["&amp;PAJAK[#Headers]&amp;"]"),PAJAK[[#This Row],[//]]-2+PAJAK[[#This Row],[QB]]-1))</f>
        <v/>
      </c>
      <c r="O11" s="23" t="e">
        <f ca="1">(PAJAK[[#This Row],[SUB T-DISC]]-PAJAK[[#This Row],[DISC DLL]])/111%</f>
        <v>#VALUE!</v>
      </c>
      <c r="P11" s="23" t="e">
        <f ca="1">PAJAK[[#This Row],[DPP]]*PAJAK[[#This Row],[PPN]]</f>
        <v>#VALUE!</v>
      </c>
      <c r="Q11" s="23" t="e">
        <f ca="1">PAJAK[[#This Row],[DPP]]+PAJAK[[#This Row],[PPN 11%]]</f>
        <v>#VALUE!</v>
      </c>
      <c r="R11" s="18" t="str">
        <f ca="1">IF(ISNUMBER(PAJAK[[#This Row],[//]]),PPN,"")</f>
        <v/>
      </c>
    </row>
    <row r="12" spans="1:18" x14ac:dyDescent="0.25">
      <c r="A12" s="15" t="str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/>
      </c>
      <c r="B12" s="15" t="str">
        <f ca="1">HYPERLINK("[NOTA_.XLSX]NOTA!c"&amp;PAJAK[[#This Row],[//]],IF(PAJAK[[#This Row],[//]]="","",INDEX(INDIRECT("NOTA["&amp;PAJAK[#Headers]&amp;"]"),PAJAK[[#This Row],[//]]-2)))</f>
        <v/>
      </c>
      <c r="C12" s="15" t="str">
        <f ca="1">IF(PAJAK[[#This Row],[//]]="","",INDEX(INDIRECT("NOTA["&amp;PAJAK[#Headers]&amp;"]"),PAJAK[[#This Row],[//]]-2))</f>
        <v/>
      </c>
      <c r="D12" s="15" t="e">
        <f ca="1">MATCH(PAJAK[[#This Row],[ID]],[5]!Table1[ID],0)</f>
        <v>#REF!</v>
      </c>
      <c r="E12" s="16" t="str">
        <f ca="1">IF(PAJAK[[#This Row],[ID]]="","",COUNTIF(NOTA[ID_H],PAJAK[[#This Row],[ID]]))</f>
        <v/>
      </c>
      <c r="F12" s="15" t="str">
        <f ca="1">IF(PAJAK[[#This Row],[//]]="","",INDEX(CONV[2],MATCH(INDEX(INDIRECT("NOTA["&amp;PAJAK[#Headers]&amp;"]"),PAJAK[[#This Row],[//]]-2),CONV[1],0),0))</f>
        <v/>
      </c>
      <c r="G12" s="17" t="str">
        <f ca="1">IF(PAJAK[[#This Row],[//]]="","",INDEX(NOTA[TGL_H],PAJAK[[#This Row],[//]]-2))</f>
        <v/>
      </c>
      <c r="H12" s="17" t="str">
        <f ca="1">IF(PAJAK[[#This Row],[//]]="","",INDEX(INDIRECT("NOTA["&amp;PAJAK[#Headers]&amp;"]"),PAJAK[[#This Row],[//]]-2))</f>
        <v/>
      </c>
      <c r="I12" s="16" t="str">
        <f ca="1">IF(PAJAK[[#This Row],[//]]="","",INDEX(INDIRECT("NOTA["&amp;PAJAK[#Headers]&amp;"]"),PAJAK[[#This Row],[//]]-2))</f>
        <v/>
      </c>
      <c r="J1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12" s="23" t="str">
        <f ca="1">IF(PAJAK[[#This Row],[//]]="","",SUMIF(NOTA[ID_H],PAJAK[[#This Row],[ID]],NOTA[JUMLAH]))</f>
        <v/>
      </c>
      <c r="L12" s="23" t="str">
        <f ca="1">IF(PAJAK[[#This Row],[//]]="","",SUMIF(NOTA[ID_H],PAJAK[[#This Row],[ID]],NOTA[DISC]))</f>
        <v/>
      </c>
      <c r="M12" s="23" t="e">
        <f ca="1">PAJAK[[#This Row],[SUB TOTAL]]-PAJAK[[#This Row],[DISKON]]</f>
        <v>#VALUE!</v>
      </c>
      <c r="N12" s="23" t="str">
        <f ca="1">IF(PAJAK[[#This Row],[//]]="","",INDEX(INDIRECT("NOTA["&amp;PAJAK[#Headers]&amp;"]"),PAJAK[[#This Row],[//]]-2+PAJAK[[#This Row],[QB]]-1))</f>
        <v/>
      </c>
      <c r="O12" s="23" t="e">
        <f ca="1">(PAJAK[[#This Row],[SUB T-DISC]]-PAJAK[[#This Row],[DISC DLL]])/111%</f>
        <v>#VALUE!</v>
      </c>
      <c r="P12" s="23" t="e">
        <f ca="1">PAJAK[[#This Row],[DPP]]*PAJAK[[#This Row],[PPN]]</f>
        <v>#VALUE!</v>
      </c>
      <c r="Q12" s="23" t="e">
        <f ca="1">PAJAK[[#This Row],[DPP]]+PAJAK[[#This Row],[PPN 11%]]</f>
        <v>#VALUE!</v>
      </c>
      <c r="R12" s="18" t="str">
        <f ca="1">IF(ISNUMBER(PAJAK[[#This Row],[//]]),PPN,"")</f>
        <v/>
      </c>
    </row>
    <row r="13" spans="1:18" x14ac:dyDescent="0.25">
      <c r="A13" s="19" t="str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/>
      </c>
      <c r="B13" s="21" t="str">
        <f ca="1">HYPERLINK("[NOTA_.XLSX]NOTA!c"&amp;PAJAK[[#This Row],[//]],IF(PAJAK[[#This Row],[//]]="","",INDEX(INDIRECT("NOTA["&amp;PAJAK[#Headers]&amp;"]"),PAJAK[[#This Row],[//]]-2)))</f>
        <v/>
      </c>
      <c r="C13" s="19" t="str">
        <f ca="1">IF(PAJAK[[#This Row],[//]]="","",INDEX(INDIRECT("NOTA["&amp;PAJAK[#Headers]&amp;"]"),PAJAK[[#This Row],[//]]-2))</f>
        <v/>
      </c>
      <c r="D13" s="19" t="e">
        <f ca="1">MATCH(PAJAK[[#This Row],[ID]],[5]!Table1[ID],0)</f>
        <v>#REF!</v>
      </c>
      <c r="E13" s="20" t="str">
        <f ca="1">IF(PAJAK[[#This Row],[ID]]="","",COUNTIF(NOTA[ID_H],PAJAK[[#This Row],[ID]]))</f>
        <v/>
      </c>
      <c r="F13" s="15" t="str">
        <f ca="1">IF(PAJAK[[#This Row],[//]]="","",INDEX(CONV[2],MATCH(INDEX(INDIRECT("NOTA["&amp;PAJAK[#Headers]&amp;"]"),PAJAK[[#This Row],[//]]-2),CONV[1],0),0))</f>
        <v/>
      </c>
      <c r="G13" s="17" t="str">
        <f ca="1">IF(PAJAK[[#This Row],[//]]="","",INDEX(NOTA[TGL_H],PAJAK[[#This Row],[//]]-2))</f>
        <v/>
      </c>
      <c r="H13" s="17" t="str">
        <f ca="1">IF(PAJAK[[#This Row],[//]]="","",INDEX(INDIRECT("NOTA["&amp;PAJAK[#Headers]&amp;"]"),PAJAK[[#This Row],[//]]-2))</f>
        <v/>
      </c>
      <c r="I13" s="16" t="str">
        <f ca="1">IF(PAJAK[[#This Row],[//]]="","",INDEX(INDIRECT("NOTA["&amp;PAJAK[#Headers]&amp;"]"),PAJAK[[#This Row],[//]]-2))</f>
        <v/>
      </c>
      <c r="J1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13" s="23" t="str">
        <f ca="1">IF(PAJAK[[#This Row],[//]]="","",SUMIF(NOTA[ID_H],PAJAK[[#This Row],[ID]],NOTA[JUMLAH]))</f>
        <v/>
      </c>
      <c r="L13" s="23" t="str">
        <f ca="1">IF(PAJAK[[#This Row],[//]]="","",SUMIF(NOTA[ID_H],PAJAK[[#This Row],[ID]],NOTA[DISC]))</f>
        <v/>
      </c>
      <c r="M13" s="23" t="e">
        <f ca="1">PAJAK[[#This Row],[SUB TOTAL]]-PAJAK[[#This Row],[DISKON]]</f>
        <v>#VALUE!</v>
      </c>
      <c r="N13" s="23" t="str">
        <f ca="1">IF(PAJAK[[#This Row],[//]]="","",INDEX(INDIRECT("NOTA["&amp;PAJAK[#Headers]&amp;"]"),PAJAK[[#This Row],[//]]-2+PAJAK[[#This Row],[QB]]-1))</f>
        <v/>
      </c>
      <c r="O13" s="23" t="e">
        <f ca="1">(PAJAK[[#This Row],[SUB T-DISC]]-PAJAK[[#This Row],[DISC DLL]])/111%</f>
        <v>#VALUE!</v>
      </c>
      <c r="P13" s="23" t="e">
        <f ca="1">PAJAK[[#This Row],[DPP]]*PAJAK[[#This Row],[PPN]]</f>
        <v>#VALUE!</v>
      </c>
      <c r="Q13" s="23" t="e">
        <f ca="1">PAJAK[[#This Row],[DPP]]+PAJAK[[#This Row],[PPN 11%]]</f>
        <v>#VALUE!</v>
      </c>
      <c r="R13" s="18" t="str">
        <f ca="1">IF(ISNUMBER(PAJAK[[#This Row],[//]]),PPN,"")</f>
        <v/>
      </c>
    </row>
    <row r="14" spans="1:18" x14ac:dyDescent="0.25">
      <c r="A14" s="15" t="str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/>
      </c>
      <c r="B14" s="15" t="str">
        <f ca="1">HYPERLINK("[NOTA_.XLSX]NOTA!c"&amp;PAJAK[[#This Row],[//]],IF(PAJAK[[#This Row],[//]]="","",INDEX(INDIRECT("NOTA["&amp;PAJAK[#Headers]&amp;"]"),PAJAK[[#This Row],[//]]-2)))</f>
        <v/>
      </c>
      <c r="C14" s="15" t="str">
        <f ca="1">IF(PAJAK[[#This Row],[//]]="","",INDEX(INDIRECT("NOTA["&amp;PAJAK[#Headers]&amp;"]"),PAJAK[[#This Row],[//]]-2))</f>
        <v/>
      </c>
      <c r="D14" s="15" t="e">
        <f ca="1">MATCH(PAJAK[[#This Row],[ID]],[5]!Table1[ID],0)</f>
        <v>#REF!</v>
      </c>
      <c r="E14" s="16" t="str">
        <f ca="1">IF(PAJAK[[#This Row],[ID]]="","",COUNTIF(NOTA[ID_H],PAJAK[[#This Row],[ID]]))</f>
        <v/>
      </c>
      <c r="F14" s="15" t="str">
        <f ca="1">IF(PAJAK[[#This Row],[//]]="","",INDEX(CONV[2],MATCH(INDEX(INDIRECT("NOTA["&amp;PAJAK[#Headers]&amp;"]"),PAJAK[[#This Row],[//]]-2),CONV[1],0),0))</f>
        <v/>
      </c>
      <c r="G14" s="17" t="str">
        <f ca="1">IF(PAJAK[[#This Row],[//]]="","",INDEX(NOTA[TGL_H],PAJAK[[#This Row],[//]]-2))</f>
        <v/>
      </c>
      <c r="H14" s="17" t="str">
        <f ca="1">IF(PAJAK[[#This Row],[//]]="","",INDEX(INDIRECT("NOTA["&amp;PAJAK[#Headers]&amp;"]"),PAJAK[[#This Row],[//]]-2))</f>
        <v/>
      </c>
      <c r="I14" s="16" t="str">
        <f ca="1">IF(PAJAK[[#This Row],[//]]="","",INDEX(INDIRECT("NOTA["&amp;PAJAK[#Headers]&amp;"]"),PAJAK[[#This Row],[//]]-2))</f>
        <v/>
      </c>
      <c r="J1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14" s="23" t="str">
        <f ca="1">IF(PAJAK[[#This Row],[//]]="","",SUMIF(NOTA[ID_H],PAJAK[[#This Row],[ID]],NOTA[JUMLAH]))</f>
        <v/>
      </c>
      <c r="L14" s="23" t="str">
        <f ca="1">IF(PAJAK[[#This Row],[//]]="","",SUMIF(NOTA[ID_H],PAJAK[[#This Row],[ID]],NOTA[DISC]))</f>
        <v/>
      </c>
      <c r="M14" s="23" t="e">
        <f ca="1">PAJAK[[#This Row],[SUB TOTAL]]-PAJAK[[#This Row],[DISKON]]</f>
        <v>#VALUE!</v>
      </c>
      <c r="N14" s="23" t="str">
        <f ca="1">IF(PAJAK[[#This Row],[//]]="","",INDEX(INDIRECT("NOTA["&amp;PAJAK[#Headers]&amp;"]"),PAJAK[[#This Row],[//]]-2+PAJAK[[#This Row],[QB]]-1))</f>
        <v/>
      </c>
      <c r="O14" s="23" t="e">
        <f ca="1">(PAJAK[[#This Row],[SUB T-DISC]]-PAJAK[[#This Row],[DISC DLL]])/111%</f>
        <v>#VALUE!</v>
      </c>
      <c r="P14" s="23" t="e">
        <f ca="1">PAJAK[[#This Row],[DPP]]*PAJAK[[#This Row],[PPN]]</f>
        <v>#VALUE!</v>
      </c>
      <c r="Q14" s="23" t="e">
        <f ca="1">PAJAK[[#This Row],[DPP]]+PAJAK[[#This Row],[PPN 11%]]</f>
        <v>#VALUE!</v>
      </c>
      <c r="R14" s="18" t="str">
        <f ca="1">IF(ISNUMBER(PAJAK[[#This Row],[//]]),PPN,"")</f>
        <v/>
      </c>
    </row>
    <row r="15" spans="1:18" x14ac:dyDescent="0.25">
      <c r="A15" s="15" t="str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/>
      </c>
      <c r="B15" s="22" t="str">
        <f ca="1">HYPERLINK("[NOTA_.XLSX]NOTA!c"&amp;PAJAK[[#This Row],[//]],IF(PAJAK[[#This Row],[//]]="","",INDEX(INDIRECT("NOTA["&amp;PAJAK[#Headers]&amp;"]"),PAJAK[[#This Row],[//]]-2)))</f>
        <v/>
      </c>
      <c r="C15" s="15" t="str">
        <f ca="1">IF(PAJAK[[#This Row],[//]]="","",INDEX(INDIRECT("NOTA["&amp;PAJAK[#Headers]&amp;"]"),PAJAK[[#This Row],[//]]-2))</f>
        <v/>
      </c>
      <c r="D15" s="15" t="e">
        <f ca="1">MATCH(PAJAK[[#This Row],[ID]],[5]!Table1[ID],0)</f>
        <v>#REF!</v>
      </c>
      <c r="E15" s="16" t="str">
        <f ca="1">IF(PAJAK[[#This Row],[ID]]="","",COUNTIF(NOTA[ID_H],PAJAK[[#This Row],[ID]]))</f>
        <v/>
      </c>
      <c r="F15" s="15" t="str">
        <f ca="1">IF(PAJAK[[#This Row],[//]]="","",INDEX(CONV[2],MATCH(INDEX(INDIRECT("NOTA["&amp;PAJAK[#Headers]&amp;"]"),PAJAK[[#This Row],[//]]-2),CONV[1],0),0))</f>
        <v/>
      </c>
      <c r="G15" s="17" t="str">
        <f ca="1">IF(PAJAK[[#This Row],[//]]="","",INDEX(NOTA[TGL_H],PAJAK[[#This Row],[//]]-2))</f>
        <v/>
      </c>
      <c r="H15" s="17" t="str">
        <f ca="1">IF(PAJAK[[#This Row],[//]]="","",INDEX(INDIRECT("NOTA["&amp;PAJAK[#Headers]&amp;"]"),PAJAK[[#This Row],[//]]-2))</f>
        <v/>
      </c>
      <c r="I15" s="16" t="str">
        <f ca="1">IF(PAJAK[[#This Row],[//]]="","",INDEX(INDIRECT("NOTA["&amp;PAJAK[#Headers]&amp;"]"),PAJAK[[#This Row],[//]]-2))</f>
        <v/>
      </c>
      <c r="J1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15" s="23" t="str">
        <f ca="1">IF(PAJAK[[#This Row],[//]]="","",SUMIF(NOTA[ID_H],PAJAK[[#This Row],[ID]],NOTA[JUMLAH]))</f>
        <v/>
      </c>
      <c r="L15" s="23" t="str">
        <f ca="1">IF(PAJAK[[#This Row],[//]]="","",SUMIF(NOTA[ID_H],PAJAK[[#This Row],[ID]],NOTA[DISC]))</f>
        <v/>
      </c>
      <c r="M15" s="23" t="e">
        <f ca="1">PAJAK[[#This Row],[SUB TOTAL]]-PAJAK[[#This Row],[DISKON]]</f>
        <v>#VALUE!</v>
      </c>
      <c r="N15" s="23" t="str">
        <f ca="1">IF(PAJAK[[#This Row],[//]]="","",INDEX(INDIRECT("NOTA["&amp;PAJAK[#Headers]&amp;"]"),PAJAK[[#This Row],[//]]-2+PAJAK[[#This Row],[QB]]-1))</f>
        <v/>
      </c>
      <c r="O15" s="23" t="e">
        <f ca="1">(PAJAK[[#This Row],[SUB T-DISC]]-PAJAK[[#This Row],[DISC DLL]])/111%</f>
        <v>#VALUE!</v>
      </c>
      <c r="P15" s="23" t="e">
        <f ca="1">PAJAK[[#This Row],[DPP]]*PAJAK[[#This Row],[PPN]]</f>
        <v>#VALUE!</v>
      </c>
      <c r="Q15" s="23" t="e">
        <f ca="1">PAJAK[[#This Row],[DPP]]+PAJAK[[#This Row],[PPN 11%]]</f>
        <v>#VALUE!</v>
      </c>
      <c r="R15" s="18" t="str">
        <f ca="1">IF(ISNUMBER(PAJAK[[#This Row],[//]]),PPN,"")</f>
        <v/>
      </c>
    </row>
    <row r="16" spans="1:18" x14ac:dyDescent="0.25">
      <c r="A16" s="15" t="str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/>
      </c>
      <c r="B16" s="15" t="str">
        <f ca="1">HYPERLINK("[NOTA_.XLSX]NOTA!c"&amp;PAJAK[[#This Row],[//]],IF(PAJAK[[#This Row],[//]]="","",INDEX(INDIRECT("NOTA["&amp;PAJAK[#Headers]&amp;"]"),PAJAK[[#This Row],[//]]-2)))</f>
        <v/>
      </c>
      <c r="C16" s="15" t="str">
        <f ca="1">IF(PAJAK[[#This Row],[//]]="","",INDEX(INDIRECT("NOTA["&amp;PAJAK[#Headers]&amp;"]"),PAJAK[[#This Row],[//]]-2))</f>
        <v/>
      </c>
      <c r="D16" s="15" t="e">
        <f ca="1">MATCH(PAJAK[[#This Row],[ID]],[5]!Table1[ID],0)</f>
        <v>#REF!</v>
      </c>
      <c r="E16" s="16" t="str">
        <f ca="1">IF(PAJAK[[#This Row],[ID]]="","",COUNTIF(NOTA[ID_H],PAJAK[[#This Row],[ID]]))</f>
        <v/>
      </c>
      <c r="F16" s="15" t="str">
        <f ca="1">IF(PAJAK[[#This Row],[//]]="","",INDEX(CONV[2],MATCH(INDEX(INDIRECT("NOTA["&amp;PAJAK[#Headers]&amp;"]"),PAJAK[[#This Row],[//]]-2),CONV[1],0),0))</f>
        <v/>
      </c>
      <c r="G16" s="17" t="str">
        <f ca="1">IF(PAJAK[[#This Row],[//]]="","",INDEX(NOTA[TGL_H],PAJAK[[#This Row],[//]]-2))</f>
        <v/>
      </c>
      <c r="H16" s="17" t="str">
        <f ca="1">IF(PAJAK[[#This Row],[//]]="","",INDEX(INDIRECT("NOTA["&amp;PAJAK[#Headers]&amp;"]"),PAJAK[[#This Row],[//]]-2))</f>
        <v/>
      </c>
      <c r="I16" s="16" t="str">
        <f ca="1">IF(PAJAK[[#This Row],[//]]="","",INDEX(INDIRECT("NOTA["&amp;PAJAK[#Headers]&amp;"]"),PAJAK[[#This Row],[//]]-2))</f>
        <v/>
      </c>
      <c r="J1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16" s="23" t="str">
        <f ca="1">IF(PAJAK[[#This Row],[//]]="","",SUMIF(NOTA[ID_H],PAJAK[[#This Row],[ID]],NOTA[JUMLAH]))</f>
        <v/>
      </c>
      <c r="L16" s="23" t="str">
        <f ca="1">IF(PAJAK[[#This Row],[//]]="","",SUMIF(NOTA[ID_H],PAJAK[[#This Row],[ID]],NOTA[DISC]))</f>
        <v/>
      </c>
      <c r="M16" s="23" t="e">
        <f ca="1">PAJAK[[#This Row],[SUB TOTAL]]-PAJAK[[#This Row],[DISKON]]</f>
        <v>#VALUE!</v>
      </c>
      <c r="N16" s="23" t="str">
        <f ca="1">IF(PAJAK[[#This Row],[//]]="","",INDEX(INDIRECT("NOTA["&amp;PAJAK[#Headers]&amp;"]"),PAJAK[[#This Row],[//]]-2+PAJAK[[#This Row],[QB]]-1))</f>
        <v/>
      </c>
      <c r="O16" s="23" t="e">
        <f ca="1">(PAJAK[[#This Row],[SUB T-DISC]]-PAJAK[[#This Row],[DISC DLL]])/111%</f>
        <v>#VALUE!</v>
      </c>
      <c r="P16" s="23" t="e">
        <f ca="1">PAJAK[[#This Row],[DPP]]*PAJAK[[#This Row],[PPN]]</f>
        <v>#VALUE!</v>
      </c>
      <c r="Q16" s="23" t="e">
        <f ca="1">PAJAK[[#This Row],[DPP]]+PAJAK[[#This Row],[PPN 11%]]</f>
        <v>#VALUE!</v>
      </c>
      <c r="R16" s="18" t="str">
        <f ca="1">IF(ISNUMBER(PAJAK[[#This Row],[//]]),PPN,"")</f>
        <v/>
      </c>
    </row>
    <row r="17" spans="1:18" x14ac:dyDescent="0.25">
      <c r="A17" s="19" t="str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/>
      </c>
      <c r="B17" s="21" t="str">
        <f ca="1">HYPERLINK("[NOTA_.XLSX]NOTA!c"&amp;PAJAK[[#This Row],[//]],IF(PAJAK[[#This Row],[//]]="","",INDEX(INDIRECT("NOTA["&amp;PAJAK[#Headers]&amp;"]"),PAJAK[[#This Row],[//]]-2)))</f>
        <v/>
      </c>
      <c r="C17" s="19" t="str">
        <f ca="1">IF(PAJAK[[#This Row],[//]]="","",INDEX(INDIRECT("NOTA["&amp;PAJAK[#Headers]&amp;"]"),PAJAK[[#This Row],[//]]-2))</f>
        <v/>
      </c>
      <c r="D17" s="19" t="e">
        <f ca="1">MATCH(PAJAK[[#This Row],[ID]],[5]!Table1[ID],0)</f>
        <v>#REF!</v>
      </c>
      <c r="E17" s="20" t="str">
        <f ca="1">IF(PAJAK[[#This Row],[ID]]="","",COUNTIF(NOTA[ID_H],PAJAK[[#This Row],[ID]]))</f>
        <v/>
      </c>
      <c r="F17" s="15" t="str">
        <f ca="1">IF(PAJAK[[#This Row],[//]]="","",INDEX(CONV[2],MATCH(INDEX(INDIRECT("NOTA["&amp;PAJAK[#Headers]&amp;"]"),PAJAK[[#This Row],[//]]-2),CONV[1],0),0))</f>
        <v/>
      </c>
      <c r="G17" s="17" t="str">
        <f ca="1">IF(PAJAK[[#This Row],[//]]="","",INDEX(NOTA[TGL_H],PAJAK[[#This Row],[//]]-2))</f>
        <v/>
      </c>
      <c r="H17" s="17" t="str">
        <f ca="1">IF(PAJAK[[#This Row],[//]]="","",INDEX(INDIRECT("NOTA["&amp;PAJAK[#Headers]&amp;"]"),PAJAK[[#This Row],[//]]-2))</f>
        <v/>
      </c>
      <c r="I17" s="16" t="str">
        <f ca="1">IF(PAJAK[[#This Row],[//]]="","",INDEX(INDIRECT("NOTA["&amp;PAJAK[#Headers]&amp;"]"),PAJAK[[#This Row],[//]]-2))</f>
        <v/>
      </c>
      <c r="J1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17" s="23" t="str">
        <f ca="1">IF(PAJAK[[#This Row],[//]]="","",SUMIF(NOTA[ID_H],PAJAK[[#This Row],[ID]],NOTA[JUMLAH]))</f>
        <v/>
      </c>
      <c r="L17" s="23" t="str">
        <f ca="1">IF(PAJAK[[#This Row],[//]]="","",SUMIF(NOTA[ID_H],PAJAK[[#This Row],[ID]],NOTA[DISC]))</f>
        <v/>
      </c>
      <c r="M17" s="23" t="e">
        <f ca="1">PAJAK[[#This Row],[SUB TOTAL]]-PAJAK[[#This Row],[DISKON]]</f>
        <v>#VALUE!</v>
      </c>
      <c r="N17" s="23" t="str">
        <f ca="1">IF(PAJAK[[#This Row],[//]]="","",INDEX(INDIRECT("NOTA["&amp;PAJAK[#Headers]&amp;"]"),PAJAK[[#This Row],[//]]-2+PAJAK[[#This Row],[QB]]-1))</f>
        <v/>
      </c>
      <c r="O17" s="23" t="e">
        <f ca="1">(PAJAK[[#This Row],[SUB T-DISC]]-PAJAK[[#This Row],[DISC DLL]])/111%</f>
        <v>#VALUE!</v>
      </c>
      <c r="P17" s="23" t="e">
        <f ca="1">PAJAK[[#This Row],[DPP]]*PAJAK[[#This Row],[PPN]]</f>
        <v>#VALUE!</v>
      </c>
      <c r="Q17" s="23" t="e">
        <f ca="1">PAJAK[[#This Row],[DPP]]+PAJAK[[#This Row],[PPN 11%]]</f>
        <v>#VALUE!</v>
      </c>
      <c r="R17" s="18" t="str">
        <f ca="1">IF(ISNUMBER(PAJAK[[#This Row],[//]]),PPN,"")</f>
        <v/>
      </c>
    </row>
    <row r="18" spans="1:18" x14ac:dyDescent="0.25">
      <c r="A18" s="19" t="str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/>
      </c>
      <c r="B18" s="21" t="str">
        <f ca="1">HYPERLINK("[NOTA_.XLSX]NOTA!c"&amp;PAJAK[[#This Row],[//]],IF(PAJAK[[#This Row],[//]]="","",INDEX(INDIRECT("NOTA["&amp;PAJAK[#Headers]&amp;"]"),PAJAK[[#This Row],[//]]-2)))</f>
        <v/>
      </c>
      <c r="C18" s="19" t="str">
        <f ca="1">IF(PAJAK[[#This Row],[//]]="","",INDEX(INDIRECT("NOTA["&amp;PAJAK[#Headers]&amp;"]"),PAJAK[[#This Row],[//]]-2))</f>
        <v/>
      </c>
      <c r="D18" s="19" t="e">
        <f ca="1">MATCH(PAJAK[[#This Row],[ID]],[5]!Table1[ID],0)</f>
        <v>#REF!</v>
      </c>
      <c r="E18" s="20" t="str">
        <f ca="1">IF(PAJAK[[#This Row],[ID]]="","",COUNTIF(NOTA[ID_H],PAJAK[[#This Row],[ID]]))</f>
        <v/>
      </c>
      <c r="F18" s="15" t="str">
        <f ca="1">IF(PAJAK[[#This Row],[//]]="","",INDEX(CONV[2],MATCH(INDEX(INDIRECT("NOTA["&amp;PAJAK[#Headers]&amp;"]"),PAJAK[[#This Row],[//]]-2),CONV[1],0),0))</f>
        <v/>
      </c>
      <c r="G18" s="17" t="str">
        <f ca="1">IF(PAJAK[[#This Row],[//]]="","",INDEX(NOTA[TGL_H],PAJAK[[#This Row],[//]]-2))</f>
        <v/>
      </c>
      <c r="H18" s="17" t="str">
        <f ca="1">IF(PAJAK[[#This Row],[//]]="","",INDEX(INDIRECT("NOTA["&amp;PAJAK[#Headers]&amp;"]"),PAJAK[[#This Row],[//]]-2))</f>
        <v/>
      </c>
      <c r="I18" s="16" t="str">
        <f ca="1">IF(PAJAK[[#This Row],[//]]="","",INDEX(INDIRECT("NOTA["&amp;PAJAK[#Headers]&amp;"]"),PAJAK[[#This Row],[//]]-2))</f>
        <v/>
      </c>
      <c r="J1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18" s="23" t="str">
        <f ca="1">IF(PAJAK[[#This Row],[//]]="","",SUMIF(NOTA[ID_H],PAJAK[[#This Row],[ID]],NOTA[JUMLAH]))</f>
        <v/>
      </c>
      <c r="L18" s="23" t="str">
        <f ca="1">IF(PAJAK[[#This Row],[//]]="","",SUMIF(NOTA[ID_H],PAJAK[[#This Row],[ID]],NOTA[DISC]))</f>
        <v/>
      </c>
      <c r="M18" s="23" t="e">
        <f ca="1">PAJAK[[#This Row],[SUB TOTAL]]-PAJAK[[#This Row],[DISKON]]</f>
        <v>#VALUE!</v>
      </c>
      <c r="N18" s="23" t="str">
        <f ca="1">IF(PAJAK[[#This Row],[//]]="","",INDEX(INDIRECT("NOTA["&amp;PAJAK[#Headers]&amp;"]"),PAJAK[[#This Row],[//]]-2+PAJAK[[#This Row],[QB]]-1))</f>
        <v/>
      </c>
      <c r="O18" s="23" t="e">
        <f ca="1">(PAJAK[[#This Row],[SUB T-DISC]]-PAJAK[[#This Row],[DISC DLL]])/111%</f>
        <v>#VALUE!</v>
      </c>
      <c r="P18" s="23" t="e">
        <f ca="1">PAJAK[[#This Row],[DPP]]*PAJAK[[#This Row],[PPN]]</f>
        <v>#VALUE!</v>
      </c>
      <c r="Q18" s="23" t="e">
        <f ca="1">PAJAK[[#This Row],[DPP]]+PAJAK[[#This Row],[PPN 11%]]</f>
        <v>#VALUE!</v>
      </c>
      <c r="R18" s="18" t="str">
        <f ca="1">IF(ISNUMBER(PAJAK[[#This Row],[//]]),PPN,"")</f>
        <v/>
      </c>
    </row>
    <row r="19" spans="1:18" x14ac:dyDescent="0.25">
      <c r="A19" s="19" t="str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/>
      </c>
      <c r="B19" s="21" t="str">
        <f ca="1">HYPERLINK("[NOTA_.XLSX]NOTA!c"&amp;PAJAK[[#This Row],[//]],IF(PAJAK[[#This Row],[//]]="","",INDEX(INDIRECT("NOTA["&amp;PAJAK[#Headers]&amp;"]"),PAJAK[[#This Row],[//]]-2)))</f>
        <v/>
      </c>
      <c r="C19" s="19" t="str">
        <f ca="1">IF(PAJAK[[#This Row],[//]]="","",INDEX(INDIRECT("NOTA["&amp;PAJAK[#Headers]&amp;"]"),PAJAK[[#This Row],[//]]-2))</f>
        <v/>
      </c>
      <c r="D19" s="19" t="e">
        <f ca="1">MATCH(PAJAK[[#This Row],[ID]],[5]!Table1[ID],0)</f>
        <v>#REF!</v>
      </c>
      <c r="E19" s="20" t="str">
        <f ca="1">IF(PAJAK[[#This Row],[ID]]="","",COUNTIF(NOTA[ID_H],PAJAK[[#This Row],[ID]]))</f>
        <v/>
      </c>
      <c r="F19" s="15" t="str">
        <f ca="1">IF(PAJAK[[#This Row],[//]]="","",INDEX(CONV[2],MATCH(INDEX(INDIRECT("NOTA["&amp;PAJAK[#Headers]&amp;"]"),PAJAK[[#This Row],[//]]-2),CONV[1],0),0))</f>
        <v/>
      </c>
      <c r="G19" s="17" t="str">
        <f ca="1">IF(PAJAK[[#This Row],[//]]="","",INDEX(NOTA[TGL_H],PAJAK[[#This Row],[//]]-2))</f>
        <v/>
      </c>
      <c r="H19" s="17" t="str">
        <f ca="1">IF(PAJAK[[#This Row],[//]]="","",INDEX(INDIRECT("NOTA["&amp;PAJAK[#Headers]&amp;"]"),PAJAK[[#This Row],[//]]-2))</f>
        <v/>
      </c>
      <c r="I19" s="16" t="str">
        <f ca="1">IF(PAJAK[[#This Row],[//]]="","",INDEX(INDIRECT("NOTA["&amp;PAJAK[#Headers]&amp;"]"),PAJAK[[#This Row],[//]]-2))</f>
        <v/>
      </c>
      <c r="J1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19" s="23" t="str">
        <f ca="1">IF(PAJAK[[#This Row],[//]]="","",SUMIF(NOTA[ID_H],PAJAK[[#This Row],[ID]],NOTA[JUMLAH]))</f>
        <v/>
      </c>
      <c r="L19" s="23" t="str">
        <f ca="1">IF(PAJAK[[#This Row],[//]]="","",SUMIF(NOTA[ID_H],PAJAK[[#This Row],[ID]],NOTA[DISC]))</f>
        <v/>
      </c>
      <c r="M19" s="23" t="e">
        <f ca="1">PAJAK[[#This Row],[SUB TOTAL]]-PAJAK[[#This Row],[DISKON]]</f>
        <v>#VALUE!</v>
      </c>
      <c r="N19" s="23" t="str">
        <f ca="1">IF(PAJAK[[#This Row],[//]]="","",INDEX(INDIRECT("NOTA["&amp;PAJAK[#Headers]&amp;"]"),PAJAK[[#This Row],[//]]-2+PAJAK[[#This Row],[QB]]-1))</f>
        <v/>
      </c>
      <c r="O19" s="23" t="e">
        <f ca="1">(PAJAK[[#This Row],[SUB T-DISC]]-PAJAK[[#This Row],[DISC DLL]])/111%</f>
        <v>#VALUE!</v>
      </c>
      <c r="P19" s="23" t="e">
        <f ca="1">PAJAK[[#This Row],[DPP]]*PAJAK[[#This Row],[PPN]]</f>
        <v>#VALUE!</v>
      </c>
      <c r="Q19" s="23" t="e">
        <f ca="1">PAJAK[[#This Row],[DPP]]+PAJAK[[#This Row],[PPN 11%]]</f>
        <v>#VALUE!</v>
      </c>
      <c r="R19" s="18" t="str">
        <f ca="1">IF(ISNUMBER(PAJAK[[#This Row],[//]]),PPN,"")</f>
        <v/>
      </c>
    </row>
    <row r="20" spans="1:18" x14ac:dyDescent="0.25">
      <c r="A20" s="15" t="str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/>
      </c>
      <c r="B20" s="15" t="str">
        <f ca="1">HYPERLINK("[NOTA_.XLSX]NOTA!c"&amp;PAJAK[[#This Row],[//]],IF(PAJAK[[#This Row],[//]]="","",INDEX(INDIRECT("NOTA["&amp;PAJAK[#Headers]&amp;"]"),PAJAK[[#This Row],[//]]-2)))</f>
        <v/>
      </c>
      <c r="C20" s="15" t="str">
        <f ca="1">IF(PAJAK[[#This Row],[//]]="","",INDEX(INDIRECT("NOTA["&amp;PAJAK[#Headers]&amp;"]"),PAJAK[[#This Row],[//]]-2))</f>
        <v/>
      </c>
      <c r="D20" s="15" t="e">
        <f ca="1">MATCH(PAJAK[[#This Row],[ID]],[5]!Table1[ID],0)</f>
        <v>#REF!</v>
      </c>
      <c r="E20" s="16" t="str">
        <f ca="1">IF(PAJAK[[#This Row],[ID]]="","",COUNTIF(NOTA[ID_H],PAJAK[[#This Row],[ID]]))</f>
        <v/>
      </c>
      <c r="F20" s="15" t="str">
        <f ca="1">IF(PAJAK[[#This Row],[//]]="","",INDEX(CONV[2],MATCH(INDEX(INDIRECT("NOTA["&amp;PAJAK[#Headers]&amp;"]"),PAJAK[[#This Row],[//]]-2),CONV[1],0),0))</f>
        <v/>
      </c>
      <c r="G20" s="17" t="str">
        <f ca="1">IF(PAJAK[[#This Row],[//]]="","",INDEX(NOTA[TGL_H],PAJAK[[#This Row],[//]]-2))</f>
        <v/>
      </c>
      <c r="H20" s="17" t="str">
        <f ca="1">IF(PAJAK[[#This Row],[//]]="","",INDEX(INDIRECT("NOTA["&amp;PAJAK[#Headers]&amp;"]"),PAJAK[[#This Row],[//]]-2))</f>
        <v/>
      </c>
      <c r="I20" s="16" t="str">
        <f ca="1">IF(PAJAK[[#This Row],[//]]="","",INDEX(INDIRECT("NOTA["&amp;PAJAK[#Headers]&amp;"]"),PAJAK[[#This Row],[//]]-2))</f>
        <v/>
      </c>
      <c r="J2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0" s="23" t="str">
        <f ca="1">IF(PAJAK[[#This Row],[//]]="","",SUMIF(NOTA[ID_H],PAJAK[[#This Row],[ID]],NOTA[JUMLAH]))</f>
        <v/>
      </c>
      <c r="L20" s="23" t="str">
        <f ca="1">IF(PAJAK[[#This Row],[//]]="","",SUMIF(NOTA[ID_H],PAJAK[[#This Row],[ID]],NOTA[DISC]))</f>
        <v/>
      </c>
      <c r="M20" s="23" t="e">
        <f ca="1">PAJAK[[#This Row],[SUB TOTAL]]-PAJAK[[#This Row],[DISKON]]</f>
        <v>#VALUE!</v>
      </c>
      <c r="N20" s="23" t="str">
        <f ca="1">IF(PAJAK[[#This Row],[//]]="","",INDEX(INDIRECT("NOTA["&amp;PAJAK[#Headers]&amp;"]"),PAJAK[[#This Row],[//]]-2+PAJAK[[#This Row],[QB]]-1))</f>
        <v/>
      </c>
      <c r="O20" s="23" t="e">
        <f ca="1">(PAJAK[[#This Row],[SUB T-DISC]]-PAJAK[[#This Row],[DISC DLL]])/111%</f>
        <v>#VALUE!</v>
      </c>
      <c r="P20" s="23" t="e">
        <f ca="1">PAJAK[[#This Row],[DPP]]*PAJAK[[#This Row],[PPN]]</f>
        <v>#VALUE!</v>
      </c>
      <c r="Q20" s="23" t="e">
        <f ca="1">PAJAK[[#This Row],[DPP]]+PAJAK[[#This Row],[PPN 11%]]</f>
        <v>#VALUE!</v>
      </c>
      <c r="R20" s="18" t="str">
        <f ca="1">IF(ISNUMBER(PAJAK[[#This Row],[//]]),PPN,"")</f>
        <v/>
      </c>
    </row>
    <row r="21" spans="1:18" x14ac:dyDescent="0.25">
      <c r="A21" s="15" t="str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/>
      </c>
      <c r="B21" s="15" t="str">
        <f ca="1">HYPERLINK("[NOTA_.XLSX]NOTA!c"&amp;PAJAK[[#This Row],[//]],IF(PAJAK[[#This Row],[//]]="","",INDEX(INDIRECT("NOTA["&amp;PAJAK[#Headers]&amp;"]"),PAJAK[[#This Row],[//]]-2)))</f>
        <v/>
      </c>
      <c r="C21" s="15" t="str">
        <f ca="1">IF(PAJAK[[#This Row],[//]]="","",INDEX(INDIRECT("NOTA["&amp;PAJAK[#Headers]&amp;"]"),PAJAK[[#This Row],[//]]-2))</f>
        <v/>
      </c>
      <c r="D21" s="15" t="e">
        <f ca="1">MATCH(PAJAK[[#This Row],[ID]],[5]!Table1[ID],0)</f>
        <v>#REF!</v>
      </c>
      <c r="E21" s="16" t="str">
        <f ca="1">IF(PAJAK[[#This Row],[ID]]="","",COUNTIF(NOTA[ID_H],PAJAK[[#This Row],[ID]]))</f>
        <v/>
      </c>
      <c r="F21" s="15" t="str">
        <f ca="1">IF(PAJAK[[#This Row],[//]]="","",INDEX(CONV[2],MATCH(INDEX(INDIRECT("NOTA["&amp;PAJAK[#Headers]&amp;"]"),PAJAK[[#This Row],[//]]-2),CONV[1],0),0))</f>
        <v/>
      </c>
      <c r="G21" s="17" t="str">
        <f ca="1">IF(PAJAK[[#This Row],[//]]="","",INDEX(NOTA[TGL_H],PAJAK[[#This Row],[//]]-2))</f>
        <v/>
      </c>
      <c r="H21" s="17" t="str">
        <f ca="1">IF(PAJAK[[#This Row],[//]]="","",INDEX(INDIRECT("NOTA["&amp;PAJAK[#Headers]&amp;"]"),PAJAK[[#This Row],[//]]-2))</f>
        <v/>
      </c>
      <c r="I21" s="16" t="str">
        <f ca="1">IF(PAJAK[[#This Row],[//]]="","",INDEX(INDIRECT("NOTA["&amp;PAJAK[#Headers]&amp;"]"),PAJAK[[#This Row],[//]]-2))</f>
        <v/>
      </c>
      <c r="J2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1" s="23" t="str">
        <f ca="1">IF(PAJAK[[#This Row],[//]]="","",SUMIF(NOTA[ID_H],PAJAK[[#This Row],[ID]],NOTA[JUMLAH]))</f>
        <v/>
      </c>
      <c r="L21" s="23" t="str">
        <f ca="1">IF(PAJAK[[#This Row],[//]]="","",SUMIF(NOTA[ID_H],PAJAK[[#This Row],[ID]],NOTA[DISC]))</f>
        <v/>
      </c>
      <c r="M21" s="23" t="e">
        <f ca="1">PAJAK[[#This Row],[SUB TOTAL]]-PAJAK[[#This Row],[DISKON]]</f>
        <v>#VALUE!</v>
      </c>
      <c r="N21" s="23" t="str">
        <f ca="1">IF(PAJAK[[#This Row],[//]]="","",INDEX(INDIRECT("NOTA["&amp;PAJAK[#Headers]&amp;"]"),PAJAK[[#This Row],[//]]-2+PAJAK[[#This Row],[QB]]-1))</f>
        <v/>
      </c>
      <c r="O21" s="23" t="e">
        <f ca="1">(PAJAK[[#This Row],[SUB T-DISC]]-PAJAK[[#This Row],[DISC DLL]])/111%</f>
        <v>#VALUE!</v>
      </c>
      <c r="P21" s="23" t="e">
        <f ca="1">PAJAK[[#This Row],[DPP]]*PAJAK[[#This Row],[PPN]]</f>
        <v>#VALUE!</v>
      </c>
      <c r="Q21" s="23" t="e">
        <f ca="1">PAJAK[[#This Row],[DPP]]+PAJAK[[#This Row],[PPN 11%]]</f>
        <v>#VALUE!</v>
      </c>
      <c r="R21" s="18" t="str">
        <f ca="1">IF(ISNUMBER(PAJAK[[#This Row],[//]]),PPN,"")</f>
        <v/>
      </c>
    </row>
    <row r="22" spans="1:18" x14ac:dyDescent="0.25">
      <c r="A22" s="15" t="str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/>
      </c>
      <c r="B22" s="15" t="str">
        <f ca="1">HYPERLINK("[NOTA_.XLSX]NOTA!c"&amp;PAJAK[[#This Row],[//]],IF(PAJAK[[#This Row],[//]]="","",INDEX(INDIRECT("NOTA["&amp;PAJAK[#Headers]&amp;"]"),PAJAK[[#This Row],[//]]-2)))</f>
        <v/>
      </c>
      <c r="C22" s="15" t="str">
        <f ca="1">IF(PAJAK[[#This Row],[//]]="","",INDEX(INDIRECT("NOTA["&amp;PAJAK[#Headers]&amp;"]"),PAJAK[[#This Row],[//]]-2))</f>
        <v/>
      </c>
      <c r="D22" s="15" t="e">
        <f ca="1">MATCH(PAJAK[[#This Row],[ID]],[5]!Table1[ID],0)</f>
        <v>#REF!</v>
      </c>
      <c r="E22" s="16" t="str">
        <f ca="1">IF(PAJAK[[#This Row],[ID]]="","",COUNTIF(NOTA[ID_H],PAJAK[[#This Row],[ID]]))</f>
        <v/>
      </c>
      <c r="F22" s="15" t="str">
        <f ca="1">IF(PAJAK[[#This Row],[//]]="","",INDEX(CONV[2],MATCH(INDEX(INDIRECT("NOTA["&amp;PAJAK[#Headers]&amp;"]"),PAJAK[[#This Row],[//]]-2),CONV[1],0),0))</f>
        <v/>
      </c>
      <c r="G22" s="17" t="str">
        <f ca="1">IF(PAJAK[[#This Row],[//]]="","",INDEX(NOTA[TGL_H],PAJAK[[#This Row],[//]]-2))</f>
        <v/>
      </c>
      <c r="H22" s="17" t="str">
        <f ca="1">IF(PAJAK[[#This Row],[//]]="","",INDEX(INDIRECT("NOTA["&amp;PAJAK[#Headers]&amp;"]"),PAJAK[[#This Row],[//]]-2))</f>
        <v/>
      </c>
      <c r="I22" s="16" t="str">
        <f ca="1">IF(PAJAK[[#This Row],[//]]="","",INDEX(INDIRECT("NOTA["&amp;PAJAK[#Headers]&amp;"]"),PAJAK[[#This Row],[//]]-2))</f>
        <v/>
      </c>
      <c r="J2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2" s="23" t="str">
        <f ca="1">IF(PAJAK[[#This Row],[//]]="","",SUMIF(NOTA[ID_H],PAJAK[[#This Row],[ID]],NOTA[JUMLAH]))</f>
        <v/>
      </c>
      <c r="L22" s="23" t="str">
        <f ca="1">IF(PAJAK[[#This Row],[//]]="","",SUMIF(NOTA[ID_H],PAJAK[[#This Row],[ID]],NOTA[DISC]))</f>
        <v/>
      </c>
      <c r="M22" s="23" t="e">
        <f ca="1">PAJAK[[#This Row],[SUB TOTAL]]-PAJAK[[#This Row],[DISKON]]</f>
        <v>#VALUE!</v>
      </c>
      <c r="N22" s="23" t="str">
        <f ca="1">IF(PAJAK[[#This Row],[//]]="","",INDEX(INDIRECT("NOTA["&amp;PAJAK[#Headers]&amp;"]"),PAJAK[[#This Row],[//]]-2+PAJAK[[#This Row],[QB]]-1))</f>
        <v/>
      </c>
      <c r="O22" s="23" t="e">
        <f ca="1">(PAJAK[[#This Row],[SUB T-DISC]]-PAJAK[[#This Row],[DISC DLL]])/111%</f>
        <v>#VALUE!</v>
      </c>
      <c r="P22" s="23" t="e">
        <f ca="1">PAJAK[[#This Row],[DPP]]*PAJAK[[#This Row],[PPN]]</f>
        <v>#VALUE!</v>
      </c>
      <c r="Q22" s="23" t="e">
        <f ca="1">PAJAK[[#This Row],[DPP]]+PAJAK[[#This Row],[PPN 11%]]</f>
        <v>#VALUE!</v>
      </c>
      <c r="R22" s="18" t="str">
        <f ca="1">IF(ISNUMBER(PAJAK[[#This Row],[//]]),PPN,"")</f>
        <v/>
      </c>
    </row>
    <row r="23" spans="1:18" x14ac:dyDescent="0.25">
      <c r="A23" s="19" t="str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/>
      </c>
      <c r="B23" s="21" t="str">
        <f ca="1">HYPERLINK("[NOTA_.XLSX]NOTA!c"&amp;PAJAK[[#This Row],[//]],IF(PAJAK[[#This Row],[//]]="","",INDEX(INDIRECT("NOTA["&amp;PAJAK[#Headers]&amp;"]"),PAJAK[[#This Row],[//]]-2)))</f>
        <v/>
      </c>
      <c r="C23" s="19" t="str">
        <f ca="1">IF(PAJAK[[#This Row],[//]]="","",INDEX(INDIRECT("NOTA["&amp;PAJAK[#Headers]&amp;"]"),PAJAK[[#This Row],[//]]-2))</f>
        <v/>
      </c>
      <c r="D23" s="19" t="e">
        <f ca="1">MATCH(PAJAK[[#This Row],[ID]],[5]!Table1[ID],0)</f>
        <v>#REF!</v>
      </c>
      <c r="E23" s="20" t="str">
        <f ca="1">IF(PAJAK[[#This Row],[ID]]="","",COUNTIF(NOTA[ID_H],PAJAK[[#This Row],[ID]]))</f>
        <v/>
      </c>
      <c r="F23" s="15" t="str">
        <f ca="1">IF(PAJAK[[#This Row],[//]]="","",INDEX(CONV[2],MATCH(INDEX(INDIRECT("NOTA["&amp;PAJAK[#Headers]&amp;"]"),PAJAK[[#This Row],[//]]-2),CONV[1],0),0))</f>
        <v/>
      </c>
      <c r="G23" s="17" t="str">
        <f ca="1">IF(PAJAK[[#This Row],[//]]="","",INDEX(NOTA[TGL_H],PAJAK[[#This Row],[//]]-2))</f>
        <v/>
      </c>
      <c r="H23" s="17" t="str">
        <f ca="1">IF(PAJAK[[#This Row],[//]]="","",INDEX(INDIRECT("NOTA["&amp;PAJAK[#Headers]&amp;"]"),PAJAK[[#This Row],[//]]-2))</f>
        <v/>
      </c>
      <c r="I23" s="16" t="str">
        <f ca="1">IF(PAJAK[[#This Row],[//]]="","",INDEX(INDIRECT("NOTA["&amp;PAJAK[#Headers]&amp;"]"),PAJAK[[#This Row],[//]]-2))</f>
        <v/>
      </c>
      <c r="J2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3" s="23" t="str">
        <f ca="1">IF(PAJAK[[#This Row],[//]]="","",SUMIF(NOTA[ID_H],PAJAK[[#This Row],[ID]],NOTA[JUMLAH]))</f>
        <v/>
      </c>
      <c r="L23" s="23" t="str">
        <f ca="1">IF(PAJAK[[#This Row],[//]]="","",SUMIF(NOTA[ID_H],PAJAK[[#This Row],[ID]],NOTA[DISC]))</f>
        <v/>
      </c>
      <c r="M23" s="23" t="e">
        <f ca="1">PAJAK[[#This Row],[SUB TOTAL]]-PAJAK[[#This Row],[DISKON]]</f>
        <v>#VALUE!</v>
      </c>
      <c r="N23" s="23" t="str">
        <f ca="1">IF(PAJAK[[#This Row],[//]]="","",INDEX(INDIRECT("NOTA["&amp;PAJAK[#Headers]&amp;"]"),PAJAK[[#This Row],[//]]-2+PAJAK[[#This Row],[QB]]-1))</f>
        <v/>
      </c>
      <c r="O23" s="23" t="e">
        <f ca="1">(PAJAK[[#This Row],[SUB T-DISC]]-PAJAK[[#This Row],[DISC DLL]])/111%</f>
        <v>#VALUE!</v>
      </c>
      <c r="P23" s="23" t="e">
        <f ca="1">PAJAK[[#This Row],[DPP]]*PAJAK[[#This Row],[PPN]]</f>
        <v>#VALUE!</v>
      </c>
      <c r="Q23" s="23" t="e">
        <f ca="1">PAJAK[[#This Row],[DPP]]+PAJAK[[#This Row],[PPN 11%]]</f>
        <v>#VALUE!</v>
      </c>
      <c r="R23" s="18" t="str">
        <f ca="1">IF(ISNUMBER(PAJAK[[#This Row],[//]]),PPN,"")</f>
        <v/>
      </c>
    </row>
    <row r="24" spans="1:18" x14ac:dyDescent="0.25">
      <c r="A24" s="15" t="str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/>
      </c>
      <c r="B24" s="15" t="str">
        <f ca="1">HYPERLINK("[NOTA_.XLSX]NOTA!c"&amp;PAJAK[[#This Row],[//]],IF(PAJAK[[#This Row],[//]]="","",INDEX(INDIRECT("NOTA["&amp;PAJAK[#Headers]&amp;"]"),PAJAK[[#This Row],[//]]-2)))</f>
        <v/>
      </c>
      <c r="C24" s="15" t="str">
        <f ca="1">IF(PAJAK[[#This Row],[//]]="","",INDEX(INDIRECT("NOTA["&amp;PAJAK[#Headers]&amp;"]"),PAJAK[[#This Row],[//]]-2))</f>
        <v/>
      </c>
      <c r="D24" s="15" t="e">
        <f ca="1">MATCH(PAJAK[[#This Row],[ID]],[5]!Table1[ID],0)</f>
        <v>#REF!</v>
      </c>
      <c r="E24" s="16" t="str">
        <f ca="1">IF(PAJAK[[#This Row],[ID]]="","",COUNTIF(NOTA[ID_H],PAJAK[[#This Row],[ID]]))</f>
        <v/>
      </c>
      <c r="F24" s="15" t="str">
        <f ca="1">IF(PAJAK[[#This Row],[//]]="","",INDEX(CONV[2],MATCH(INDEX(INDIRECT("NOTA["&amp;PAJAK[#Headers]&amp;"]"),PAJAK[[#This Row],[//]]-2),CONV[1],0),0))</f>
        <v/>
      </c>
      <c r="G24" s="17" t="str">
        <f ca="1">IF(PAJAK[[#This Row],[//]]="","",INDEX(NOTA[TGL_H],PAJAK[[#This Row],[//]]-2))</f>
        <v/>
      </c>
      <c r="H24" s="17" t="str">
        <f ca="1">IF(PAJAK[[#This Row],[//]]="","",INDEX(INDIRECT("NOTA["&amp;PAJAK[#Headers]&amp;"]"),PAJAK[[#This Row],[//]]-2))</f>
        <v/>
      </c>
      <c r="I24" s="16" t="str">
        <f ca="1">IF(PAJAK[[#This Row],[//]]="","",INDEX(INDIRECT("NOTA["&amp;PAJAK[#Headers]&amp;"]"),PAJAK[[#This Row],[//]]-2))</f>
        <v/>
      </c>
      <c r="J2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4" s="23" t="str">
        <f ca="1">IF(PAJAK[[#This Row],[//]]="","",SUMIF(NOTA[ID_H],PAJAK[[#This Row],[ID]],NOTA[JUMLAH]))</f>
        <v/>
      </c>
      <c r="L24" s="23" t="str">
        <f ca="1">IF(PAJAK[[#This Row],[//]]="","",SUMIF(NOTA[ID_H],PAJAK[[#This Row],[ID]],NOTA[DISC]))</f>
        <v/>
      </c>
      <c r="M24" s="23" t="e">
        <f ca="1">PAJAK[[#This Row],[SUB TOTAL]]-PAJAK[[#This Row],[DISKON]]</f>
        <v>#VALUE!</v>
      </c>
      <c r="N24" s="23" t="str">
        <f ca="1">IF(PAJAK[[#This Row],[//]]="","",INDEX(INDIRECT("NOTA["&amp;PAJAK[#Headers]&amp;"]"),PAJAK[[#This Row],[//]]-2+PAJAK[[#This Row],[QB]]-1))</f>
        <v/>
      </c>
      <c r="O24" s="23" t="e">
        <f ca="1">(PAJAK[[#This Row],[SUB T-DISC]]-PAJAK[[#This Row],[DISC DLL]])/111%</f>
        <v>#VALUE!</v>
      </c>
      <c r="P24" s="23" t="e">
        <f ca="1">PAJAK[[#This Row],[DPP]]*PAJAK[[#This Row],[PPN]]</f>
        <v>#VALUE!</v>
      </c>
      <c r="Q24" s="23" t="e">
        <f ca="1">PAJAK[[#This Row],[DPP]]+PAJAK[[#This Row],[PPN 11%]]</f>
        <v>#VALUE!</v>
      </c>
      <c r="R24" s="18" t="str">
        <f ca="1">IF(ISNUMBER(PAJAK[[#This Row],[//]]),PPN,"")</f>
        <v/>
      </c>
    </row>
    <row r="25" spans="1:18" x14ac:dyDescent="0.25">
      <c r="A25" s="15" t="str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/>
      </c>
      <c r="B25" s="15" t="str">
        <f ca="1">HYPERLINK("[NOTA_.XLSX]NOTA!c"&amp;PAJAK[[#This Row],[//]],IF(PAJAK[[#This Row],[//]]="","",INDEX(INDIRECT("NOTA["&amp;PAJAK[#Headers]&amp;"]"),PAJAK[[#This Row],[//]]-2)))</f>
        <v/>
      </c>
      <c r="C25" s="15" t="str">
        <f ca="1">IF(PAJAK[[#This Row],[//]]="","",INDEX(INDIRECT("NOTA["&amp;PAJAK[#Headers]&amp;"]"),PAJAK[[#This Row],[//]]-2))</f>
        <v/>
      </c>
      <c r="D25" s="15" t="e">
        <f ca="1">MATCH(PAJAK[[#This Row],[ID]],[5]!Table1[ID],0)</f>
        <v>#REF!</v>
      </c>
      <c r="E25" s="16" t="str">
        <f ca="1">IF(PAJAK[[#This Row],[ID]]="","",COUNTIF(NOTA[ID_H],PAJAK[[#This Row],[ID]]))</f>
        <v/>
      </c>
      <c r="F25" s="15" t="str">
        <f ca="1">IF(PAJAK[[#This Row],[//]]="","",INDEX(CONV[2],MATCH(INDEX(INDIRECT("NOTA["&amp;PAJAK[#Headers]&amp;"]"),PAJAK[[#This Row],[//]]-2),CONV[1],0),0))</f>
        <v/>
      </c>
      <c r="G25" s="17" t="str">
        <f ca="1">IF(PAJAK[[#This Row],[//]]="","",INDEX(NOTA[TGL_H],PAJAK[[#This Row],[//]]-2))</f>
        <v/>
      </c>
      <c r="H25" s="17" t="str">
        <f ca="1">IF(PAJAK[[#This Row],[//]]="","",INDEX(INDIRECT("NOTA["&amp;PAJAK[#Headers]&amp;"]"),PAJAK[[#This Row],[//]]-2))</f>
        <v/>
      </c>
      <c r="I25" s="16" t="str">
        <f ca="1">IF(PAJAK[[#This Row],[//]]="","",INDEX(INDIRECT("NOTA["&amp;PAJAK[#Headers]&amp;"]"),PAJAK[[#This Row],[//]]-2))</f>
        <v/>
      </c>
      <c r="J2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5" s="23" t="str">
        <f ca="1">IF(PAJAK[[#This Row],[//]]="","",SUMIF(NOTA[ID_H],PAJAK[[#This Row],[ID]],NOTA[JUMLAH]))</f>
        <v/>
      </c>
      <c r="L25" s="23" t="str">
        <f ca="1">IF(PAJAK[[#This Row],[//]]="","",SUMIF(NOTA[ID_H],PAJAK[[#This Row],[ID]],NOTA[DISC]))</f>
        <v/>
      </c>
      <c r="M25" s="23" t="e">
        <f ca="1">PAJAK[[#This Row],[SUB TOTAL]]-PAJAK[[#This Row],[DISKON]]</f>
        <v>#VALUE!</v>
      </c>
      <c r="N25" s="23" t="str">
        <f ca="1">IF(PAJAK[[#This Row],[//]]="","",INDEX(INDIRECT("NOTA["&amp;PAJAK[#Headers]&amp;"]"),PAJAK[[#This Row],[//]]-2+PAJAK[[#This Row],[QB]]-1))</f>
        <v/>
      </c>
      <c r="O25" s="23" t="e">
        <f ca="1">(PAJAK[[#This Row],[SUB T-DISC]]-PAJAK[[#This Row],[DISC DLL]])/111%</f>
        <v>#VALUE!</v>
      </c>
      <c r="P25" s="23" t="e">
        <f ca="1">PAJAK[[#This Row],[DPP]]*PAJAK[[#This Row],[PPN]]</f>
        <v>#VALUE!</v>
      </c>
      <c r="Q25" s="23" t="e">
        <f ca="1">PAJAK[[#This Row],[DPP]]+PAJAK[[#This Row],[PPN 11%]]</f>
        <v>#VALUE!</v>
      </c>
      <c r="R25" s="18" t="str">
        <f ca="1">IF(ISNUMBER(PAJAK[[#This Row],[//]]),PPN,"")</f>
        <v/>
      </c>
    </row>
    <row r="26" spans="1:18" x14ac:dyDescent="0.25">
      <c r="A26" s="19" t="str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/>
      </c>
      <c r="B26" s="21" t="str">
        <f ca="1">HYPERLINK("[NOTA_.XLSX]NOTA!c"&amp;PAJAK[[#This Row],[//]],IF(PAJAK[[#This Row],[//]]="","",INDEX(INDIRECT("NOTA["&amp;PAJAK[#Headers]&amp;"]"),PAJAK[[#This Row],[//]]-2)))</f>
        <v/>
      </c>
      <c r="C26" s="19" t="str">
        <f ca="1">IF(PAJAK[[#This Row],[//]]="","",INDEX(INDIRECT("NOTA["&amp;PAJAK[#Headers]&amp;"]"),PAJAK[[#This Row],[//]]-2))</f>
        <v/>
      </c>
      <c r="D26" s="19" t="e">
        <f ca="1">MATCH(PAJAK[[#This Row],[ID]],[5]!Table1[ID],0)</f>
        <v>#REF!</v>
      </c>
      <c r="E26" s="20" t="str">
        <f ca="1">IF(PAJAK[[#This Row],[ID]]="","",COUNTIF(NOTA[ID_H],PAJAK[[#This Row],[ID]]))</f>
        <v/>
      </c>
      <c r="F26" s="15" t="str">
        <f ca="1">IF(PAJAK[[#This Row],[//]]="","",INDEX(CONV[2],MATCH(INDEX(INDIRECT("NOTA["&amp;PAJAK[#Headers]&amp;"]"),PAJAK[[#This Row],[//]]-2),CONV[1],0),0))</f>
        <v/>
      </c>
      <c r="G26" s="17" t="str">
        <f ca="1">IF(PAJAK[[#This Row],[//]]="","",INDEX(NOTA[TGL_H],PAJAK[[#This Row],[//]]-2))</f>
        <v/>
      </c>
      <c r="H26" s="17" t="str">
        <f ca="1">IF(PAJAK[[#This Row],[//]]="","",INDEX(INDIRECT("NOTA["&amp;PAJAK[#Headers]&amp;"]"),PAJAK[[#This Row],[//]]-2))</f>
        <v/>
      </c>
      <c r="I26" s="16" t="str">
        <f ca="1">IF(PAJAK[[#This Row],[//]]="","",INDEX(INDIRECT("NOTA["&amp;PAJAK[#Headers]&amp;"]"),PAJAK[[#This Row],[//]]-2))</f>
        <v/>
      </c>
      <c r="J2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6" s="23" t="str">
        <f ca="1">IF(PAJAK[[#This Row],[//]]="","",SUMIF(NOTA[ID_H],PAJAK[[#This Row],[ID]],NOTA[JUMLAH]))</f>
        <v/>
      </c>
      <c r="L26" s="23" t="str">
        <f ca="1">IF(PAJAK[[#This Row],[//]]="","",SUMIF(NOTA[ID_H],PAJAK[[#This Row],[ID]],NOTA[DISC]))</f>
        <v/>
      </c>
      <c r="M26" s="23" t="e">
        <f ca="1">PAJAK[[#This Row],[SUB TOTAL]]-PAJAK[[#This Row],[DISKON]]</f>
        <v>#VALUE!</v>
      </c>
      <c r="N26" s="23" t="str">
        <f ca="1">IF(PAJAK[[#This Row],[//]]="","",INDEX(INDIRECT("NOTA["&amp;PAJAK[#Headers]&amp;"]"),PAJAK[[#This Row],[//]]-2+PAJAK[[#This Row],[QB]]-1))</f>
        <v/>
      </c>
      <c r="O26" s="23" t="e">
        <f ca="1">(PAJAK[[#This Row],[SUB T-DISC]]-PAJAK[[#This Row],[DISC DLL]])/111%</f>
        <v>#VALUE!</v>
      </c>
      <c r="P26" s="23" t="e">
        <f ca="1">PAJAK[[#This Row],[DPP]]*PAJAK[[#This Row],[PPN]]</f>
        <v>#VALUE!</v>
      </c>
      <c r="Q26" s="23" t="e">
        <f ca="1">PAJAK[[#This Row],[DPP]]+PAJAK[[#This Row],[PPN 11%]]</f>
        <v>#VALUE!</v>
      </c>
      <c r="R26" s="18" t="str">
        <f ca="1">IF(ISNUMBER(PAJAK[[#This Row],[//]]),PPN,"")</f>
        <v/>
      </c>
    </row>
    <row r="27" spans="1:18" x14ac:dyDescent="0.25">
      <c r="A27" s="15" t="str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/>
      </c>
      <c r="B27" s="15" t="str">
        <f ca="1">HYPERLINK("[NOTA_.XLSX]NOTA!c"&amp;PAJAK[[#This Row],[//]],IF(PAJAK[[#This Row],[//]]="","",INDEX(INDIRECT("NOTA["&amp;PAJAK[#Headers]&amp;"]"),PAJAK[[#This Row],[//]]-2)))</f>
        <v/>
      </c>
      <c r="C27" s="15" t="str">
        <f ca="1">IF(PAJAK[[#This Row],[//]]="","",INDEX(INDIRECT("NOTA["&amp;PAJAK[#Headers]&amp;"]"),PAJAK[[#This Row],[//]]-2))</f>
        <v/>
      </c>
      <c r="D27" s="15" t="e">
        <f ca="1">MATCH(PAJAK[[#This Row],[ID]],[5]!Table1[ID],0)</f>
        <v>#REF!</v>
      </c>
      <c r="E27" s="16" t="str">
        <f ca="1">IF(PAJAK[[#This Row],[ID]]="","",COUNTIF(NOTA[ID_H],PAJAK[[#This Row],[ID]]))</f>
        <v/>
      </c>
      <c r="F27" s="15" t="str">
        <f ca="1">IF(PAJAK[[#This Row],[//]]="","",INDEX(CONV[2],MATCH(INDEX(INDIRECT("NOTA["&amp;PAJAK[#Headers]&amp;"]"),PAJAK[[#This Row],[//]]-2),CONV[1],0),0))</f>
        <v/>
      </c>
      <c r="G27" s="17" t="str">
        <f ca="1">IF(PAJAK[[#This Row],[//]]="","",INDEX(NOTA[TGL_H],PAJAK[[#This Row],[//]]-2))</f>
        <v/>
      </c>
      <c r="H27" s="17" t="str">
        <f ca="1">IF(PAJAK[[#This Row],[//]]="","",INDEX(INDIRECT("NOTA["&amp;PAJAK[#Headers]&amp;"]"),PAJAK[[#This Row],[//]]-2))</f>
        <v/>
      </c>
      <c r="I27" s="16" t="str">
        <f ca="1">IF(PAJAK[[#This Row],[//]]="","",INDEX(INDIRECT("NOTA["&amp;PAJAK[#Headers]&amp;"]"),PAJAK[[#This Row],[//]]-2))</f>
        <v/>
      </c>
      <c r="J2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7" s="23" t="str">
        <f ca="1">IF(PAJAK[[#This Row],[//]]="","",SUMIF(NOTA[ID_H],PAJAK[[#This Row],[ID]],NOTA[JUMLAH]))</f>
        <v/>
      </c>
      <c r="L27" s="23" t="str">
        <f ca="1">IF(PAJAK[[#This Row],[//]]="","",SUMIF(NOTA[ID_H],PAJAK[[#This Row],[ID]],NOTA[DISC]))</f>
        <v/>
      </c>
      <c r="M27" s="23" t="e">
        <f ca="1">PAJAK[[#This Row],[SUB TOTAL]]-PAJAK[[#This Row],[DISKON]]</f>
        <v>#VALUE!</v>
      </c>
      <c r="N27" s="23" t="str">
        <f ca="1">IF(PAJAK[[#This Row],[//]]="","",INDEX(INDIRECT("NOTA["&amp;PAJAK[#Headers]&amp;"]"),PAJAK[[#This Row],[//]]-2+PAJAK[[#This Row],[QB]]-1))</f>
        <v/>
      </c>
      <c r="O27" s="23" t="e">
        <f ca="1">(PAJAK[[#This Row],[SUB T-DISC]]-PAJAK[[#This Row],[DISC DLL]])/111%</f>
        <v>#VALUE!</v>
      </c>
      <c r="P27" s="23" t="e">
        <f ca="1">PAJAK[[#This Row],[DPP]]*PAJAK[[#This Row],[PPN]]</f>
        <v>#VALUE!</v>
      </c>
      <c r="Q27" s="23" t="e">
        <f ca="1">PAJAK[[#This Row],[DPP]]+PAJAK[[#This Row],[PPN 11%]]</f>
        <v>#VALUE!</v>
      </c>
      <c r="R27" s="18" t="str">
        <f ca="1">IF(ISNUMBER(PAJAK[[#This Row],[//]]),PPN,"")</f>
        <v/>
      </c>
    </row>
    <row r="28" spans="1:18" x14ac:dyDescent="0.25">
      <c r="A28" s="19" t="str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/>
      </c>
      <c r="B28" s="21" t="str">
        <f ca="1">HYPERLINK("[NOTA_.XLSX]NOTA!c"&amp;PAJAK[[#This Row],[//]],IF(PAJAK[[#This Row],[//]]="","",INDEX(INDIRECT("NOTA["&amp;PAJAK[#Headers]&amp;"]"),PAJAK[[#This Row],[//]]-2)))</f>
        <v/>
      </c>
      <c r="C28" s="19" t="str">
        <f ca="1">IF(PAJAK[[#This Row],[//]]="","",INDEX(INDIRECT("NOTA["&amp;PAJAK[#Headers]&amp;"]"),PAJAK[[#This Row],[//]]-2))</f>
        <v/>
      </c>
      <c r="D28" s="19" t="e">
        <f ca="1">MATCH(PAJAK[[#This Row],[ID]],[5]!Table1[ID],0)</f>
        <v>#REF!</v>
      </c>
      <c r="E28" s="20" t="str">
        <f ca="1">IF(PAJAK[[#This Row],[ID]]="","",COUNTIF(NOTA[ID_H],PAJAK[[#This Row],[ID]]))</f>
        <v/>
      </c>
      <c r="F28" s="15" t="str">
        <f ca="1">IF(PAJAK[[#This Row],[//]]="","",INDEX(CONV[2],MATCH(INDEX(INDIRECT("NOTA["&amp;PAJAK[#Headers]&amp;"]"),PAJAK[[#This Row],[//]]-2),CONV[1],0),0))</f>
        <v/>
      </c>
      <c r="G28" s="17" t="str">
        <f ca="1">IF(PAJAK[[#This Row],[//]]="","",INDEX(NOTA[TGL_H],PAJAK[[#This Row],[//]]-2))</f>
        <v/>
      </c>
      <c r="H28" s="17" t="str">
        <f ca="1">IF(PAJAK[[#This Row],[//]]="","",INDEX(INDIRECT("NOTA["&amp;PAJAK[#Headers]&amp;"]"),PAJAK[[#This Row],[//]]-2))</f>
        <v/>
      </c>
      <c r="I28" s="16" t="str">
        <f ca="1">IF(PAJAK[[#This Row],[//]]="","",INDEX(INDIRECT("NOTA["&amp;PAJAK[#Headers]&amp;"]"),PAJAK[[#This Row],[//]]-2))</f>
        <v/>
      </c>
      <c r="J2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8" s="23" t="str">
        <f ca="1">IF(PAJAK[[#This Row],[//]]="","",SUMIF(NOTA[ID_H],PAJAK[[#This Row],[ID]],NOTA[JUMLAH]))</f>
        <v/>
      </c>
      <c r="L28" s="23" t="str">
        <f ca="1">IF(PAJAK[[#This Row],[//]]="","",SUMIF(NOTA[ID_H],PAJAK[[#This Row],[ID]],NOTA[DISC]))</f>
        <v/>
      </c>
      <c r="M28" s="23" t="e">
        <f ca="1">PAJAK[[#This Row],[SUB TOTAL]]-PAJAK[[#This Row],[DISKON]]</f>
        <v>#VALUE!</v>
      </c>
      <c r="N28" s="23" t="str">
        <f ca="1">IF(PAJAK[[#This Row],[//]]="","",INDEX(INDIRECT("NOTA["&amp;PAJAK[#Headers]&amp;"]"),PAJAK[[#This Row],[//]]-2+PAJAK[[#This Row],[QB]]-1))</f>
        <v/>
      </c>
      <c r="O28" s="23" t="e">
        <f ca="1">(PAJAK[[#This Row],[SUB T-DISC]]-PAJAK[[#This Row],[DISC DLL]])/111%</f>
        <v>#VALUE!</v>
      </c>
      <c r="P28" s="23" t="e">
        <f ca="1">PAJAK[[#This Row],[DPP]]*PAJAK[[#This Row],[PPN]]</f>
        <v>#VALUE!</v>
      </c>
      <c r="Q28" s="23" t="e">
        <f ca="1">PAJAK[[#This Row],[DPP]]+PAJAK[[#This Row],[PPN 11%]]</f>
        <v>#VALUE!</v>
      </c>
      <c r="R28" s="18" t="str">
        <f ca="1">IF(ISNUMBER(PAJAK[[#This Row],[//]]),PPN,"")</f>
        <v/>
      </c>
    </row>
    <row r="29" spans="1:18" x14ac:dyDescent="0.25">
      <c r="A29" s="15" t="str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/>
      </c>
      <c r="B29" s="22" t="str">
        <f ca="1">HYPERLINK("[NOTA_.XLSX]NOTA!c"&amp;PAJAK[[#This Row],[//]],IF(PAJAK[[#This Row],[//]]="","",INDEX(INDIRECT("NOTA["&amp;PAJAK[#Headers]&amp;"]"),PAJAK[[#This Row],[//]]-2)))</f>
        <v/>
      </c>
      <c r="C29" s="15" t="str">
        <f ca="1">IF(PAJAK[[#This Row],[//]]="","",INDEX(INDIRECT("NOTA["&amp;PAJAK[#Headers]&amp;"]"),PAJAK[[#This Row],[//]]-2))</f>
        <v/>
      </c>
      <c r="D29" s="15" t="e">
        <f ca="1">MATCH(PAJAK[[#This Row],[ID]],[5]!Table1[ID],0)</f>
        <v>#REF!</v>
      </c>
      <c r="E29" s="16" t="str">
        <f ca="1">IF(PAJAK[[#This Row],[ID]]="","",COUNTIF(NOTA[ID_H],PAJAK[[#This Row],[ID]]))</f>
        <v/>
      </c>
      <c r="F29" s="15" t="str">
        <f ca="1">IF(PAJAK[[#This Row],[//]]="","",INDEX(CONV[2],MATCH(INDEX(INDIRECT("NOTA["&amp;PAJAK[#Headers]&amp;"]"),PAJAK[[#This Row],[//]]-2),CONV[1],0),0))</f>
        <v/>
      </c>
      <c r="G29" s="17" t="str">
        <f ca="1">IF(PAJAK[[#This Row],[//]]="","",INDEX(NOTA[TGL_H],PAJAK[[#This Row],[//]]-2))</f>
        <v/>
      </c>
      <c r="H29" s="17" t="str">
        <f ca="1">IF(PAJAK[[#This Row],[//]]="","",INDEX(INDIRECT("NOTA["&amp;PAJAK[#Headers]&amp;"]"),PAJAK[[#This Row],[//]]-2))</f>
        <v/>
      </c>
      <c r="I29" s="16" t="str">
        <f ca="1">IF(PAJAK[[#This Row],[//]]="","",INDEX(INDIRECT("NOTA["&amp;PAJAK[#Headers]&amp;"]"),PAJAK[[#This Row],[//]]-2))</f>
        <v/>
      </c>
      <c r="J2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9" s="23" t="str">
        <f ca="1">IF(PAJAK[[#This Row],[//]]="","",SUMIF(NOTA[ID_H],PAJAK[[#This Row],[ID]],NOTA[JUMLAH]))</f>
        <v/>
      </c>
      <c r="L29" s="23" t="str">
        <f ca="1">IF(PAJAK[[#This Row],[//]]="","",SUMIF(NOTA[ID_H],PAJAK[[#This Row],[ID]],NOTA[DISC]))</f>
        <v/>
      </c>
      <c r="M29" s="23" t="e">
        <f ca="1">PAJAK[[#This Row],[SUB TOTAL]]-PAJAK[[#This Row],[DISKON]]</f>
        <v>#VALUE!</v>
      </c>
      <c r="N29" s="23" t="str">
        <f ca="1">IF(PAJAK[[#This Row],[//]]="","",INDEX(INDIRECT("NOTA["&amp;PAJAK[#Headers]&amp;"]"),PAJAK[[#This Row],[//]]-2+PAJAK[[#This Row],[QB]]-1))</f>
        <v/>
      </c>
      <c r="O29" s="23" t="e">
        <f ca="1">(PAJAK[[#This Row],[SUB T-DISC]]-PAJAK[[#This Row],[DISC DLL]])/111%</f>
        <v>#VALUE!</v>
      </c>
      <c r="P29" s="23" t="e">
        <f ca="1">PAJAK[[#This Row],[DPP]]*PAJAK[[#This Row],[PPN]]</f>
        <v>#VALUE!</v>
      </c>
      <c r="Q29" s="23" t="e">
        <f ca="1">PAJAK[[#This Row],[DPP]]+PAJAK[[#This Row],[PPN 11%]]</f>
        <v>#VALUE!</v>
      </c>
      <c r="R29" s="18" t="str">
        <f ca="1">IF(ISNUMBER(PAJAK[[#This Row],[//]]),PPN,"")</f>
        <v/>
      </c>
    </row>
    <row r="30" spans="1:18" x14ac:dyDescent="0.25">
      <c r="A30" s="19" t="str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/>
      </c>
      <c r="B30" s="21" t="str">
        <f ca="1">HYPERLINK("[NOTA_.XLSX]NOTA!c"&amp;PAJAK[[#This Row],[//]],IF(PAJAK[[#This Row],[//]]="","",INDEX(INDIRECT("NOTA["&amp;PAJAK[#Headers]&amp;"]"),PAJAK[[#This Row],[//]]-2)))</f>
        <v/>
      </c>
      <c r="C30" s="19" t="str">
        <f ca="1">IF(PAJAK[[#This Row],[//]]="","",INDEX(INDIRECT("NOTA["&amp;PAJAK[#Headers]&amp;"]"),PAJAK[[#This Row],[//]]-2))</f>
        <v/>
      </c>
      <c r="D30" s="19" t="e">
        <f ca="1">MATCH(PAJAK[[#This Row],[ID]],[5]!Table1[ID],0)</f>
        <v>#REF!</v>
      </c>
      <c r="E30" s="20" t="str">
        <f ca="1">IF(PAJAK[[#This Row],[ID]]="","",COUNTIF(NOTA[ID_H],PAJAK[[#This Row],[ID]]))</f>
        <v/>
      </c>
      <c r="F30" s="15" t="str">
        <f ca="1">IF(PAJAK[[#This Row],[//]]="","",INDEX(CONV[2],MATCH(INDEX(INDIRECT("NOTA["&amp;PAJAK[#Headers]&amp;"]"),PAJAK[[#This Row],[//]]-2),CONV[1],0),0))</f>
        <v/>
      </c>
      <c r="G30" s="17" t="str">
        <f ca="1">IF(PAJAK[[#This Row],[//]]="","",INDEX(NOTA[TGL_H],PAJAK[[#This Row],[//]]-2))</f>
        <v/>
      </c>
      <c r="H30" s="17" t="str">
        <f ca="1">IF(PAJAK[[#This Row],[//]]="","",INDEX(INDIRECT("NOTA["&amp;PAJAK[#Headers]&amp;"]"),PAJAK[[#This Row],[//]]-2))</f>
        <v/>
      </c>
      <c r="I30" s="16" t="str">
        <f ca="1">IF(PAJAK[[#This Row],[//]]="","",INDEX(INDIRECT("NOTA["&amp;PAJAK[#Headers]&amp;"]"),PAJAK[[#This Row],[//]]-2))</f>
        <v/>
      </c>
      <c r="J3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0" s="23" t="str">
        <f ca="1">IF(PAJAK[[#This Row],[//]]="","",SUMIF(NOTA[ID_H],PAJAK[[#This Row],[ID]],NOTA[JUMLAH]))</f>
        <v/>
      </c>
      <c r="L30" s="23" t="str">
        <f ca="1">IF(PAJAK[[#This Row],[//]]="","",SUMIF(NOTA[ID_H],PAJAK[[#This Row],[ID]],NOTA[DISC]))</f>
        <v/>
      </c>
      <c r="M30" s="23" t="e">
        <f ca="1">PAJAK[[#This Row],[SUB TOTAL]]-PAJAK[[#This Row],[DISKON]]</f>
        <v>#VALUE!</v>
      </c>
      <c r="N30" s="23" t="str">
        <f ca="1">IF(PAJAK[[#This Row],[//]]="","",INDEX(INDIRECT("NOTA["&amp;PAJAK[#Headers]&amp;"]"),PAJAK[[#This Row],[//]]-2+PAJAK[[#This Row],[QB]]-1))</f>
        <v/>
      </c>
      <c r="O30" s="23" t="e">
        <f ca="1">(PAJAK[[#This Row],[SUB T-DISC]]-PAJAK[[#This Row],[DISC DLL]])/111%</f>
        <v>#VALUE!</v>
      </c>
      <c r="P30" s="23" t="e">
        <f ca="1">PAJAK[[#This Row],[DPP]]*PAJAK[[#This Row],[PPN]]</f>
        <v>#VALUE!</v>
      </c>
      <c r="Q30" s="23" t="e">
        <f ca="1">PAJAK[[#This Row],[DPP]]+PAJAK[[#This Row],[PPN 11%]]</f>
        <v>#VALUE!</v>
      </c>
      <c r="R30" s="18" t="str">
        <f ca="1">IF(ISNUMBER(PAJAK[[#This Row],[//]]),PPN,"")</f>
        <v/>
      </c>
    </row>
    <row r="31" spans="1:18" x14ac:dyDescent="0.25">
      <c r="A31" s="19" t="str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/>
      </c>
      <c r="B31" s="21" t="str">
        <f ca="1">HYPERLINK("[NOTA_.XLSX]NOTA!c"&amp;PAJAK[[#This Row],[//]],IF(PAJAK[[#This Row],[//]]="","",INDEX(INDIRECT("NOTA["&amp;PAJAK[#Headers]&amp;"]"),PAJAK[[#This Row],[//]]-2)))</f>
        <v/>
      </c>
      <c r="C31" s="19" t="str">
        <f ca="1">IF(PAJAK[[#This Row],[//]]="","",INDEX(INDIRECT("NOTA["&amp;PAJAK[#Headers]&amp;"]"),PAJAK[[#This Row],[//]]-2))</f>
        <v/>
      </c>
      <c r="D31" s="19" t="e">
        <f ca="1">MATCH(PAJAK[[#This Row],[ID]],[5]!Table1[ID],0)</f>
        <v>#REF!</v>
      </c>
      <c r="E31" s="20" t="str">
        <f ca="1">IF(PAJAK[[#This Row],[ID]]="","",COUNTIF(NOTA[ID_H],PAJAK[[#This Row],[ID]]))</f>
        <v/>
      </c>
      <c r="F31" s="15" t="str">
        <f ca="1">IF(PAJAK[[#This Row],[//]]="","",INDEX(CONV[2],MATCH(INDEX(INDIRECT("NOTA["&amp;PAJAK[#Headers]&amp;"]"),PAJAK[[#This Row],[//]]-2),CONV[1],0),0))</f>
        <v/>
      </c>
      <c r="G31" s="17" t="str">
        <f ca="1">IF(PAJAK[[#This Row],[//]]="","",INDEX(NOTA[TGL_H],PAJAK[[#This Row],[//]]-2))</f>
        <v/>
      </c>
      <c r="H31" s="17" t="str">
        <f ca="1">IF(PAJAK[[#This Row],[//]]="","",INDEX(INDIRECT("NOTA["&amp;PAJAK[#Headers]&amp;"]"),PAJAK[[#This Row],[//]]-2))</f>
        <v/>
      </c>
      <c r="I31" s="16" t="str">
        <f ca="1">IF(PAJAK[[#This Row],[//]]="","",INDEX(INDIRECT("NOTA["&amp;PAJAK[#Headers]&amp;"]"),PAJAK[[#This Row],[//]]-2))</f>
        <v/>
      </c>
      <c r="J3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1" s="23" t="str">
        <f ca="1">IF(PAJAK[[#This Row],[//]]="","",SUMIF(NOTA[ID_H],PAJAK[[#This Row],[ID]],NOTA[JUMLAH]))</f>
        <v/>
      </c>
      <c r="L31" s="23" t="str">
        <f ca="1">IF(PAJAK[[#This Row],[//]]="","",SUMIF(NOTA[ID_H],PAJAK[[#This Row],[ID]],NOTA[DISC]))</f>
        <v/>
      </c>
      <c r="M31" s="23" t="e">
        <f ca="1">PAJAK[[#This Row],[SUB TOTAL]]-PAJAK[[#This Row],[DISKON]]</f>
        <v>#VALUE!</v>
      </c>
      <c r="N31" s="23" t="str">
        <f ca="1">IF(PAJAK[[#This Row],[//]]="","",INDEX(INDIRECT("NOTA["&amp;PAJAK[#Headers]&amp;"]"),PAJAK[[#This Row],[//]]-2+PAJAK[[#This Row],[QB]]-1))</f>
        <v/>
      </c>
      <c r="O31" s="23" t="e">
        <f ca="1">(PAJAK[[#This Row],[SUB T-DISC]]-PAJAK[[#This Row],[DISC DLL]])/111%</f>
        <v>#VALUE!</v>
      </c>
      <c r="P31" s="23" t="e">
        <f ca="1">PAJAK[[#This Row],[DPP]]*PAJAK[[#This Row],[PPN]]</f>
        <v>#VALUE!</v>
      </c>
      <c r="Q31" s="23" t="e">
        <f ca="1">PAJAK[[#This Row],[DPP]]+PAJAK[[#This Row],[PPN 11%]]</f>
        <v>#VALUE!</v>
      </c>
      <c r="R31" s="18" t="str">
        <f ca="1">IF(ISNUMBER(PAJAK[[#This Row],[//]]),PPN,"")</f>
        <v/>
      </c>
    </row>
    <row r="32" spans="1:18" x14ac:dyDescent="0.25">
      <c r="A32" s="19" t="str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/>
      </c>
      <c r="B32" s="21" t="str">
        <f ca="1">HYPERLINK("[NOTA_.XLSX]NOTA!c"&amp;PAJAK[[#This Row],[//]],IF(PAJAK[[#This Row],[//]]="","",INDEX(INDIRECT("NOTA["&amp;PAJAK[#Headers]&amp;"]"),PAJAK[[#This Row],[//]]-2)))</f>
        <v/>
      </c>
      <c r="C32" s="19" t="str">
        <f ca="1">IF(PAJAK[[#This Row],[//]]="","",INDEX(INDIRECT("NOTA["&amp;PAJAK[#Headers]&amp;"]"),PAJAK[[#This Row],[//]]-2))</f>
        <v/>
      </c>
      <c r="D32" s="19" t="e">
        <f ca="1">MATCH(PAJAK[[#This Row],[ID]],[5]!Table1[ID],0)</f>
        <v>#REF!</v>
      </c>
      <c r="E32" s="20" t="str">
        <f ca="1">IF(PAJAK[[#This Row],[ID]]="","",COUNTIF(NOTA[ID_H],PAJAK[[#This Row],[ID]]))</f>
        <v/>
      </c>
      <c r="F32" s="15" t="str">
        <f ca="1">IF(PAJAK[[#This Row],[//]]="","",INDEX(CONV[2],MATCH(INDEX(INDIRECT("NOTA["&amp;PAJAK[#Headers]&amp;"]"),PAJAK[[#This Row],[//]]-2),CONV[1],0),0))</f>
        <v/>
      </c>
      <c r="G32" s="17" t="str">
        <f ca="1">IF(PAJAK[[#This Row],[//]]="","",INDEX(NOTA[TGL_H],PAJAK[[#This Row],[//]]-2))</f>
        <v/>
      </c>
      <c r="H32" s="17" t="str">
        <f ca="1">IF(PAJAK[[#This Row],[//]]="","",INDEX(INDIRECT("NOTA["&amp;PAJAK[#Headers]&amp;"]"),PAJAK[[#This Row],[//]]-2))</f>
        <v/>
      </c>
      <c r="I32" s="16" t="str">
        <f ca="1">IF(PAJAK[[#This Row],[//]]="","",INDEX(INDIRECT("NOTA["&amp;PAJAK[#Headers]&amp;"]"),PAJAK[[#This Row],[//]]-2))</f>
        <v/>
      </c>
      <c r="J3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2" s="23" t="str">
        <f ca="1">IF(PAJAK[[#This Row],[//]]="","",SUMIF(NOTA[ID_H],PAJAK[[#This Row],[ID]],NOTA[JUMLAH]))</f>
        <v/>
      </c>
      <c r="L32" s="23" t="str">
        <f ca="1">IF(PAJAK[[#This Row],[//]]="","",SUMIF(NOTA[ID_H],PAJAK[[#This Row],[ID]],NOTA[DISC]))</f>
        <v/>
      </c>
      <c r="M32" s="23" t="e">
        <f ca="1">PAJAK[[#This Row],[SUB TOTAL]]-PAJAK[[#This Row],[DISKON]]</f>
        <v>#VALUE!</v>
      </c>
      <c r="N32" s="23" t="str">
        <f ca="1">IF(PAJAK[[#This Row],[//]]="","",INDEX(INDIRECT("NOTA["&amp;PAJAK[#Headers]&amp;"]"),PAJAK[[#This Row],[//]]-2+PAJAK[[#This Row],[QB]]-1))</f>
        <v/>
      </c>
      <c r="O32" s="23" t="e">
        <f ca="1">(PAJAK[[#This Row],[SUB T-DISC]]-PAJAK[[#This Row],[DISC DLL]])/111%</f>
        <v>#VALUE!</v>
      </c>
      <c r="P32" s="23" t="e">
        <f ca="1">PAJAK[[#This Row],[DPP]]*PAJAK[[#This Row],[PPN]]</f>
        <v>#VALUE!</v>
      </c>
      <c r="Q32" s="23" t="e">
        <f ca="1">PAJAK[[#This Row],[DPP]]+PAJAK[[#This Row],[PPN 11%]]</f>
        <v>#VALUE!</v>
      </c>
      <c r="R32" s="18" t="str">
        <f ca="1">IF(ISNUMBER(PAJAK[[#This Row],[//]]),PPN,"")</f>
        <v/>
      </c>
    </row>
    <row r="33" spans="1:18" x14ac:dyDescent="0.25">
      <c r="A33" s="19" t="str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/>
      </c>
      <c r="B33" s="21" t="str">
        <f ca="1">HYPERLINK("[NOTA_.XLSX]NOTA!c"&amp;PAJAK[[#This Row],[//]],IF(PAJAK[[#This Row],[//]]="","",INDEX(INDIRECT("NOTA["&amp;PAJAK[#Headers]&amp;"]"),PAJAK[[#This Row],[//]]-2)))</f>
        <v/>
      </c>
      <c r="C33" s="19" t="str">
        <f ca="1">IF(PAJAK[[#This Row],[//]]="","",INDEX(INDIRECT("NOTA["&amp;PAJAK[#Headers]&amp;"]"),PAJAK[[#This Row],[//]]-2))</f>
        <v/>
      </c>
      <c r="D33" s="19" t="e">
        <f ca="1">MATCH(PAJAK[[#This Row],[ID]],[5]!Table1[ID],0)</f>
        <v>#REF!</v>
      </c>
      <c r="E33" s="20" t="str">
        <f ca="1">IF(PAJAK[[#This Row],[ID]]="","",COUNTIF(NOTA[ID_H],PAJAK[[#This Row],[ID]]))</f>
        <v/>
      </c>
      <c r="F33" s="15" t="str">
        <f ca="1">IF(PAJAK[[#This Row],[//]]="","",INDEX(CONV[2],MATCH(INDEX(INDIRECT("NOTA["&amp;PAJAK[#Headers]&amp;"]"),PAJAK[[#This Row],[//]]-2),CONV[1],0),0))</f>
        <v/>
      </c>
      <c r="G33" s="17" t="str">
        <f ca="1">IF(PAJAK[[#This Row],[//]]="","",INDEX(NOTA[TGL_H],PAJAK[[#This Row],[//]]-2))</f>
        <v/>
      </c>
      <c r="H33" s="17" t="str">
        <f ca="1">IF(PAJAK[[#This Row],[//]]="","",INDEX(INDIRECT("NOTA["&amp;PAJAK[#Headers]&amp;"]"),PAJAK[[#This Row],[//]]-2))</f>
        <v/>
      </c>
      <c r="I33" s="16" t="str">
        <f ca="1">IF(PAJAK[[#This Row],[//]]="","",INDEX(INDIRECT("NOTA["&amp;PAJAK[#Headers]&amp;"]"),PAJAK[[#This Row],[//]]-2))</f>
        <v/>
      </c>
      <c r="J3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3" s="23" t="str">
        <f ca="1">IF(PAJAK[[#This Row],[//]]="","",SUMIF(NOTA[ID_H],PAJAK[[#This Row],[ID]],NOTA[JUMLAH]))</f>
        <v/>
      </c>
      <c r="L33" s="23" t="str">
        <f ca="1">IF(PAJAK[[#This Row],[//]]="","",SUMIF(NOTA[ID_H],PAJAK[[#This Row],[ID]],NOTA[DISC]))</f>
        <v/>
      </c>
      <c r="M33" s="23" t="e">
        <f ca="1">PAJAK[[#This Row],[SUB TOTAL]]-PAJAK[[#This Row],[DISKON]]</f>
        <v>#VALUE!</v>
      </c>
      <c r="N33" s="23" t="str">
        <f ca="1">IF(PAJAK[[#This Row],[//]]="","",INDEX(INDIRECT("NOTA["&amp;PAJAK[#Headers]&amp;"]"),PAJAK[[#This Row],[//]]-2+PAJAK[[#This Row],[QB]]-1))</f>
        <v/>
      </c>
      <c r="O33" s="23" t="e">
        <f ca="1">(PAJAK[[#This Row],[SUB T-DISC]]-PAJAK[[#This Row],[DISC DLL]])/111%</f>
        <v>#VALUE!</v>
      </c>
      <c r="P33" s="23" t="e">
        <f ca="1">PAJAK[[#This Row],[DPP]]*PAJAK[[#This Row],[PPN]]</f>
        <v>#VALUE!</v>
      </c>
      <c r="Q33" s="23" t="e">
        <f ca="1">PAJAK[[#This Row],[DPP]]+PAJAK[[#This Row],[PPN 11%]]</f>
        <v>#VALUE!</v>
      </c>
      <c r="R33" s="18" t="str">
        <f ca="1">IF(ISNUMBER(PAJAK[[#This Row],[//]]),PPN,"")</f>
        <v/>
      </c>
    </row>
    <row r="34" spans="1:18" x14ac:dyDescent="0.25">
      <c r="A34" s="15" t="str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/>
      </c>
      <c r="B34" s="15" t="str">
        <f ca="1">HYPERLINK("[NOTA_.XLSX]NOTA!c"&amp;PAJAK[[#This Row],[//]],IF(PAJAK[[#This Row],[//]]="","",INDEX(INDIRECT("NOTA["&amp;PAJAK[#Headers]&amp;"]"),PAJAK[[#This Row],[//]]-2)))</f>
        <v/>
      </c>
      <c r="C34" s="15" t="str">
        <f ca="1">IF(PAJAK[[#This Row],[//]]="","",INDEX(INDIRECT("NOTA["&amp;PAJAK[#Headers]&amp;"]"),PAJAK[[#This Row],[//]]-2))</f>
        <v/>
      </c>
      <c r="D34" s="15" t="e">
        <f ca="1">MATCH(PAJAK[[#This Row],[ID]],[5]!Table1[ID],0)</f>
        <v>#REF!</v>
      </c>
      <c r="E34" s="16" t="str">
        <f ca="1">IF(PAJAK[[#This Row],[ID]]="","",COUNTIF(NOTA[ID_H],PAJAK[[#This Row],[ID]]))</f>
        <v/>
      </c>
      <c r="F34" s="15" t="str">
        <f ca="1">IF(PAJAK[[#This Row],[//]]="","",INDEX(CONV[2],MATCH(INDEX(INDIRECT("NOTA["&amp;PAJAK[#Headers]&amp;"]"),PAJAK[[#This Row],[//]]-2),CONV[1],0),0))</f>
        <v/>
      </c>
      <c r="G34" s="17" t="str">
        <f ca="1">IF(PAJAK[[#This Row],[//]]="","",INDEX(NOTA[TGL_H],PAJAK[[#This Row],[//]]-2))</f>
        <v/>
      </c>
      <c r="H34" s="17" t="str">
        <f ca="1">IF(PAJAK[[#This Row],[//]]="","",INDEX(INDIRECT("NOTA["&amp;PAJAK[#Headers]&amp;"]"),PAJAK[[#This Row],[//]]-2))</f>
        <v/>
      </c>
      <c r="I34" s="16" t="str">
        <f ca="1">IF(PAJAK[[#This Row],[//]]="","",INDEX(INDIRECT("NOTA["&amp;PAJAK[#Headers]&amp;"]"),PAJAK[[#This Row],[//]]-2))</f>
        <v/>
      </c>
      <c r="J3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4" s="23" t="str">
        <f ca="1">IF(PAJAK[[#This Row],[//]]="","",SUMIF(NOTA[ID_H],PAJAK[[#This Row],[ID]],NOTA[JUMLAH]))</f>
        <v/>
      </c>
      <c r="L34" s="23" t="str">
        <f ca="1">IF(PAJAK[[#This Row],[//]]="","",SUMIF(NOTA[ID_H],PAJAK[[#This Row],[ID]],NOTA[DISC]))</f>
        <v/>
      </c>
      <c r="M34" s="23" t="e">
        <f ca="1">PAJAK[[#This Row],[SUB TOTAL]]-PAJAK[[#This Row],[DISKON]]</f>
        <v>#VALUE!</v>
      </c>
      <c r="N34" s="23" t="str">
        <f ca="1">IF(PAJAK[[#This Row],[//]]="","",INDEX(INDIRECT("NOTA["&amp;PAJAK[#Headers]&amp;"]"),PAJAK[[#This Row],[//]]-2+PAJAK[[#This Row],[QB]]-1))</f>
        <v/>
      </c>
      <c r="O34" s="23" t="e">
        <f ca="1">(PAJAK[[#This Row],[SUB T-DISC]]-PAJAK[[#This Row],[DISC DLL]])/111%</f>
        <v>#VALUE!</v>
      </c>
      <c r="P34" s="23" t="e">
        <f ca="1">PAJAK[[#This Row],[DPP]]*PAJAK[[#This Row],[PPN]]</f>
        <v>#VALUE!</v>
      </c>
      <c r="Q34" s="23" t="e">
        <f ca="1">PAJAK[[#This Row],[DPP]]+PAJAK[[#This Row],[PPN 11%]]</f>
        <v>#VALUE!</v>
      </c>
      <c r="R34" s="18" t="str">
        <f ca="1">IF(ISNUMBER(PAJAK[[#This Row],[//]]),PPN,"")</f>
        <v/>
      </c>
    </row>
    <row r="35" spans="1:18" x14ac:dyDescent="0.25">
      <c r="A35" s="15" t="str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/>
      </c>
      <c r="B35" s="15" t="str">
        <f ca="1">HYPERLINK("[NOTA_.XLSX]NOTA!c"&amp;PAJAK[[#This Row],[//]],IF(PAJAK[[#This Row],[//]]="","",INDEX(INDIRECT("NOTA["&amp;PAJAK[#Headers]&amp;"]"),PAJAK[[#This Row],[//]]-2)))</f>
        <v/>
      </c>
      <c r="C35" s="15" t="str">
        <f ca="1">IF(PAJAK[[#This Row],[//]]="","",INDEX(INDIRECT("NOTA["&amp;PAJAK[#Headers]&amp;"]"),PAJAK[[#This Row],[//]]-2))</f>
        <v/>
      </c>
      <c r="D35" s="15" t="e">
        <f ca="1">MATCH(PAJAK[[#This Row],[ID]],[5]!Table1[ID],0)</f>
        <v>#REF!</v>
      </c>
      <c r="E35" s="16" t="str">
        <f ca="1">IF(PAJAK[[#This Row],[ID]]="","",COUNTIF(NOTA[ID_H],PAJAK[[#This Row],[ID]]))</f>
        <v/>
      </c>
      <c r="F35" s="15" t="str">
        <f ca="1">IF(PAJAK[[#This Row],[//]]="","",INDEX(CONV[2],MATCH(INDEX(INDIRECT("NOTA["&amp;PAJAK[#Headers]&amp;"]"),PAJAK[[#This Row],[//]]-2),CONV[1],0),0))</f>
        <v/>
      </c>
      <c r="G35" s="17" t="str">
        <f ca="1">IF(PAJAK[[#This Row],[//]]="","",INDEX(NOTA[TGL_H],PAJAK[[#This Row],[//]]-2))</f>
        <v/>
      </c>
      <c r="H35" s="17" t="str">
        <f ca="1">IF(PAJAK[[#This Row],[//]]="","",INDEX(INDIRECT("NOTA["&amp;PAJAK[#Headers]&amp;"]"),PAJAK[[#This Row],[//]]-2))</f>
        <v/>
      </c>
      <c r="I35" s="16" t="str">
        <f ca="1">IF(PAJAK[[#This Row],[//]]="","",INDEX(INDIRECT("NOTA["&amp;PAJAK[#Headers]&amp;"]"),PAJAK[[#This Row],[//]]-2))</f>
        <v/>
      </c>
      <c r="J3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5" s="23" t="str">
        <f ca="1">IF(PAJAK[[#This Row],[//]]="","",SUMIF(NOTA[ID_H],PAJAK[[#This Row],[ID]],NOTA[JUMLAH]))</f>
        <v/>
      </c>
      <c r="L35" s="23" t="str">
        <f ca="1">IF(PAJAK[[#This Row],[//]]="","",SUMIF(NOTA[ID_H],PAJAK[[#This Row],[ID]],NOTA[DISC]))</f>
        <v/>
      </c>
      <c r="M35" s="23" t="e">
        <f ca="1">PAJAK[[#This Row],[SUB TOTAL]]-PAJAK[[#This Row],[DISKON]]</f>
        <v>#VALUE!</v>
      </c>
      <c r="N35" s="23" t="str">
        <f ca="1">IF(PAJAK[[#This Row],[//]]="","",INDEX(INDIRECT("NOTA["&amp;PAJAK[#Headers]&amp;"]"),PAJAK[[#This Row],[//]]-2+PAJAK[[#This Row],[QB]]-1))</f>
        <v/>
      </c>
      <c r="O35" s="23" t="e">
        <f ca="1">(PAJAK[[#This Row],[SUB T-DISC]]-PAJAK[[#This Row],[DISC DLL]])/111%</f>
        <v>#VALUE!</v>
      </c>
      <c r="P35" s="23" t="e">
        <f ca="1">PAJAK[[#This Row],[DPP]]*PAJAK[[#This Row],[PPN]]</f>
        <v>#VALUE!</v>
      </c>
      <c r="Q35" s="23" t="e">
        <f ca="1">PAJAK[[#This Row],[DPP]]+PAJAK[[#This Row],[PPN 11%]]</f>
        <v>#VALUE!</v>
      </c>
      <c r="R35" s="18" t="str">
        <f ca="1">IF(ISNUMBER(PAJAK[[#This Row],[//]]),PPN,"")</f>
        <v/>
      </c>
    </row>
    <row r="36" spans="1:18" x14ac:dyDescent="0.25">
      <c r="A36" s="19" t="str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/>
      </c>
      <c r="B36" s="21" t="str">
        <f ca="1">HYPERLINK("[NOTA_.XLSX]NOTA!c"&amp;PAJAK[[#This Row],[//]],IF(PAJAK[[#This Row],[//]]="","",INDEX(INDIRECT("NOTA["&amp;PAJAK[#Headers]&amp;"]"),PAJAK[[#This Row],[//]]-2)))</f>
        <v/>
      </c>
      <c r="C36" s="19" t="str">
        <f ca="1">IF(PAJAK[[#This Row],[//]]="","",INDEX(INDIRECT("NOTA["&amp;PAJAK[#Headers]&amp;"]"),PAJAK[[#This Row],[//]]-2))</f>
        <v/>
      </c>
      <c r="D36" s="19" t="e">
        <f ca="1">MATCH(PAJAK[[#This Row],[ID]],[5]!Table1[ID],0)</f>
        <v>#REF!</v>
      </c>
      <c r="E36" s="20" t="str">
        <f ca="1">IF(PAJAK[[#This Row],[ID]]="","",COUNTIF(NOTA[ID_H],PAJAK[[#This Row],[ID]]))</f>
        <v/>
      </c>
      <c r="F36" s="15" t="str">
        <f ca="1">IF(PAJAK[[#This Row],[//]]="","",INDEX(CONV[2],MATCH(INDEX(INDIRECT("NOTA["&amp;PAJAK[#Headers]&amp;"]"),PAJAK[[#This Row],[//]]-2),CONV[1],0),0))</f>
        <v/>
      </c>
      <c r="G36" s="17" t="str">
        <f ca="1">IF(PAJAK[[#This Row],[//]]="","",INDEX(NOTA[TGL_H],PAJAK[[#This Row],[//]]-2))</f>
        <v/>
      </c>
      <c r="H36" s="17" t="str">
        <f ca="1">IF(PAJAK[[#This Row],[//]]="","",INDEX(INDIRECT("NOTA["&amp;PAJAK[#Headers]&amp;"]"),PAJAK[[#This Row],[//]]-2))</f>
        <v/>
      </c>
      <c r="I36" s="16" t="str">
        <f ca="1">IF(PAJAK[[#This Row],[//]]="","",INDEX(INDIRECT("NOTA["&amp;PAJAK[#Headers]&amp;"]"),PAJAK[[#This Row],[//]]-2))</f>
        <v/>
      </c>
      <c r="J3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6" s="23" t="str">
        <f ca="1">IF(PAJAK[[#This Row],[//]]="","",SUMIF(NOTA[ID_H],PAJAK[[#This Row],[ID]],NOTA[JUMLAH]))</f>
        <v/>
      </c>
      <c r="L36" s="23" t="str">
        <f ca="1">IF(PAJAK[[#This Row],[//]]="","",SUMIF(NOTA[ID_H],PAJAK[[#This Row],[ID]],NOTA[DISC]))</f>
        <v/>
      </c>
      <c r="M36" s="23" t="e">
        <f ca="1">PAJAK[[#This Row],[SUB TOTAL]]-PAJAK[[#This Row],[DISKON]]</f>
        <v>#VALUE!</v>
      </c>
      <c r="N36" s="23" t="str">
        <f ca="1">IF(PAJAK[[#This Row],[//]]="","",INDEX(INDIRECT("NOTA["&amp;PAJAK[#Headers]&amp;"]"),PAJAK[[#This Row],[//]]-2+PAJAK[[#This Row],[QB]]-1))</f>
        <v/>
      </c>
      <c r="O36" s="23" t="e">
        <f ca="1">(PAJAK[[#This Row],[SUB T-DISC]]-PAJAK[[#This Row],[DISC DLL]])/111%</f>
        <v>#VALUE!</v>
      </c>
      <c r="P36" s="23" t="e">
        <f ca="1">PAJAK[[#This Row],[DPP]]*PAJAK[[#This Row],[PPN]]</f>
        <v>#VALUE!</v>
      </c>
      <c r="Q36" s="23" t="e">
        <f ca="1">PAJAK[[#This Row],[DPP]]+PAJAK[[#This Row],[PPN 11%]]</f>
        <v>#VALUE!</v>
      </c>
      <c r="R36" s="18" t="str">
        <f ca="1">IF(ISNUMBER(PAJAK[[#This Row],[//]]),PPN,"")</f>
        <v/>
      </c>
    </row>
    <row r="37" spans="1:18" x14ac:dyDescent="0.25">
      <c r="A37" s="19" t="str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/>
      </c>
      <c r="B37" s="21" t="str">
        <f ca="1">HYPERLINK("[NOTA_.XLSX]NOTA!c"&amp;PAJAK[[#This Row],[//]],IF(PAJAK[[#This Row],[//]]="","",INDEX(INDIRECT("NOTA["&amp;PAJAK[#Headers]&amp;"]"),PAJAK[[#This Row],[//]]-2)))</f>
        <v/>
      </c>
      <c r="C37" s="19" t="str">
        <f ca="1">IF(PAJAK[[#This Row],[//]]="","",INDEX(INDIRECT("NOTA["&amp;PAJAK[#Headers]&amp;"]"),PAJAK[[#This Row],[//]]-2))</f>
        <v/>
      </c>
      <c r="D37" s="19" t="e">
        <f ca="1">MATCH(PAJAK[[#This Row],[ID]],[5]!Table1[ID],0)</f>
        <v>#REF!</v>
      </c>
      <c r="E37" s="20" t="str">
        <f ca="1">IF(PAJAK[[#This Row],[ID]]="","",COUNTIF(NOTA[ID_H],PAJAK[[#This Row],[ID]]))</f>
        <v/>
      </c>
      <c r="F37" s="15" t="str">
        <f ca="1">IF(PAJAK[[#This Row],[//]]="","",INDEX(CONV[2],MATCH(INDEX(INDIRECT("NOTA["&amp;PAJAK[#Headers]&amp;"]"),PAJAK[[#This Row],[//]]-2),CONV[1],0),0))</f>
        <v/>
      </c>
      <c r="G37" s="17" t="str">
        <f ca="1">IF(PAJAK[[#This Row],[//]]="","",INDEX(NOTA[TGL_H],PAJAK[[#This Row],[//]]-2))</f>
        <v/>
      </c>
      <c r="H37" s="17" t="str">
        <f ca="1">IF(PAJAK[[#This Row],[//]]="","",INDEX(INDIRECT("NOTA["&amp;PAJAK[#Headers]&amp;"]"),PAJAK[[#This Row],[//]]-2))</f>
        <v/>
      </c>
      <c r="I37" s="16" t="str">
        <f ca="1">IF(PAJAK[[#This Row],[//]]="","",INDEX(INDIRECT("NOTA["&amp;PAJAK[#Headers]&amp;"]"),PAJAK[[#This Row],[//]]-2))</f>
        <v/>
      </c>
      <c r="J3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7" s="23" t="str">
        <f ca="1">IF(PAJAK[[#This Row],[//]]="","",SUMIF(NOTA[ID_H],PAJAK[[#This Row],[ID]],NOTA[JUMLAH]))</f>
        <v/>
      </c>
      <c r="L37" s="23" t="str">
        <f ca="1">IF(PAJAK[[#This Row],[//]]="","",SUMIF(NOTA[ID_H],PAJAK[[#This Row],[ID]],NOTA[DISC]))</f>
        <v/>
      </c>
      <c r="M37" s="23" t="e">
        <f ca="1">PAJAK[[#This Row],[SUB TOTAL]]-PAJAK[[#This Row],[DISKON]]</f>
        <v>#VALUE!</v>
      </c>
      <c r="N37" s="23" t="str">
        <f ca="1">IF(PAJAK[[#This Row],[//]]="","",INDEX(INDIRECT("NOTA["&amp;PAJAK[#Headers]&amp;"]"),PAJAK[[#This Row],[//]]-2+PAJAK[[#This Row],[QB]]-1))</f>
        <v/>
      </c>
      <c r="O37" s="23" t="e">
        <f ca="1">(PAJAK[[#This Row],[SUB T-DISC]]-PAJAK[[#This Row],[DISC DLL]])/111%</f>
        <v>#VALUE!</v>
      </c>
      <c r="P37" s="23" t="e">
        <f ca="1">PAJAK[[#This Row],[DPP]]*PAJAK[[#This Row],[PPN]]</f>
        <v>#VALUE!</v>
      </c>
      <c r="Q37" s="23" t="e">
        <f ca="1">PAJAK[[#This Row],[DPP]]+PAJAK[[#This Row],[PPN 11%]]</f>
        <v>#VALUE!</v>
      </c>
      <c r="R37" s="18" t="str">
        <f ca="1">IF(ISNUMBER(PAJAK[[#This Row],[//]]),PPN,"")</f>
        <v/>
      </c>
    </row>
    <row r="38" spans="1:18" x14ac:dyDescent="0.25">
      <c r="A38" s="15" t="str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/>
      </c>
      <c r="B38" s="22" t="str">
        <f ca="1">HYPERLINK("[NOTA_.XLSX]NOTA!c"&amp;PAJAK[[#This Row],[//]],IF(PAJAK[[#This Row],[//]]="","",INDEX(INDIRECT("NOTA["&amp;PAJAK[#Headers]&amp;"]"),PAJAK[[#This Row],[//]]-2)))</f>
        <v/>
      </c>
      <c r="C38" s="15" t="str">
        <f ca="1">IF(PAJAK[[#This Row],[//]]="","",INDEX(INDIRECT("NOTA["&amp;PAJAK[#Headers]&amp;"]"),PAJAK[[#This Row],[//]]-2))</f>
        <v/>
      </c>
      <c r="D38" s="15" t="e">
        <f ca="1">MATCH(PAJAK[[#This Row],[ID]],[5]!Table1[ID],0)</f>
        <v>#REF!</v>
      </c>
      <c r="E38" s="16" t="str">
        <f ca="1">IF(PAJAK[[#This Row],[ID]]="","",COUNTIF(NOTA[ID_H],PAJAK[[#This Row],[ID]]))</f>
        <v/>
      </c>
      <c r="F38" s="15" t="str">
        <f ca="1">IF(PAJAK[[#This Row],[//]]="","",INDEX(CONV[2],MATCH(INDEX(INDIRECT("NOTA["&amp;PAJAK[#Headers]&amp;"]"),PAJAK[[#This Row],[//]]-2),CONV[1],0),0))</f>
        <v/>
      </c>
      <c r="G38" s="17" t="str">
        <f ca="1">IF(PAJAK[[#This Row],[//]]="","",INDEX(NOTA[TGL_H],PAJAK[[#This Row],[//]]-2))</f>
        <v/>
      </c>
      <c r="H38" s="17" t="str">
        <f ca="1">IF(PAJAK[[#This Row],[//]]="","",INDEX(INDIRECT("NOTA["&amp;PAJAK[#Headers]&amp;"]"),PAJAK[[#This Row],[//]]-2))</f>
        <v/>
      </c>
      <c r="I38" s="16" t="str">
        <f ca="1">IF(PAJAK[[#This Row],[//]]="","",INDEX(INDIRECT("NOTA["&amp;PAJAK[#Headers]&amp;"]"),PAJAK[[#This Row],[//]]-2))</f>
        <v/>
      </c>
      <c r="J3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8" s="23" t="str">
        <f ca="1">IF(PAJAK[[#This Row],[//]]="","",SUMIF(NOTA[ID_H],PAJAK[[#This Row],[ID]],NOTA[JUMLAH]))</f>
        <v/>
      </c>
      <c r="L38" s="23" t="str">
        <f ca="1">IF(PAJAK[[#This Row],[//]]="","",SUMIF(NOTA[ID_H],PAJAK[[#This Row],[ID]],NOTA[DISC]))</f>
        <v/>
      </c>
      <c r="M38" s="23" t="e">
        <f ca="1">PAJAK[[#This Row],[SUB TOTAL]]-PAJAK[[#This Row],[DISKON]]</f>
        <v>#VALUE!</v>
      </c>
      <c r="N38" s="23" t="str">
        <f ca="1">IF(PAJAK[[#This Row],[//]]="","",INDEX(INDIRECT("NOTA["&amp;PAJAK[#Headers]&amp;"]"),PAJAK[[#This Row],[//]]-2+PAJAK[[#This Row],[QB]]-1))</f>
        <v/>
      </c>
      <c r="O38" s="23" t="e">
        <f ca="1">(PAJAK[[#This Row],[SUB T-DISC]]-PAJAK[[#This Row],[DISC DLL]])/111%</f>
        <v>#VALUE!</v>
      </c>
      <c r="P38" s="23" t="e">
        <f ca="1">PAJAK[[#This Row],[DPP]]*PAJAK[[#This Row],[PPN]]</f>
        <v>#VALUE!</v>
      </c>
      <c r="Q38" s="23" t="e">
        <f ca="1">PAJAK[[#This Row],[DPP]]+PAJAK[[#This Row],[PPN 11%]]</f>
        <v>#VALUE!</v>
      </c>
      <c r="R38" s="18" t="str">
        <f ca="1">IF(ISNUMBER(PAJAK[[#This Row],[//]]),PPN,"")</f>
        <v/>
      </c>
    </row>
    <row r="39" spans="1:18" x14ac:dyDescent="0.25">
      <c r="A39" s="19" t="str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/>
      </c>
      <c r="B39" s="21" t="str">
        <f ca="1">HYPERLINK("[NOTA_.XLSX]NOTA!c"&amp;PAJAK[[#This Row],[//]],IF(PAJAK[[#This Row],[//]]="","",INDEX(INDIRECT("NOTA["&amp;PAJAK[#Headers]&amp;"]"),PAJAK[[#This Row],[//]]-2)))</f>
        <v/>
      </c>
      <c r="C39" s="19" t="str">
        <f ca="1">IF(PAJAK[[#This Row],[//]]="","",INDEX(INDIRECT("NOTA["&amp;PAJAK[#Headers]&amp;"]"),PAJAK[[#This Row],[//]]-2))</f>
        <v/>
      </c>
      <c r="D39" s="19" t="e">
        <f ca="1">MATCH(PAJAK[[#This Row],[ID]],[5]!Table1[ID],0)</f>
        <v>#REF!</v>
      </c>
      <c r="E39" s="20" t="str">
        <f ca="1">IF(PAJAK[[#This Row],[ID]]="","",COUNTIF(NOTA[ID_H],PAJAK[[#This Row],[ID]]))</f>
        <v/>
      </c>
      <c r="F39" s="15" t="str">
        <f ca="1">IF(PAJAK[[#This Row],[//]]="","",INDEX(CONV[2],MATCH(INDEX(INDIRECT("NOTA["&amp;PAJAK[#Headers]&amp;"]"),PAJAK[[#This Row],[//]]-2),CONV[1],0),0))</f>
        <v/>
      </c>
      <c r="G39" s="17" t="str">
        <f ca="1">IF(PAJAK[[#This Row],[//]]="","",INDEX(NOTA[TGL_H],PAJAK[[#This Row],[//]]-2))</f>
        <v/>
      </c>
      <c r="H39" s="17" t="str">
        <f ca="1">IF(PAJAK[[#This Row],[//]]="","",INDEX(INDIRECT("NOTA["&amp;PAJAK[#Headers]&amp;"]"),PAJAK[[#This Row],[//]]-2))</f>
        <v/>
      </c>
      <c r="I39" s="16" t="str">
        <f ca="1">IF(PAJAK[[#This Row],[//]]="","",INDEX(INDIRECT("NOTA["&amp;PAJAK[#Headers]&amp;"]"),PAJAK[[#This Row],[//]]-2))</f>
        <v/>
      </c>
      <c r="J3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9" s="23" t="str">
        <f ca="1">IF(PAJAK[[#This Row],[//]]="","",SUMIF(NOTA[ID_H],PAJAK[[#This Row],[ID]],NOTA[JUMLAH]))</f>
        <v/>
      </c>
      <c r="L39" s="23" t="str">
        <f ca="1">IF(PAJAK[[#This Row],[//]]="","",SUMIF(NOTA[ID_H],PAJAK[[#This Row],[ID]],NOTA[DISC]))</f>
        <v/>
      </c>
      <c r="M39" s="23" t="e">
        <f ca="1">PAJAK[[#This Row],[SUB TOTAL]]-PAJAK[[#This Row],[DISKON]]</f>
        <v>#VALUE!</v>
      </c>
      <c r="N39" s="23" t="str">
        <f ca="1">IF(PAJAK[[#This Row],[//]]="","",INDEX(INDIRECT("NOTA["&amp;PAJAK[#Headers]&amp;"]"),PAJAK[[#This Row],[//]]-2+PAJAK[[#This Row],[QB]]-1))</f>
        <v/>
      </c>
      <c r="O39" s="23" t="e">
        <f ca="1">(PAJAK[[#This Row],[SUB T-DISC]]-PAJAK[[#This Row],[DISC DLL]])/111%</f>
        <v>#VALUE!</v>
      </c>
      <c r="P39" s="23" t="e">
        <f ca="1">PAJAK[[#This Row],[DPP]]*PAJAK[[#This Row],[PPN]]</f>
        <v>#VALUE!</v>
      </c>
      <c r="Q39" s="23" t="e">
        <f ca="1">PAJAK[[#This Row],[DPP]]+PAJAK[[#This Row],[PPN 11%]]</f>
        <v>#VALUE!</v>
      </c>
      <c r="R39" s="18" t="str">
        <f ca="1">IF(ISNUMBER(PAJAK[[#This Row],[//]]),PPN,"")</f>
        <v/>
      </c>
    </row>
    <row r="40" spans="1:18" x14ac:dyDescent="0.25">
      <c r="A40" s="19" t="str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/>
      </c>
      <c r="B40" s="21" t="str">
        <f ca="1">HYPERLINK("[NOTA_.XLSX]NOTA!c"&amp;PAJAK[[#This Row],[//]],IF(PAJAK[[#This Row],[//]]="","",INDEX(INDIRECT("NOTA["&amp;PAJAK[#Headers]&amp;"]"),PAJAK[[#This Row],[//]]-2)))</f>
        <v/>
      </c>
      <c r="C40" s="19" t="str">
        <f ca="1">IF(PAJAK[[#This Row],[//]]="","",INDEX(INDIRECT("NOTA["&amp;PAJAK[#Headers]&amp;"]"),PAJAK[[#This Row],[//]]-2))</f>
        <v/>
      </c>
      <c r="D40" s="19" t="e">
        <f ca="1">MATCH(PAJAK[[#This Row],[ID]],[5]!Table1[ID],0)</f>
        <v>#REF!</v>
      </c>
      <c r="E40" s="20" t="str">
        <f ca="1">IF(PAJAK[[#This Row],[ID]]="","",COUNTIF(NOTA[ID_H],PAJAK[[#This Row],[ID]]))</f>
        <v/>
      </c>
      <c r="F40" s="15" t="str">
        <f ca="1">IF(PAJAK[[#This Row],[//]]="","",INDEX(CONV[2],MATCH(INDEX(INDIRECT("NOTA["&amp;PAJAK[#Headers]&amp;"]"),PAJAK[[#This Row],[//]]-2),CONV[1],0),0))</f>
        <v/>
      </c>
      <c r="G40" s="17" t="str">
        <f ca="1">IF(PAJAK[[#This Row],[//]]="","",INDEX(NOTA[TGL_H],PAJAK[[#This Row],[//]]-2))</f>
        <v/>
      </c>
      <c r="H40" s="17" t="str">
        <f ca="1">IF(PAJAK[[#This Row],[//]]="","",INDEX(INDIRECT("NOTA["&amp;PAJAK[#Headers]&amp;"]"),PAJAK[[#This Row],[//]]-2))</f>
        <v/>
      </c>
      <c r="I40" s="16" t="str">
        <f ca="1">IF(PAJAK[[#This Row],[//]]="","",INDEX(INDIRECT("NOTA["&amp;PAJAK[#Headers]&amp;"]"),PAJAK[[#This Row],[//]]-2))</f>
        <v/>
      </c>
      <c r="J4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0" s="23" t="str">
        <f ca="1">IF(PAJAK[[#This Row],[//]]="","",SUMIF(NOTA[ID_H],PAJAK[[#This Row],[ID]],NOTA[JUMLAH]))</f>
        <v/>
      </c>
      <c r="L40" s="23" t="str">
        <f ca="1">IF(PAJAK[[#This Row],[//]]="","",SUMIF(NOTA[ID_H],PAJAK[[#This Row],[ID]],NOTA[DISC]))</f>
        <v/>
      </c>
      <c r="M40" s="23" t="e">
        <f ca="1">PAJAK[[#This Row],[SUB TOTAL]]-PAJAK[[#This Row],[DISKON]]</f>
        <v>#VALUE!</v>
      </c>
      <c r="N40" s="23" t="str">
        <f ca="1">IF(PAJAK[[#This Row],[//]]="","",INDEX(INDIRECT("NOTA["&amp;PAJAK[#Headers]&amp;"]"),PAJAK[[#This Row],[//]]-2+PAJAK[[#This Row],[QB]]-1))</f>
        <v/>
      </c>
      <c r="O40" s="23" t="e">
        <f ca="1">(PAJAK[[#This Row],[SUB T-DISC]]-PAJAK[[#This Row],[DISC DLL]])/111%</f>
        <v>#VALUE!</v>
      </c>
      <c r="P40" s="23" t="e">
        <f ca="1">PAJAK[[#This Row],[DPP]]*PAJAK[[#This Row],[PPN]]</f>
        <v>#VALUE!</v>
      </c>
      <c r="Q40" s="23" t="e">
        <f ca="1">PAJAK[[#This Row],[DPP]]+PAJAK[[#This Row],[PPN 11%]]</f>
        <v>#VALUE!</v>
      </c>
      <c r="R40" s="18" t="str">
        <f ca="1">IF(ISNUMBER(PAJAK[[#This Row],[//]]),PPN,"")</f>
        <v/>
      </c>
    </row>
    <row r="41" spans="1:18" x14ac:dyDescent="0.25">
      <c r="A41" s="19" t="str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/>
      </c>
      <c r="B41" s="21" t="str">
        <f ca="1">HYPERLINK("[NOTA_.XLSX]NOTA!c"&amp;PAJAK[[#This Row],[//]],IF(PAJAK[[#This Row],[//]]="","",INDEX(INDIRECT("NOTA["&amp;PAJAK[#Headers]&amp;"]"),PAJAK[[#This Row],[//]]-2)))</f>
        <v/>
      </c>
      <c r="C41" s="19" t="str">
        <f ca="1">IF(PAJAK[[#This Row],[//]]="","",INDEX(INDIRECT("NOTA["&amp;PAJAK[#Headers]&amp;"]"),PAJAK[[#This Row],[//]]-2))</f>
        <v/>
      </c>
      <c r="D41" s="19" t="e">
        <f ca="1">MATCH(PAJAK[[#This Row],[ID]],[5]!Table1[ID],0)</f>
        <v>#REF!</v>
      </c>
      <c r="E41" s="20" t="str">
        <f ca="1">IF(PAJAK[[#This Row],[ID]]="","",COUNTIF(NOTA[ID_H],PAJAK[[#This Row],[ID]]))</f>
        <v/>
      </c>
      <c r="F41" s="15" t="str">
        <f ca="1">IF(PAJAK[[#This Row],[//]]="","",INDEX(CONV[2],MATCH(INDEX(INDIRECT("NOTA["&amp;PAJAK[#Headers]&amp;"]"),PAJAK[[#This Row],[//]]-2),CONV[1],0),0))</f>
        <v/>
      </c>
      <c r="G41" s="17" t="str">
        <f ca="1">IF(PAJAK[[#This Row],[//]]="","",INDEX(NOTA[TGL_H],PAJAK[[#This Row],[//]]-2))</f>
        <v/>
      </c>
      <c r="H41" s="17" t="str">
        <f ca="1">IF(PAJAK[[#This Row],[//]]="","",INDEX(INDIRECT("NOTA["&amp;PAJAK[#Headers]&amp;"]"),PAJAK[[#This Row],[//]]-2))</f>
        <v/>
      </c>
      <c r="I41" s="16" t="str">
        <f ca="1">IF(PAJAK[[#This Row],[//]]="","",INDEX(INDIRECT("NOTA["&amp;PAJAK[#Headers]&amp;"]"),PAJAK[[#This Row],[//]]-2))</f>
        <v/>
      </c>
      <c r="J4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1" s="23" t="str">
        <f ca="1">IF(PAJAK[[#This Row],[//]]="","",SUMIF(NOTA[ID_H],PAJAK[[#This Row],[ID]],NOTA[JUMLAH]))</f>
        <v/>
      </c>
      <c r="L41" s="23" t="str">
        <f ca="1">IF(PAJAK[[#This Row],[//]]="","",SUMIF(NOTA[ID_H],PAJAK[[#This Row],[ID]],NOTA[DISC]))</f>
        <v/>
      </c>
      <c r="M41" s="23" t="e">
        <f ca="1">PAJAK[[#This Row],[SUB TOTAL]]-PAJAK[[#This Row],[DISKON]]</f>
        <v>#VALUE!</v>
      </c>
      <c r="N41" s="23" t="str">
        <f ca="1">IF(PAJAK[[#This Row],[//]]="","",INDEX(INDIRECT("NOTA["&amp;PAJAK[#Headers]&amp;"]"),PAJAK[[#This Row],[//]]-2+PAJAK[[#This Row],[QB]]-1))</f>
        <v/>
      </c>
      <c r="O41" s="23" t="e">
        <f ca="1">(PAJAK[[#This Row],[SUB T-DISC]]-PAJAK[[#This Row],[DISC DLL]])/111%</f>
        <v>#VALUE!</v>
      </c>
      <c r="P41" s="23" t="e">
        <f ca="1">PAJAK[[#This Row],[DPP]]*PAJAK[[#This Row],[PPN]]</f>
        <v>#VALUE!</v>
      </c>
      <c r="Q41" s="23" t="e">
        <f ca="1">PAJAK[[#This Row],[DPP]]+PAJAK[[#This Row],[PPN 11%]]</f>
        <v>#VALUE!</v>
      </c>
      <c r="R41" s="18" t="str">
        <f ca="1">IF(ISNUMBER(PAJAK[[#This Row],[//]]),PPN,"")</f>
        <v/>
      </c>
    </row>
    <row r="42" spans="1:18" x14ac:dyDescent="0.25">
      <c r="A42" s="15" t="str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/>
      </c>
      <c r="B42" s="15" t="str">
        <f ca="1">HYPERLINK("[NOTA_.XLSX]NOTA!c"&amp;PAJAK[[#This Row],[//]],IF(PAJAK[[#This Row],[//]]="","",INDEX(INDIRECT("NOTA["&amp;PAJAK[#Headers]&amp;"]"),PAJAK[[#This Row],[//]]-2)))</f>
        <v/>
      </c>
      <c r="C42" s="15" t="str">
        <f ca="1">IF(PAJAK[[#This Row],[//]]="","",INDEX(INDIRECT("NOTA["&amp;PAJAK[#Headers]&amp;"]"),PAJAK[[#This Row],[//]]-2))</f>
        <v/>
      </c>
      <c r="D42" s="15" t="e">
        <f ca="1">MATCH(PAJAK[[#This Row],[ID]],[5]!Table1[ID],0)</f>
        <v>#REF!</v>
      </c>
      <c r="E42" s="16" t="str">
        <f ca="1">IF(PAJAK[[#This Row],[ID]]="","",COUNTIF(NOTA[ID_H],PAJAK[[#This Row],[ID]]))</f>
        <v/>
      </c>
      <c r="F42" s="15" t="str">
        <f ca="1">IF(PAJAK[[#This Row],[//]]="","",INDEX(CONV[2],MATCH(INDEX(INDIRECT("NOTA["&amp;PAJAK[#Headers]&amp;"]"),PAJAK[[#This Row],[//]]-2),CONV[1],0),0))</f>
        <v/>
      </c>
      <c r="G42" s="17" t="str">
        <f ca="1">IF(PAJAK[[#This Row],[//]]="","",INDEX(NOTA[TGL_H],PAJAK[[#This Row],[//]]-2))</f>
        <v/>
      </c>
      <c r="H42" s="17" t="str">
        <f ca="1">IF(PAJAK[[#This Row],[//]]="","",INDEX(INDIRECT("NOTA["&amp;PAJAK[#Headers]&amp;"]"),PAJAK[[#This Row],[//]]-2))</f>
        <v/>
      </c>
      <c r="I42" s="16" t="str">
        <f ca="1">IF(PAJAK[[#This Row],[//]]="","",INDEX(INDIRECT("NOTA["&amp;PAJAK[#Headers]&amp;"]"),PAJAK[[#This Row],[//]]-2))</f>
        <v/>
      </c>
      <c r="J4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2" s="23" t="str">
        <f ca="1">IF(PAJAK[[#This Row],[//]]="","",SUMIF(NOTA[ID_H],PAJAK[[#This Row],[ID]],NOTA[JUMLAH]))</f>
        <v/>
      </c>
      <c r="L42" s="23" t="str">
        <f ca="1">IF(PAJAK[[#This Row],[//]]="","",SUMIF(NOTA[ID_H],PAJAK[[#This Row],[ID]],NOTA[DISC]))</f>
        <v/>
      </c>
      <c r="M42" s="23" t="e">
        <f ca="1">PAJAK[[#This Row],[SUB TOTAL]]-PAJAK[[#This Row],[DISKON]]</f>
        <v>#VALUE!</v>
      </c>
      <c r="N42" s="23" t="str">
        <f ca="1">IF(PAJAK[[#This Row],[//]]="","",INDEX(INDIRECT("NOTA["&amp;PAJAK[#Headers]&amp;"]"),PAJAK[[#This Row],[//]]-2+PAJAK[[#This Row],[QB]]-1))</f>
        <v/>
      </c>
      <c r="O42" s="23" t="e">
        <f ca="1">(PAJAK[[#This Row],[SUB T-DISC]]-PAJAK[[#This Row],[DISC DLL]])/111%</f>
        <v>#VALUE!</v>
      </c>
      <c r="P42" s="23" t="e">
        <f ca="1">PAJAK[[#This Row],[DPP]]*PAJAK[[#This Row],[PPN]]</f>
        <v>#VALUE!</v>
      </c>
      <c r="Q42" s="23" t="e">
        <f ca="1">PAJAK[[#This Row],[DPP]]+PAJAK[[#This Row],[PPN 11%]]</f>
        <v>#VALUE!</v>
      </c>
      <c r="R42" s="18" t="str">
        <f ca="1">IF(ISNUMBER(PAJAK[[#This Row],[//]]),PPN,"")</f>
        <v/>
      </c>
    </row>
    <row r="43" spans="1:18" x14ac:dyDescent="0.25">
      <c r="A43" s="15" t="str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/>
      </c>
      <c r="B43" s="15" t="str">
        <f ca="1">HYPERLINK("[NOTA_.XLSX]NOTA!c"&amp;PAJAK[[#This Row],[//]],IF(PAJAK[[#This Row],[//]]="","",INDEX(INDIRECT("NOTA["&amp;PAJAK[#Headers]&amp;"]"),PAJAK[[#This Row],[//]]-2)))</f>
        <v/>
      </c>
      <c r="C43" s="15" t="str">
        <f ca="1">IF(PAJAK[[#This Row],[//]]="","",INDEX(INDIRECT("NOTA["&amp;PAJAK[#Headers]&amp;"]"),PAJAK[[#This Row],[//]]-2))</f>
        <v/>
      </c>
      <c r="D43" s="15" t="e">
        <f ca="1">MATCH(PAJAK[[#This Row],[ID]],[5]!Table1[ID],0)</f>
        <v>#REF!</v>
      </c>
      <c r="E43" s="16" t="str">
        <f ca="1">IF(PAJAK[[#This Row],[ID]]="","",COUNTIF(NOTA[ID_H],PAJAK[[#This Row],[ID]]))</f>
        <v/>
      </c>
      <c r="F43" s="15" t="str">
        <f ca="1">IF(PAJAK[[#This Row],[//]]="","",INDEX(CONV[2],MATCH(INDEX(INDIRECT("NOTA["&amp;PAJAK[#Headers]&amp;"]"),PAJAK[[#This Row],[//]]-2),CONV[1],0),0))</f>
        <v/>
      </c>
      <c r="G43" s="17" t="str">
        <f ca="1">IF(PAJAK[[#This Row],[//]]="","",INDEX(NOTA[TGL_H],PAJAK[[#This Row],[//]]-2))</f>
        <v/>
      </c>
      <c r="H43" s="17" t="str">
        <f ca="1">IF(PAJAK[[#This Row],[//]]="","",INDEX(INDIRECT("NOTA["&amp;PAJAK[#Headers]&amp;"]"),PAJAK[[#This Row],[//]]-2))</f>
        <v/>
      </c>
      <c r="I43" s="16" t="str">
        <f ca="1">IF(PAJAK[[#This Row],[//]]="","",INDEX(INDIRECT("NOTA["&amp;PAJAK[#Headers]&amp;"]"),PAJAK[[#This Row],[//]]-2))</f>
        <v/>
      </c>
      <c r="J4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3" s="23" t="str">
        <f ca="1">IF(PAJAK[[#This Row],[//]]="","",SUMIF(NOTA[ID_H],PAJAK[[#This Row],[ID]],NOTA[JUMLAH]))</f>
        <v/>
      </c>
      <c r="L43" s="23" t="str">
        <f ca="1">IF(PAJAK[[#This Row],[//]]="","",SUMIF(NOTA[ID_H],PAJAK[[#This Row],[ID]],NOTA[DISC]))</f>
        <v/>
      </c>
      <c r="M43" s="23" t="e">
        <f ca="1">PAJAK[[#This Row],[SUB TOTAL]]-PAJAK[[#This Row],[DISKON]]</f>
        <v>#VALUE!</v>
      </c>
      <c r="N43" s="23" t="str">
        <f ca="1">IF(PAJAK[[#This Row],[//]]="","",INDEX(INDIRECT("NOTA["&amp;PAJAK[#Headers]&amp;"]"),PAJAK[[#This Row],[//]]-2+PAJAK[[#This Row],[QB]]-1))</f>
        <v/>
      </c>
      <c r="O43" s="23" t="e">
        <f ca="1">(PAJAK[[#This Row],[SUB T-DISC]]-PAJAK[[#This Row],[DISC DLL]])/111%</f>
        <v>#VALUE!</v>
      </c>
      <c r="P43" s="23" t="e">
        <f ca="1">PAJAK[[#This Row],[DPP]]*PAJAK[[#This Row],[PPN]]</f>
        <v>#VALUE!</v>
      </c>
      <c r="Q43" s="23" t="e">
        <f ca="1">PAJAK[[#This Row],[DPP]]+PAJAK[[#This Row],[PPN 11%]]</f>
        <v>#VALUE!</v>
      </c>
      <c r="R43" s="18" t="str">
        <f ca="1">IF(ISNUMBER(PAJAK[[#This Row],[//]]),PPN,"")</f>
        <v/>
      </c>
    </row>
    <row r="44" spans="1:18" x14ac:dyDescent="0.25">
      <c r="A44" s="19" t="str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/>
      </c>
      <c r="B44" s="21" t="str">
        <f ca="1">HYPERLINK("[NOTA_.XLSX]NOTA!c"&amp;PAJAK[[#This Row],[//]],IF(PAJAK[[#This Row],[//]]="","",INDEX(INDIRECT("NOTA["&amp;PAJAK[#Headers]&amp;"]"),PAJAK[[#This Row],[//]]-2)))</f>
        <v/>
      </c>
      <c r="C44" s="19" t="str">
        <f ca="1">IF(PAJAK[[#This Row],[//]]="","",INDEX(INDIRECT("NOTA["&amp;PAJAK[#Headers]&amp;"]"),PAJAK[[#This Row],[//]]-2))</f>
        <v/>
      </c>
      <c r="D44" s="19" t="e">
        <f ca="1">MATCH(PAJAK[[#This Row],[ID]],[5]!Table1[ID],0)</f>
        <v>#REF!</v>
      </c>
      <c r="E44" s="20" t="str">
        <f ca="1">IF(PAJAK[[#This Row],[ID]]="","",COUNTIF(NOTA[ID_H],PAJAK[[#This Row],[ID]]))</f>
        <v/>
      </c>
      <c r="F44" s="15" t="str">
        <f ca="1">IF(PAJAK[[#This Row],[//]]="","",INDEX(CONV[2],MATCH(INDEX(INDIRECT("NOTA["&amp;PAJAK[#Headers]&amp;"]"),PAJAK[[#This Row],[//]]-2),CONV[1],0),0))</f>
        <v/>
      </c>
      <c r="G44" s="17" t="str">
        <f ca="1">IF(PAJAK[[#This Row],[//]]="","",INDEX(NOTA[TGL_H],PAJAK[[#This Row],[//]]-2))</f>
        <v/>
      </c>
      <c r="H44" s="17" t="str">
        <f ca="1">IF(PAJAK[[#This Row],[//]]="","",INDEX(INDIRECT("NOTA["&amp;PAJAK[#Headers]&amp;"]"),PAJAK[[#This Row],[//]]-2))</f>
        <v/>
      </c>
      <c r="I44" s="16" t="str">
        <f ca="1">IF(PAJAK[[#This Row],[//]]="","",INDEX(INDIRECT("NOTA["&amp;PAJAK[#Headers]&amp;"]"),PAJAK[[#This Row],[//]]-2))</f>
        <v/>
      </c>
      <c r="J4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4" s="23" t="str">
        <f ca="1">IF(PAJAK[[#This Row],[//]]="","",SUMIF(NOTA[ID_H],PAJAK[[#This Row],[ID]],NOTA[JUMLAH]))</f>
        <v/>
      </c>
      <c r="L44" s="23" t="str">
        <f ca="1">IF(PAJAK[[#This Row],[//]]="","",SUMIF(NOTA[ID_H],PAJAK[[#This Row],[ID]],NOTA[DISC]))</f>
        <v/>
      </c>
      <c r="M44" s="23" t="e">
        <f ca="1">PAJAK[[#This Row],[SUB TOTAL]]-PAJAK[[#This Row],[DISKON]]</f>
        <v>#VALUE!</v>
      </c>
      <c r="N44" s="23" t="str">
        <f ca="1">IF(PAJAK[[#This Row],[//]]="","",INDEX(INDIRECT("NOTA["&amp;PAJAK[#Headers]&amp;"]"),PAJAK[[#This Row],[//]]-2+PAJAK[[#This Row],[QB]]-1))</f>
        <v/>
      </c>
      <c r="O44" s="23" t="e">
        <f ca="1">(PAJAK[[#This Row],[SUB T-DISC]]-PAJAK[[#This Row],[DISC DLL]])/111%</f>
        <v>#VALUE!</v>
      </c>
      <c r="P44" s="23" t="e">
        <f ca="1">PAJAK[[#This Row],[DPP]]*PAJAK[[#This Row],[PPN]]</f>
        <v>#VALUE!</v>
      </c>
      <c r="Q44" s="23" t="e">
        <f ca="1">PAJAK[[#This Row],[DPP]]+PAJAK[[#This Row],[PPN 11%]]</f>
        <v>#VALUE!</v>
      </c>
      <c r="R44" s="18" t="str">
        <f ca="1">IF(ISNUMBER(PAJAK[[#This Row],[//]]),PPN,"")</f>
        <v/>
      </c>
    </row>
    <row r="45" spans="1:18" x14ac:dyDescent="0.25">
      <c r="A45" s="19" t="str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/>
      </c>
      <c r="B45" s="21" t="str">
        <f ca="1">HYPERLINK("[NOTA_.XLSX]NOTA!c"&amp;PAJAK[[#This Row],[//]],IF(PAJAK[[#This Row],[//]]="","",INDEX(INDIRECT("NOTA["&amp;PAJAK[#Headers]&amp;"]"),PAJAK[[#This Row],[//]]-2)))</f>
        <v/>
      </c>
      <c r="C45" s="19" t="str">
        <f ca="1">IF(PAJAK[[#This Row],[//]]="","",INDEX(INDIRECT("NOTA["&amp;PAJAK[#Headers]&amp;"]"),PAJAK[[#This Row],[//]]-2))</f>
        <v/>
      </c>
      <c r="D45" s="19" t="e">
        <f ca="1">MATCH(PAJAK[[#This Row],[ID]],[5]!Table1[ID],0)</f>
        <v>#REF!</v>
      </c>
      <c r="E45" s="20" t="str">
        <f ca="1">IF(PAJAK[[#This Row],[ID]]="","",COUNTIF(NOTA[ID_H],PAJAK[[#This Row],[ID]]))</f>
        <v/>
      </c>
      <c r="F45" s="15" t="str">
        <f ca="1">IF(PAJAK[[#This Row],[//]]="","",INDEX(CONV[2],MATCH(INDEX(INDIRECT("NOTA["&amp;PAJAK[#Headers]&amp;"]"),PAJAK[[#This Row],[//]]-2),CONV[1],0),0))</f>
        <v/>
      </c>
      <c r="G45" s="17" t="str">
        <f ca="1">IF(PAJAK[[#This Row],[//]]="","",INDEX(NOTA[TGL_H],PAJAK[[#This Row],[//]]-2))</f>
        <v/>
      </c>
      <c r="H45" s="17" t="str">
        <f ca="1">IF(PAJAK[[#This Row],[//]]="","",INDEX(INDIRECT("NOTA["&amp;PAJAK[#Headers]&amp;"]"),PAJAK[[#This Row],[//]]-2))</f>
        <v/>
      </c>
      <c r="I45" s="16" t="str">
        <f ca="1">IF(PAJAK[[#This Row],[//]]="","",INDEX(INDIRECT("NOTA["&amp;PAJAK[#Headers]&amp;"]"),PAJAK[[#This Row],[//]]-2))</f>
        <v/>
      </c>
      <c r="J4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5" s="23" t="str">
        <f ca="1">IF(PAJAK[[#This Row],[//]]="","",SUMIF(NOTA[ID_H],PAJAK[[#This Row],[ID]],NOTA[JUMLAH]))</f>
        <v/>
      </c>
      <c r="L45" s="23" t="str">
        <f ca="1">IF(PAJAK[[#This Row],[//]]="","",SUMIF(NOTA[ID_H],PAJAK[[#This Row],[ID]],NOTA[DISC]))</f>
        <v/>
      </c>
      <c r="M45" s="23" t="e">
        <f ca="1">PAJAK[[#This Row],[SUB TOTAL]]-PAJAK[[#This Row],[DISKON]]</f>
        <v>#VALUE!</v>
      </c>
      <c r="N45" s="23" t="str">
        <f ca="1">IF(PAJAK[[#This Row],[//]]="","",INDEX(INDIRECT("NOTA["&amp;PAJAK[#Headers]&amp;"]"),PAJAK[[#This Row],[//]]-2+PAJAK[[#This Row],[QB]]-1))</f>
        <v/>
      </c>
      <c r="O45" s="23" t="e">
        <f ca="1">(PAJAK[[#This Row],[SUB T-DISC]]-PAJAK[[#This Row],[DISC DLL]])/111%</f>
        <v>#VALUE!</v>
      </c>
      <c r="P45" s="23" t="e">
        <f ca="1">PAJAK[[#This Row],[DPP]]*PAJAK[[#This Row],[PPN]]</f>
        <v>#VALUE!</v>
      </c>
      <c r="Q45" s="23" t="e">
        <f ca="1">PAJAK[[#This Row],[DPP]]+PAJAK[[#This Row],[PPN 11%]]</f>
        <v>#VALUE!</v>
      </c>
      <c r="R45" s="18" t="str">
        <f ca="1">IF(ISNUMBER(PAJAK[[#This Row],[//]]),PPN,"")</f>
        <v/>
      </c>
    </row>
    <row r="46" spans="1:18" x14ac:dyDescent="0.25">
      <c r="A46" s="15" t="str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/>
      </c>
      <c r="B46" s="15" t="str">
        <f ca="1">HYPERLINK("[NOTA_.XLSX]NOTA!c"&amp;PAJAK[[#This Row],[//]],IF(PAJAK[[#This Row],[//]]="","",INDEX(INDIRECT("NOTA["&amp;PAJAK[#Headers]&amp;"]"),PAJAK[[#This Row],[//]]-2)))</f>
        <v/>
      </c>
      <c r="C46" s="15" t="str">
        <f ca="1">IF(PAJAK[[#This Row],[//]]="","",INDEX(INDIRECT("NOTA["&amp;PAJAK[#Headers]&amp;"]"),PAJAK[[#This Row],[//]]-2))</f>
        <v/>
      </c>
      <c r="D46" s="15" t="e">
        <f ca="1">MATCH(PAJAK[[#This Row],[ID]],[5]!Table1[ID],0)</f>
        <v>#REF!</v>
      </c>
      <c r="E46" s="16" t="str">
        <f ca="1">IF(PAJAK[[#This Row],[ID]]="","",COUNTIF(NOTA[ID_H],PAJAK[[#This Row],[ID]]))</f>
        <v/>
      </c>
      <c r="F46" s="15" t="str">
        <f ca="1">IF(PAJAK[[#This Row],[//]]="","",INDEX(CONV[2],MATCH(INDEX(INDIRECT("NOTA["&amp;PAJAK[#Headers]&amp;"]"),PAJAK[[#This Row],[//]]-2),CONV[1],0),0))</f>
        <v/>
      </c>
      <c r="G46" s="17" t="str">
        <f ca="1">IF(PAJAK[[#This Row],[//]]="","",INDEX(NOTA[TGL_H],PAJAK[[#This Row],[//]]-2))</f>
        <v/>
      </c>
      <c r="H46" s="17" t="str">
        <f ca="1">IF(PAJAK[[#This Row],[//]]="","",INDEX(INDIRECT("NOTA["&amp;PAJAK[#Headers]&amp;"]"),PAJAK[[#This Row],[//]]-2))</f>
        <v/>
      </c>
      <c r="I46" s="16" t="str">
        <f ca="1">IF(PAJAK[[#This Row],[//]]="","",INDEX(INDIRECT("NOTA["&amp;PAJAK[#Headers]&amp;"]"),PAJAK[[#This Row],[//]]-2))</f>
        <v/>
      </c>
      <c r="J4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6" s="23" t="str">
        <f ca="1">IF(PAJAK[[#This Row],[//]]="","",SUMIF(NOTA[ID_H],PAJAK[[#This Row],[ID]],NOTA[JUMLAH]))</f>
        <v/>
      </c>
      <c r="L46" s="23" t="str">
        <f ca="1">IF(PAJAK[[#This Row],[//]]="","",SUMIF(NOTA[ID_H],PAJAK[[#This Row],[ID]],NOTA[DISC]))</f>
        <v/>
      </c>
      <c r="M46" s="23" t="e">
        <f ca="1">PAJAK[[#This Row],[SUB TOTAL]]-PAJAK[[#This Row],[DISKON]]</f>
        <v>#VALUE!</v>
      </c>
      <c r="N46" s="23" t="str">
        <f ca="1">IF(PAJAK[[#This Row],[//]]="","",INDEX(INDIRECT("NOTA["&amp;PAJAK[#Headers]&amp;"]"),PAJAK[[#This Row],[//]]-2+PAJAK[[#This Row],[QB]]-1))</f>
        <v/>
      </c>
      <c r="O46" s="23" t="e">
        <f ca="1">(PAJAK[[#This Row],[SUB T-DISC]]-PAJAK[[#This Row],[DISC DLL]])/111%</f>
        <v>#VALUE!</v>
      </c>
      <c r="P46" s="23" t="e">
        <f ca="1">PAJAK[[#This Row],[DPP]]*PAJAK[[#This Row],[PPN]]</f>
        <v>#VALUE!</v>
      </c>
      <c r="Q46" s="23" t="e">
        <f ca="1">PAJAK[[#This Row],[DPP]]+PAJAK[[#This Row],[PPN 11%]]</f>
        <v>#VALUE!</v>
      </c>
      <c r="R46" s="18" t="str">
        <f ca="1">IF(ISNUMBER(PAJAK[[#This Row],[//]]),PPN,"")</f>
        <v/>
      </c>
    </row>
    <row r="47" spans="1:18" x14ac:dyDescent="0.25">
      <c r="A47" s="19" t="str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/>
      </c>
      <c r="B47" s="21" t="str">
        <f ca="1">HYPERLINK("[NOTA_.XLSX]NOTA!c"&amp;PAJAK[[#This Row],[//]],IF(PAJAK[[#This Row],[//]]="","",INDEX(INDIRECT("NOTA["&amp;PAJAK[#Headers]&amp;"]"),PAJAK[[#This Row],[//]]-2)))</f>
        <v/>
      </c>
      <c r="C47" s="19" t="str">
        <f ca="1">IF(PAJAK[[#This Row],[//]]="","",INDEX(INDIRECT("NOTA["&amp;PAJAK[#Headers]&amp;"]"),PAJAK[[#This Row],[//]]-2))</f>
        <v/>
      </c>
      <c r="D47" s="19" t="e">
        <f ca="1">MATCH(PAJAK[[#This Row],[ID]],[5]!Table1[ID],0)</f>
        <v>#REF!</v>
      </c>
      <c r="E47" s="20" t="str">
        <f ca="1">IF(PAJAK[[#This Row],[ID]]="","",COUNTIF(NOTA[ID_H],PAJAK[[#This Row],[ID]]))</f>
        <v/>
      </c>
      <c r="F47" s="15" t="str">
        <f ca="1">IF(PAJAK[[#This Row],[//]]="","",INDEX(CONV[2],MATCH(INDEX(INDIRECT("NOTA["&amp;PAJAK[#Headers]&amp;"]"),PAJAK[[#This Row],[//]]-2),CONV[1],0),0))</f>
        <v/>
      </c>
      <c r="G47" s="17" t="str">
        <f ca="1">IF(PAJAK[[#This Row],[//]]="","",INDEX(NOTA[TGL_H],PAJAK[[#This Row],[//]]-2))</f>
        <v/>
      </c>
      <c r="H47" s="17" t="str">
        <f ca="1">IF(PAJAK[[#This Row],[//]]="","",INDEX(INDIRECT("NOTA["&amp;PAJAK[#Headers]&amp;"]"),PAJAK[[#This Row],[//]]-2))</f>
        <v/>
      </c>
      <c r="I47" s="16" t="str">
        <f ca="1">IF(PAJAK[[#This Row],[//]]="","",INDEX(INDIRECT("NOTA["&amp;PAJAK[#Headers]&amp;"]"),PAJAK[[#This Row],[//]]-2))</f>
        <v/>
      </c>
      <c r="J4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7" s="23" t="str">
        <f ca="1">IF(PAJAK[[#This Row],[//]]="","",SUMIF(NOTA[ID_H],PAJAK[[#This Row],[ID]],NOTA[JUMLAH]))</f>
        <v/>
      </c>
      <c r="L47" s="23" t="str">
        <f ca="1">IF(PAJAK[[#This Row],[//]]="","",SUMIF(NOTA[ID_H],PAJAK[[#This Row],[ID]],NOTA[DISC]))</f>
        <v/>
      </c>
      <c r="M47" s="23" t="e">
        <f ca="1">PAJAK[[#This Row],[SUB TOTAL]]-PAJAK[[#This Row],[DISKON]]</f>
        <v>#VALUE!</v>
      </c>
      <c r="N47" s="23" t="str">
        <f ca="1">IF(PAJAK[[#This Row],[//]]="","",INDEX(INDIRECT("NOTA["&amp;PAJAK[#Headers]&amp;"]"),PAJAK[[#This Row],[//]]-2+PAJAK[[#This Row],[QB]]-1))</f>
        <v/>
      </c>
      <c r="O47" s="23" t="e">
        <f ca="1">(PAJAK[[#This Row],[SUB T-DISC]]-PAJAK[[#This Row],[DISC DLL]])/111%</f>
        <v>#VALUE!</v>
      </c>
      <c r="P47" s="23" t="e">
        <f ca="1">PAJAK[[#This Row],[DPP]]*PAJAK[[#This Row],[PPN]]</f>
        <v>#VALUE!</v>
      </c>
      <c r="Q47" s="23" t="e">
        <f ca="1">PAJAK[[#This Row],[DPP]]+PAJAK[[#This Row],[PPN 11%]]</f>
        <v>#VALUE!</v>
      </c>
      <c r="R47" s="18" t="str">
        <f ca="1">IF(ISNUMBER(PAJAK[[#This Row],[//]]),PPN,"")</f>
        <v/>
      </c>
    </row>
    <row r="48" spans="1:18" x14ac:dyDescent="0.25">
      <c r="A48" s="15" t="str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/>
      </c>
      <c r="B48" s="15" t="str">
        <f ca="1">HYPERLINK("[NOTA_.XLSX]NOTA!c"&amp;PAJAK[[#This Row],[//]],IF(PAJAK[[#This Row],[//]]="","",INDEX(INDIRECT("NOTA["&amp;PAJAK[#Headers]&amp;"]"),PAJAK[[#This Row],[//]]-2)))</f>
        <v/>
      </c>
      <c r="C48" s="15" t="str">
        <f ca="1">IF(PAJAK[[#This Row],[//]]="","",INDEX(INDIRECT("NOTA["&amp;PAJAK[#Headers]&amp;"]"),PAJAK[[#This Row],[//]]-2))</f>
        <v/>
      </c>
      <c r="D48" s="15" t="e">
        <f ca="1">MATCH(PAJAK[[#This Row],[ID]],[5]!Table1[ID],0)</f>
        <v>#REF!</v>
      </c>
      <c r="E48" s="16" t="str">
        <f ca="1">IF(PAJAK[[#This Row],[ID]]="","",COUNTIF(NOTA[ID_H],PAJAK[[#This Row],[ID]]))</f>
        <v/>
      </c>
      <c r="F48" s="15" t="str">
        <f ca="1">IF(PAJAK[[#This Row],[//]]="","",INDEX(CONV[2],MATCH(INDEX(INDIRECT("NOTA["&amp;PAJAK[#Headers]&amp;"]"),PAJAK[[#This Row],[//]]-2),CONV[1],0),0))</f>
        <v/>
      </c>
      <c r="G48" s="17" t="str">
        <f ca="1">IF(PAJAK[[#This Row],[//]]="","",INDEX(NOTA[TGL_H],PAJAK[[#This Row],[//]]-2))</f>
        <v/>
      </c>
      <c r="H48" s="17" t="str">
        <f ca="1">IF(PAJAK[[#This Row],[//]]="","",INDEX(INDIRECT("NOTA["&amp;PAJAK[#Headers]&amp;"]"),PAJAK[[#This Row],[//]]-2))</f>
        <v/>
      </c>
      <c r="I48" s="16" t="str">
        <f ca="1">IF(PAJAK[[#This Row],[//]]="","",INDEX(INDIRECT("NOTA["&amp;PAJAK[#Headers]&amp;"]"),PAJAK[[#This Row],[//]]-2))</f>
        <v/>
      </c>
      <c r="J4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8" s="23" t="str">
        <f ca="1">IF(PAJAK[[#This Row],[//]]="","",SUMIF(NOTA[ID_H],PAJAK[[#This Row],[ID]],NOTA[JUMLAH]))</f>
        <v/>
      </c>
      <c r="L48" s="23" t="str">
        <f ca="1">IF(PAJAK[[#This Row],[//]]="","",SUMIF(NOTA[ID_H],PAJAK[[#This Row],[ID]],NOTA[DISC]))</f>
        <v/>
      </c>
      <c r="M48" s="23" t="e">
        <f ca="1">PAJAK[[#This Row],[SUB TOTAL]]-PAJAK[[#This Row],[DISKON]]</f>
        <v>#VALUE!</v>
      </c>
      <c r="N48" s="23" t="str">
        <f ca="1">IF(PAJAK[[#This Row],[//]]="","",INDEX(INDIRECT("NOTA["&amp;PAJAK[#Headers]&amp;"]"),PAJAK[[#This Row],[//]]-2+PAJAK[[#This Row],[QB]]-1))</f>
        <v/>
      </c>
      <c r="O48" s="23" t="e">
        <f ca="1">(PAJAK[[#This Row],[SUB T-DISC]]-PAJAK[[#This Row],[DISC DLL]])/111%</f>
        <v>#VALUE!</v>
      </c>
      <c r="P48" s="23" t="e">
        <f ca="1">PAJAK[[#This Row],[DPP]]*PAJAK[[#This Row],[PPN]]</f>
        <v>#VALUE!</v>
      </c>
      <c r="Q48" s="23" t="e">
        <f ca="1">PAJAK[[#This Row],[DPP]]+PAJAK[[#This Row],[PPN 11%]]</f>
        <v>#VALUE!</v>
      </c>
      <c r="R48" s="18" t="str">
        <f ca="1">IF(ISNUMBER(PAJAK[[#This Row],[//]]),PPN,"")</f>
        <v/>
      </c>
    </row>
    <row r="49" spans="1:18" x14ac:dyDescent="0.25">
      <c r="A49" s="19" t="str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/>
      </c>
      <c r="B49" s="21" t="str">
        <f ca="1">HYPERLINK("[NOTA_.XLSX]NOTA!c"&amp;PAJAK[[#This Row],[//]],IF(PAJAK[[#This Row],[//]]="","",INDEX(INDIRECT("NOTA["&amp;PAJAK[#Headers]&amp;"]"),PAJAK[[#This Row],[//]]-2)))</f>
        <v/>
      </c>
      <c r="C49" s="19" t="str">
        <f ca="1">IF(PAJAK[[#This Row],[//]]="","",INDEX(INDIRECT("NOTA["&amp;PAJAK[#Headers]&amp;"]"),PAJAK[[#This Row],[//]]-2))</f>
        <v/>
      </c>
      <c r="D49" s="19" t="e">
        <f ca="1">MATCH(PAJAK[[#This Row],[ID]],[5]!Table1[ID],0)</f>
        <v>#REF!</v>
      </c>
      <c r="E49" s="20" t="str">
        <f ca="1">IF(PAJAK[[#This Row],[ID]]="","",COUNTIF(NOTA[ID_H],PAJAK[[#This Row],[ID]]))</f>
        <v/>
      </c>
      <c r="F49" s="15" t="str">
        <f ca="1">IF(PAJAK[[#This Row],[//]]="","",INDEX(CONV[2],MATCH(INDEX(INDIRECT("NOTA["&amp;PAJAK[#Headers]&amp;"]"),PAJAK[[#This Row],[//]]-2),CONV[1],0),0))</f>
        <v/>
      </c>
      <c r="G49" s="17" t="str">
        <f ca="1">IF(PAJAK[[#This Row],[//]]="","",INDEX(NOTA[TGL_H],PAJAK[[#This Row],[//]]-2))</f>
        <v/>
      </c>
      <c r="H49" s="17" t="str">
        <f ca="1">IF(PAJAK[[#This Row],[//]]="","",INDEX(INDIRECT("NOTA["&amp;PAJAK[#Headers]&amp;"]"),PAJAK[[#This Row],[//]]-2))</f>
        <v/>
      </c>
      <c r="I49" s="16" t="str">
        <f ca="1">IF(PAJAK[[#This Row],[//]]="","",INDEX(INDIRECT("NOTA["&amp;PAJAK[#Headers]&amp;"]"),PAJAK[[#This Row],[//]]-2))</f>
        <v/>
      </c>
      <c r="J4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9" s="23" t="str">
        <f ca="1">IF(PAJAK[[#This Row],[//]]="","",SUMIF(NOTA[ID_H],PAJAK[[#This Row],[ID]],NOTA[JUMLAH]))</f>
        <v/>
      </c>
      <c r="L49" s="23" t="str">
        <f ca="1">IF(PAJAK[[#This Row],[//]]="","",SUMIF(NOTA[ID_H],PAJAK[[#This Row],[ID]],NOTA[DISC]))</f>
        <v/>
      </c>
      <c r="M49" s="23" t="e">
        <f ca="1">PAJAK[[#This Row],[SUB TOTAL]]-PAJAK[[#This Row],[DISKON]]</f>
        <v>#VALUE!</v>
      </c>
      <c r="N49" s="23" t="str">
        <f ca="1">IF(PAJAK[[#This Row],[//]]="","",INDEX(INDIRECT("NOTA["&amp;PAJAK[#Headers]&amp;"]"),PAJAK[[#This Row],[//]]-2+PAJAK[[#This Row],[QB]]-1))</f>
        <v/>
      </c>
      <c r="O49" s="23" t="e">
        <f ca="1">(PAJAK[[#This Row],[SUB T-DISC]]-PAJAK[[#This Row],[DISC DLL]])/111%</f>
        <v>#VALUE!</v>
      </c>
      <c r="P49" s="23" t="e">
        <f ca="1">PAJAK[[#This Row],[DPP]]*PAJAK[[#This Row],[PPN]]</f>
        <v>#VALUE!</v>
      </c>
      <c r="Q49" s="23" t="e">
        <f ca="1">PAJAK[[#This Row],[DPP]]+PAJAK[[#This Row],[PPN 11%]]</f>
        <v>#VALUE!</v>
      </c>
      <c r="R49" s="18" t="str">
        <f ca="1">IF(ISNUMBER(PAJAK[[#This Row],[//]]),PPN,"")</f>
        <v/>
      </c>
    </row>
    <row r="50" spans="1:18" x14ac:dyDescent="0.25">
      <c r="A50" s="19" t="str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/>
      </c>
      <c r="B50" s="21" t="str">
        <f ca="1">HYPERLINK("[NOTA_.XLSX]NOTA!c"&amp;PAJAK[[#This Row],[//]],IF(PAJAK[[#This Row],[//]]="","",INDEX(INDIRECT("NOTA["&amp;PAJAK[#Headers]&amp;"]"),PAJAK[[#This Row],[//]]-2)))</f>
        <v/>
      </c>
      <c r="C50" s="19" t="str">
        <f ca="1">IF(PAJAK[[#This Row],[//]]="","",INDEX(INDIRECT("NOTA["&amp;PAJAK[#Headers]&amp;"]"),PAJAK[[#This Row],[//]]-2))</f>
        <v/>
      </c>
      <c r="D50" s="19" t="e">
        <f ca="1">MATCH(PAJAK[[#This Row],[ID]],[5]!Table1[ID],0)</f>
        <v>#REF!</v>
      </c>
      <c r="E50" s="20" t="str">
        <f ca="1">IF(PAJAK[[#This Row],[ID]]="","",COUNTIF(NOTA[ID_H],PAJAK[[#This Row],[ID]]))</f>
        <v/>
      </c>
      <c r="F50" s="15" t="str">
        <f ca="1">IF(PAJAK[[#This Row],[//]]="","",INDEX(CONV[2],MATCH(INDEX(INDIRECT("NOTA["&amp;PAJAK[#Headers]&amp;"]"),PAJAK[[#This Row],[//]]-2),CONV[1],0),0))</f>
        <v/>
      </c>
      <c r="G50" s="17" t="str">
        <f ca="1">IF(PAJAK[[#This Row],[//]]="","",INDEX(NOTA[TGL_H],PAJAK[[#This Row],[//]]-2))</f>
        <v/>
      </c>
      <c r="H50" s="17" t="str">
        <f ca="1">IF(PAJAK[[#This Row],[//]]="","",INDEX(INDIRECT("NOTA["&amp;PAJAK[#Headers]&amp;"]"),PAJAK[[#This Row],[//]]-2))</f>
        <v/>
      </c>
      <c r="I50" s="16" t="str">
        <f ca="1">IF(PAJAK[[#This Row],[//]]="","",INDEX(INDIRECT("NOTA["&amp;PAJAK[#Headers]&amp;"]"),PAJAK[[#This Row],[//]]-2))</f>
        <v/>
      </c>
      <c r="J5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0" s="23" t="str">
        <f ca="1">IF(PAJAK[[#This Row],[//]]="","",SUMIF(NOTA[ID_H],PAJAK[[#This Row],[ID]],NOTA[JUMLAH]))</f>
        <v/>
      </c>
      <c r="L50" s="23" t="str">
        <f ca="1">IF(PAJAK[[#This Row],[//]]="","",SUMIF(NOTA[ID_H],PAJAK[[#This Row],[ID]],NOTA[DISC]))</f>
        <v/>
      </c>
      <c r="M50" s="23" t="e">
        <f ca="1">PAJAK[[#This Row],[SUB TOTAL]]-PAJAK[[#This Row],[DISKON]]</f>
        <v>#VALUE!</v>
      </c>
      <c r="N50" s="23" t="str">
        <f ca="1">IF(PAJAK[[#This Row],[//]]="","",INDEX(INDIRECT("NOTA["&amp;PAJAK[#Headers]&amp;"]"),PAJAK[[#This Row],[//]]-2+PAJAK[[#This Row],[QB]]-1))</f>
        <v/>
      </c>
      <c r="O50" s="23" t="e">
        <f ca="1">(PAJAK[[#This Row],[SUB T-DISC]]-PAJAK[[#This Row],[DISC DLL]])/111%</f>
        <v>#VALUE!</v>
      </c>
      <c r="P50" s="23" t="e">
        <f ca="1">PAJAK[[#This Row],[DPP]]*PAJAK[[#This Row],[PPN]]</f>
        <v>#VALUE!</v>
      </c>
      <c r="Q50" s="23" t="e">
        <f ca="1">PAJAK[[#This Row],[DPP]]+PAJAK[[#This Row],[PPN 11%]]</f>
        <v>#VALUE!</v>
      </c>
      <c r="R50" s="18" t="str">
        <f ca="1">IF(ISNUMBER(PAJAK[[#This Row],[//]]),PPN,"")</f>
        <v/>
      </c>
    </row>
    <row r="51" spans="1:18" x14ac:dyDescent="0.25">
      <c r="A51" s="15" t="str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/>
      </c>
      <c r="B51" s="15" t="str">
        <f ca="1">HYPERLINK("[NOTA_.XLSX]NOTA!c"&amp;PAJAK[[#This Row],[//]],IF(PAJAK[[#This Row],[//]]="","",INDEX(INDIRECT("NOTA["&amp;PAJAK[#Headers]&amp;"]"),PAJAK[[#This Row],[//]]-2)))</f>
        <v/>
      </c>
      <c r="C51" s="15" t="str">
        <f ca="1">IF(PAJAK[[#This Row],[//]]="","",INDEX(INDIRECT("NOTA["&amp;PAJAK[#Headers]&amp;"]"),PAJAK[[#This Row],[//]]-2))</f>
        <v/>
      </c>
      <c r="D51" s="15" t="e">
        <f ca="1">MATCH(PAJAK[[#This Row],[ID]],[5]!Table1[ID],0)</f>
        <v>#REF!</v>
      </c>
      <c r="E51" s="16" t="str">
        <f ca="1">IF(PAJAK[[#This Row],[ID]]="","",COUNTIF(NOTA[ID_H],PAJAK[[#This Row],[ID]]))</f>
        <v/>
      </c>
      <c r="F51" s="15" t="str">
        <f ca="1">IF(PAJAK[[#This Row],[//]]="","",INDEX(CONV[2],MATCH(INDEX(INDIRECT("NOTA["&amp;PAJAK[#Headers]&amp;"]"),PAJAK[[#This Row],[//]]-2),CONV[1],0),0))</f>
        <v/>
      </c>
      <c r="G51" s="17" t="str">
        <f ca="1">IF(PAJAK[[#This Row],[//]]="","",INDEX(NOTA[TGL_H],PAJAK[[#This Row],[//]]-2))</f>
        <v/>
      </c>
      <c r="H51" s="17" t="str">
        <f ca="1">IF(PAJAK[[#This Row],[//]]="","",INDEX(INDIRECT("NOTA["&amp;PAJAK[#Headers]&amp;"]"),PAJAK[[#This Row],[//]]-2))</f>
        <v/>
      </c>
      <c r="I51" s="16" t="str">
        <f ca="1">IF(PAJAK[[#This Row],[//]]="","",INDEX(INDIRECT("NOTA["&amp;PAJAK[#Headers]&amp;"]"),PAJAK[[#This Row],[//]]-2))</f>
        <v/>
      </c>
      <c r="J5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1" s="23" t="str">
        <f ca="1">IF(PAJAK[[#This Row],[//]]="","",SUMIF(NOTA[ID_H],PAJAK[[#This Row],[ID]],NOTA[JUMLAH]))</f>
        <v/>
      </c>
      <c r="L51" s="23" t="str">
        <f ca="1">IF(PAJAK[[#This Row],[//]]="","",SUMIF(NOTA[ID_H],PAJAK[[#This Row],[ID]],NOTA[DISC]))</f>
        <v/>
      </c>
      <c r="M51" s="23" t="e">
        <f ca="1">PAJAK[[#This Row],[SUB TOTAL]]-PAJAK[[#This Row],[DISKON]]</f>
        <v>#VALUE!</v>
      </c>
      <c r="N51" s="23" t="str">
        <f ca="1">IF(PAJAK[[#This Row],[//]]="","",INDEX(INDIRECT("NOTA["&amp;PAJAK[#Headers]&amp;"]"),PAJAK[[#This Row],[//]]-2+PAJAK[[#This Row],[QB]]-1))</f>
        <v/>
      </c>
      <c r="O51" s="23" t="e">
        <f ca="1">(PAJAK[[#This Row],[SUB T-DISC]]-PAJAK[[#This Row],[DISC DLL]])/111%</f>
        <v>#VALUE!</v>
      </c>
      <c r="P51" s="23" t="e">
        <f ca="1">PAJAK[[#This Row],[DPP]]*PAJAK[[#This Row],[PPN]]</f>
        <v>#VALUE!</v>
      </c>
      <c r="Q51" s="23" t="e">
        <f ca="1">PAJAK[[#This Row],[DPP]]+PAJAK[[#This Row],[PPN 11%]]</f>
        <v>#VALUE!</v>
      </c>
      <c r="R51" s="18" t="str">
        <f ca="1">IF(ISNUMBER(PAJAK[[#This Row],[//]]),PPN,"")</f>
        <v/>
      </c>
    </row>
    <row r="52" spans="1:18" x14ac:dyDescent="0.25">
      <c r="A52" s="19" t="str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/>
      </c>
      <c r="B52" s="21" t="str">
        <f ca="1">HYPERLINK("[NOTA_.XLSX]NOTA!c"&amp;PAJAK[[#This Row],[//]],IF(PAJAK[[#This Row],[//]]="","",INDEX(INDIRECT("NOTA["&amp;PAJAK[#Headers]&amp;"]"),PAJAK[[#This Row],[//]]-2)))</f>
        <v/>
      </c>
      <c r="C52" s="19" t="str">
        <f ca="1">IF(PAJAK[[#This Row],[//]]="","",INDEX(INDIRECT("NOTA["&amp;PAJAK[#Headers]&amp;"]"),PAJAK[[#This Row],[//]]-2))</f>
        <v/>
      </c>
      <c r="D52" s="19" t="e">
        <f ca="1">MATCH(PAJAK[[#This Row],[ID]],[5]!Table1[ID],0)</f>
        <v>#REF!</v>
      </c>
      <c r="E52" s="20" t="str">
        <f ca="1">IF(PAJAK[[#This Row],[ID]]="","",COUNTIF(NOTA[ID_H],PAJAK[[#This Row],[ID]]))</f>
        <v/>
      </c>
      <c r="F52" s="15" t="str">
        <f ca="1">IF(PAJAK[[#This Row],[//]]="","",INDEX(CONV[2],MATCH(INDEX(INDIRECT("NOTA["&amp;PAJAK[#Headers]&amp;"]"),PAJAK[[#This Row],[//]]-2),CONV[1],0),0))</f>
        <v/>
      </c>
      <c r="G52" s="17" t="str">
        <f ca="1">IF(PAJAK[[#This Row],[//]]="","",INDEX(NOTA[TGL_H],PAJAK[[#This Row],[//]]-2))</f>
        <v/>
      </c>
      <c r="H52" s="17" t="str">
        <f ca="1">IF(PAJAK[[#This Row],[//]]="","",INDEX(INDIRECT("NOTA["&amp;PAJAK[#Headers]&amp;"]"),PAJAK[[#This Row],[//]]-2))</f>
        <v/>
      </c>
      <c r="I52" s="16" t="str">
        <f ca="1">IF(PAJAK[[#This Row],[//]]="","",INDEX(INDIRECT("NOTA["&amp;PAJAK[#Headers]&amp;"]"),PAJAK[[#This Row],[//]]-2))</f>
        <v/>
      </c>
      <c r="J5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2" s="23" t="str">
        <f ca="1">IF(PAJAK[[#This Row],[//]]="","",SUMIF(NOTA[ID_H],PAJAK[[#This Row],[ID]],NOTA[JUMLAH]))</f>
        <v/>
      </c>
      <c r="L52" s="23" t="str">
        <f ca="1">IF(PAJAK[[#This Row],[//]]="","",SUMIF(NOTA[ID_H],PAJAK[[#This Row],[ID]],NOTA[DISC]))</f>
        <v/>
      </c>
      <c r="M52" s="23" t="e">
        <f ca="1">PAJAK[[#This Row],[SUB TOTAL]]-PAJAK[[#This Row],[DISKON]]</f>
        <v>#VALUE!</v>
      </c>
      <c r="N52" s="23" t="str">
        <f ca="1">IF(PAJAK[[#This Row],[//]]="","",INDEX(INDIRECT("NOTA["&amp;PAJAK[#Headers]&amp;"]"),PAJAK[[#This Row],[//]]-2+PAJAK[[#This Row],[QB]]-1))</f>
        <v/>
      </c>
      <c r="O52" s="23" t="e">
        <f ca="1">(PAJAK[[#This Row],[SUB T-DISC]]-PAJAK[[#This Row],[DISC DLL]])/111%</f>
        <v>#VALUE!</v>
      </c>
      <c r="P52" s="23" t="e">
        <f ca="1">PAJAK[[#This Row],[DPP]]*PAJAK[[#This Row],[PPN]]</f>
        <v>#VALUE!</v>
      </c>
      <c r="Q52" s="23" t="e">
        <f ca="1">PAJAK[[#This Row],[DPP]]+PAJAK[[#This Row],[PPN 11%]]</f>
        <v>#VALUE!</v>
      </c>
      <c r="R52" s="18" t="str">
        <f ca="1">IF(ISNUMBER(PAJAK[[#This Row],[//]]),PPN,"")</f>
        <v/>
      </c>
    </row>
    <row r="53" spans="1:18" x14ac:dyDescent="0.25">
      <c r="A53" s="15" t="str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/>
      </c>
      <c r="B53" s="22" t="str">
        <f ca="1">HYPERLINK("[NOTA_.XLSX]NOTA!c"&amp;PAJAK[[#This Row],[//]],IF(PAJAK[[#This Row],[//]]="","",INDEX(INDIRECT("NOTA["&amp;PAJAK[#Headers]&amp;"]"),PAJAK[[#This Row],[//]]-2)))</f>
        <v/>
      </c>
      <c r="C53" s="15" t="str">
        <f ca="1">IF(PAJAK[[#This Row],[//]]="","",INDEX(INDIRECT("NOTA["&amp;PAJAK[#Headers]&amp;"]"),PAJAK[[#This Row],[//]]-2))</f>
        <v/>
      </c>
      <c r="D53" s="15" t="e">
        <f ca="1">MATCH(PAJAK[[#This Row],[ID]],[5]!Table1[ID],0)</f>
        <v>#REF!</v>
      </c>
      <c r="E53" s="16" t="str">
        <f ca="1">IF(PAJAK[[#This Row],[ID]]="","",COUNTIF(NOTA[ID_H],PAJAK[[#This Row],[ID]]))</f>
        <v/>
      </c>
      <c r="F53" s="15" t="str">
        <f ca="1">IF(PAJAK[[#This Row],[//]]="","",INDEX(CONV[2],MATCH(INDEX(INDIRECT("NOTA["&amp;PAJAK[#Headers]&amp;"]"),PAJAK[[#This Row],[//]]-2),CONV[1],0),0))</f>
        <v/>
      </c>
      <c r="G53" s="17" t="str">
        <f ca="1">IF(PAJAK[[#This Row],[//]]="","",INDEX(NOTA[TGL_H],PAJAK[[#This Row],[//]]-2))</f>
        <v/>
      </c>
      <c r="H53" s="17" t="str">
        <f ca="1">IF(PAJAK[[#This Row],[//]]="","",INDEX(INDIRECT("NOTA["&amp;PAJAK[#Headers]&amp;"]"),PAJAK[[#This Row],[//]]-2))</f>
        <v/>
      </c>
      <c r="I53" s="16" t="str">
        <f ca="1">IF(PAJAK[[#This Row],[//]]="","",INDEX(INDIRECT("NOTA["&amp;PAJAK[#Headers]&amp;"]"),PAJAK[[#This Row],[//]]-2))</f>
        <v/>
      </c>
      <c r="J5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3" s="23" t="str">
        <f ca="1">IF(PAJAK[[#This Row],[//]]="","",SUMIF(NOTA[ID_H],PAJAK[[#This Row],[ID]],NOTA[JUMLAH]))</f>
        <v/>
      </c>
      <c r="L53" s="23" t="str">
        <f ca="1">IF(PAJAK[[#This Row],[//]]="","",SUMIF(NOTA[ID_H],PAJAK[[#This Row],[ID]],NOTA[DISC]))</f>
        <v/>
      </c>
      <c r="M53" s="23" t="e">
        <f ca="1">PAJAK[[#This Row],[SUB TOTAL]]-PAJAK[[#This Row],[DISKON]]</f>
        <v>#VALUE!</v>
      </c>
      <c r="N53" s="23" t="str">
        <f ca="1">IF(PAJAK[[#This Row],[//]]="","",INDEX(INDIRECT("NOTA["&amp;PAJAK[#Headers]&amp;"]"),PAJAK[[#This Row],[//]]-2+PAJAK[[#This Row],[QB]]-1))</f>
        <v/>
      </c>
      <c r="O53" s="23" t="e">
        <f ca="1">(PAJAK[[#This Row],[SUB T-DISC]]-PAJAK[[#This Row],[DISC DLL]])/111%</f>
        <v>#VALUE!</v>
      </c>
      <c r="P53" s="23" t="e">
        <f ca="1">PAJAK[[#This Row],[DPP]]*PAJAK[[#This Row],[PPN]]</f>
        <v>#VALUE!</v>
      </c>
      <c r="Q53" s="23" t="e">
        <f ca="1">PAJAK[[#This Row],[DPP]]+PAJAK[[#This Row],[PPN 11%]]</f>
        <v>#VALUE!</v>
      </c>
      <c r="R53" s="18" t="str">
        <f ca="1">IF(ISNUMBER(PAJAK[[#This Row],[//]]),PPN,"")</f>
        <v/>
      </c>
    </row>
    <row r="54" spans="1:18" x14ac:dyDescent="0.25">
      <c r="A54" s="19" t="str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/>
      </c>
      <c r="B54" s="21" t="str">
        <f ca="1">HYPERLINK("[NOTA_.XLSX]NOTA!c"&amp;PAJAK[[#This Row],[//]],IF(PAJAK[[#This Row],[//]]="","",INDEX(INDIRECT("NOTA["&amp;PAJAK[#Headers]&amp;"]"),PAJAK[[#This Row],[//]]-2)))</f>
        <v/>
      </c>
      <c r="C54" s="19" t="str">
        <f ca="1">IF(PAJAK[[#This Row],[//]]="","",INDEX(INDIRECT("NOTA["&amp;PAJAK[#Headers]&amp;"]"),PAJAK[[#This Row],[//]]-2))</f>
        <v/>
      </c>
      <c r="D54" s="19" t="e">
        <f ca="1">MATCH(PAJAK[[#This Row],[ID]],[5]!Table1[ID],0)</f>
        <v>#REF!</v>
      </c>
      <c r="E54" s="20" t="str">
        <f ca="1">IF(PAJAK[[#This Row],[ID]]="","",COUNTIF(NOTA[ID_H],PAJAK[[#This Row],[ID]]))</f>
        <v/>
      </c>
      <c r="F54" s="15" t="str">
        <f ca="1">IF(PAJAK[[#This Row],[//]]="","",INDEX(CONV[2],MATCH(INDEX(INDIRECT("NOTA["&amp;PAJAK[#Headers]&amp;"]"),PAJAK[[#This Row],[//]]-2),CONV[1],0),0))</f>
        <v/>
      </c>
      <c r="G54" s="17" t="str">
        <f ca="1">IF(PAJAK[[#This Row],[//]]="","",INDEX(NOTA[TGL_H],PAJAK[[#This Row],[//]]-2))</f>
        <v/>
      </c>
      <c r="H54" s="17" t="str">
        <f ca="1">IF(PAJAK[[#This Row],[//]]="","",INDEX(INDIRECT("NOTA["&amp;PAJAK[#Headers]&amp;"]"),PAJAK[[#This Row],[//]]-2))</f>
        <v/>
      </c>
      <c r="I54" s="16" t="str">
        <f ca="1">IF(PAJAK[[#This Row],[//]]="","",INDEX(INDIRECT("NOTA["&amp;PAJAK[#Headers]&amp;"]"),PAJAK[[#This Row],[//]]-2))</f>
        <v/>
      </c>
      <c r="J5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4" s="23" t="str">
        <f ca="1">IF(PAJAK[[#This Row],[//]]="","",SUMIF(NOTA[ID_H],PAJAK[[#This Row],[ID]],NOTA[JUMLAH]))</f>
        <v/>
      </c>
      <c r="L54" s="23" t="str">
        <f ca="1">IF(PAJAK[[#This Row],[//]]="","",SUMIF(NOTA[ID_H],PAJAK[[#This Row],[ID]],NOTA[DISC]))</f>
        <v/>
      </c>
      <c r="M54" s="23" t="e">
        <f ca="1">PAJAK[[#This Row],[SUB TOTAL]]-PAJAK[[#This Row],[DISKON]]</f>
        <v>#VALUE!</v>
      </c>
      <c r="N54" s="23" t="str">
        <f ca="1">IF(PAJAK[[#This Row],[//]]="","",INDEX(INDIRECT("NOTA["&amp;PAJAK[#Headers]&amp;"]"),PAJAK[[#This Row],[//]]-2+PAJAK[[#This Row],[QB]]-1))</f>
        <v/>
      </c>
      <c r="O54" s="23" t="e">
        <f ca="1">(PAJAK[[#This Row],[SUB T-DISC]]-PAJAK[[#This Row],[DISC DLL]])/111%</f>
        <v>#VALUE!</v>
      </c>
      <c r="P54" s="23" t="e">
        <f ca="1">PAJAK[[#This Row],[DPP]]*PAJAK[[#This Row],[PPN]]</f>
        <v>#VALUE!</v>
      </c>
      <c r="Q54" s="23" t="e">
        <f ca="1">PAJAK[[#This Row],[DPP]]+PAJAK[[#This Row],[PPN 11%]]</f>
        <v>#VALUE!</v>
      </c>
      <c r="R54" s="18" t="str">
        <f ca="1">IF(ISNUMBER(PAJAK[[#This Row],[//]]),PPN,"")</f>
        <v/>
      </c>
    </row>
    <row r="55" spans="1:18" x14ac:dyDescent="0.25">
      <c r="A55" s="19" t="str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/>
      </c>
      <c r="B55" s="21" t="str">
        <f ca="1">HYPERLINK("[NOTA_.XLSX]NOTA!c"&amp;PAJAK[[#This Row],[//]],IF(PAJAK[[#This Row],[//]]="","",INDEX(INDIRECT("NOTA["&amp;PAJAK[#Headers]&amp;"]"),PAJAK[[#This Row],[//]]-2)))</f>
        <v/>
      </c>
      <c r="C55" s="19" t="str">
        <f ca="1">IF(PAJAK[[#This Row],[//]]="","",INDEX(INDIRECT("NOTA["&amp;PAJAK[#Headers]&amp;"]"),PAJAK[[#This Row],[//]]-2))</f>
        <v/>
      </c>
      <c r="D55" s="19" t="e">
        <f ca="1">MATCH(PAJAK[[#This Row],[ID]],[5]!Table1[ID],0)</f>
        <v>#REF!</v>
      </c>
      <c r="E55" s="20" t="str">
        <f ca="1">IF(PAJAK[[#This Row],[ID]]="","",COUNTIF(NOTA[ID_H],PAJAK[[#This Row],[ID]]))</f>
        <v/>
      </c>
      <c r="F55" s="15" t="str">
        <f ca="1">IF(PAJAK[[#This Row],[//]]="","",INDEX(CONV[2],MATCH(INDEX(INDIRECT("NOTA["&amp;PAJAK[#Headers]&amp;"]"),PAJAK[[#This Row],[//]]-2),CONV[1],0),0))</f>
        <v/>
      </c>
      <c r="G55" s="17" t="str">
        <f ca="1">IF(PAJAK[[#This Row],[//]]="","",INDEX(NOTA[TGL_H],PAJAK[[#This Row],[//]]-2))</f>
        <v/>
      </c>
      <c r="H55" s="17" t="str">
        <f ca="1">IF(PAJAK[[#This Row],[//]]="","",INDEX(INDIRECT("NOTA["&amp;PAJAK[#Headers]&amp;"]"),PAJAK[[#This Row],[//]]-2))</f>
        <v/>
      </c>
      <c r="I55" s="16" t="str">
        <f ca="1">IF(PAJAK[[#This Row],[//]]="","",INDEX(INDIRECT("NOTA["&amp;PAJAK[#Headers]&amp;"]"),PAJAK[[#This Row],[//]]-2))</f>
        <v/>
      </c>
      <c r="J5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5" s="23" t="str">
        <f ca="1">IF(PAJAK[[#This Row],[//]]="","",SUMIF(NOTA[ID_H],PAJAK[[#This Row],[ID]],NOTA[JUMLAH]))</f>
        <v/>
      </c>
      <c r="L55" s="23" t="str">
        <f ca="1">IF(PAJAK[[#This Row],[//]]="","",SUMIF(NOTA[ID_H],PAJAK[[#This Row],[ID]],NOTA[DISC]))</f>
        <v/>
      </c>
      <c r="M55" s="23" t="e">
        <f ca="1">PAJAK[[#This Row],[SUB TOTAL]]-PAJAK[[#This Row],[DISKON]]</f>
        <v>#VALUE!</v>
      </c>
      <c r="N55" s="23" t="str">
        <f ca="1">IF(PAJAK[[#This Row],[//]]="","",INDEX(INDIRECT("NOTA["&amp;PAJAK[#Headers]&amp;"]"),PAJAK[[#This Row],[//]]-2+PAJAK[[#This Row],[QB]]-1))</f>
        <v/>
      </c>
      <c r="O55" s="23" t="e">
        <f ca="1">(PAJAK[[#This Row],[SUB T-DISC]]-PAJAK[[#This Row],[DISC DLL]])/111%</f>
        <v>#VALUE!</v>
      </c>
      <c r="P55" s="23" t="e">
        <f ca="1">PAJAK[[#This Row],[DPP]]*PAJAK[[#This Row],[PPN]]</f>
        <v>#VALUE!</v>
      </c>
      <c r="Q55" s="23" t="e">
        <f ca="1">PAJAK[[#This Row],[DPP]]+PAJAK[[#This Row],[PPN 11%]]</f>
        <v>#VALUE!</v>
      </c>
      <c r="R55" s="18" t="str">
        <f ca="1">IF(ISNUMBER(PAJAK[[#This Row],[//]]),PPN,"")</f>
        <v/>
      </c>
    </row>
    <row r="56" spans="1:18" x14ac:dyDescent="0.25">
      <c r="A56" s="30" t="str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/>
      </c>
      <c r="B56" s="31" t="str">
        <f ca="1">HYPERLINK("[NOTA_.XLSX]NOTA!c"&amp;PAJAK[[#This Row],[//]],IF(PAJAK[[#This Row],[//]]="","",INDEX(INDIRECT("NOTA["&amp;PAJAK[#Headers]&amp;"]"),PAJAK[[#This Row],[//]]-2)))</f>
        <v/>
      </c>
      <c r="C56" s="30" t="str">
        <f ca="1">IF(PAJAK[[#This Row],[//]]="","",INDEX(INDIRECT("NOTA["&amp;PAJAK[#Headers]&amp;"]"),PAJAK[[#This Row],[//]]-2))</f>
        <v/>
      </c>
      <c r="D56" s="30" t="e">
        <f ca="1">MATCH(PAJAK[[#This Row],[ID]],[5]!Table1[ID],0)</f>
        <v>#REF!</v>
      </c>
      <c r="E56" s="32" t="str">
        <f ca="1">IF(PAJAK[[#This Row],[ID]]="","",COUNTIF(NOTA[ID_H],PAJAK[[#This Row],[ID]]))</f>
        <v/>
      </c>
      <c r="F56" s="27" t="str">
        <f ca="1">IF(PAJAK[[#This Row],[//]]="","",INDEX(CONV[2],MATCH(INDEX(INDIRECT("NOTA["&amp;PAJAK[#Headers]&amp;"]"),PAJAK[[#This Row],[//]]-2),CONV[1],0),0))</f>
        <v/>
      </c>
      <c r="G56" s="29" t="str">
        <f ca="1">IF(PAJAK[[#This Row],[//]]="","",INDEX(NOTA[TGL_H],PAJAK[[#This Row],[//]]-2))</f>
        <v/>
      </c>
      <c r="H56" s="29" t="str">
        <f ca="1">IF(PAJAK[[#This Row],[//]]="","",INDEX(INDIRECT("NOTA["&amp;PAJAK[#Headers]&amp;"]"),PAJAK[[#This Row],[//]]-2))</f>
        <v/>
      </c>
      <c r="I56" s="28" t="str">
        <f ca="1">IF(PAJAK[[#This Row],[//]]="","",INDEX(INDIRECT("NOTA["&amp;PAJAK[#Headers]&amp;"]"),PAJAK[[#This Row],[//]]-2))</f>
        <v/>
      </c>
      <c r="J56" s="27" t="e">
        <f ca="1">IF(OR(PAJAK[[#This Row],[//]]="",INDEX(INDIRECT("NOTA["&amp;PAJAK[#Headers]&amp;"]"),PAJAK[[#This Row],[//]]-2)=""),"",INDEX(INDIRECT("NOTA["&amp;PAJAK[#Headers]&amp;"]"),PAJAK[[#This Row],[//]]-2))</f>
        <v>#VALUE!</v>
      </c>
      <c r="K56" s="33" t="str">
        <f ca="1">IF(PAJAK[[#This Row],[//]]="","",SUMIF(NOTA[ID_H],PAJAK[[#This Row],[ID]],NOTA[JUMLAH]))</f>
        <v/>
      </c>
      <c r="L56" s="33" t="str">
        <f ca="1">IF(PAJAK[[#This Row],[//]]="","",SUMIF(NOTA[ID_H],PAJAK[[#This Row],[ID]],NOTA[DISC]))</f>
        <v/>
      </c>
      <c r="M56" s="33" t="e">
        <f ca="1">PAJAK[[#This Row],[SUB TOTAL]]-PAJAK[[#This Row],[DISKON]]</f>
        <v>#VALUE!</v>
      </c>
      <c r="N56" s="33" t="str">
        <f ca="1">IF(PAJAK[[#This Row],[//]]="","",INDEX(INDIRECT("NOTA["&amp;PAJAK[#Headers]&amp;"]"),PAJAK[[#This Row],[//]]-2+PAJAK[[#This Row],[QB]]-1))</f>
        <v/>
      </c>
      <c r="O56" s="33" t="e">
        <f ca="1">(PAJAK[[#This Row],[SUB T-DISC]]-PAJAK[[#This Row],[DISC DLL]])/111%</f>
        <v>#VALUE!</v>
      </c>
      <c r="P56" s="33" t="e">
        <f ca="1">PAJAK[[#This Row],[DPP]]*PAJAK[[#This Row],[PPN]]</f>
        <v>#VALUE!</v>
      </c>
      <c r="Q56" s="33" t="e">
        <f ca="1">PAJAK[[#This Row],[DPP]]+PAJAK[[#This Row],[PPN 11%]]</f>
        <v>#VALUE!</v>
      </c>
      <c r="R56" s="34" t="str">
        <f ca="1">IF(ISNUMBER(PAJAK[[#This Row],[//]]),PPN,"")</f>
        <v/>
      </c>
    </row>
    <row r="57" spans="1:18" x14ac:dyDescent="0.25">
      <c r="A57" s="19" t="str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/>
      </c>
      <c r="B57" s="21" t="str">
        <f ca="1">HYPERLINK("[NOTA_.XLSX]NOTA!c"&amp;PAJAK[[#This Row],[//]],IF(PAJAK[[#This Row],[//]]="","",INDEX(INDIRECT("NOTA["&amp;PAJAK[#Headers]&amp;"]"),PAJAK[[#This Row],[//]]-2)))</f>
        <v/>
      </c>
      <c r="C57" s="19" t="str">
        <f ca="1">IF(PAJAK[[#This Row],[//]]="","",INDEX(INDIRECT("NOTA["&amp;PAJAK[#Headers]&amp;"]"),PAJAK[[#This Row],[//]]-2))</f>
        <v/>
      </c>
      <c r="D57" s="19" t="e">
        <f ca="1">MATCH(PAJAK[[#This Row],[ID]],[5]!Table1[ID],0)</f>
        <v>#REF!</v>
      </c>
      <c r="E57" s="20" t="str">
        <f ca="1">IF(PAJAK[[#This Row],[ID]]="","",COUNTIF(NOTA[ID_H],PAJAK[[#This Row],[ID]]))</f>
        <v/>
      </c>
      <c r="F57" s="15" t="str">
        <f ca="1">IF(PAJAK[[#This Row],[//]]="","",INDEX(CONV[2],MATCH(INDEX(INDIRECT("NOTA["&amp;PAJAK[#Headers]&amp;"]"),PAJAK[[#This Row],[//]]-2),CONV[1],0),0))</f>
        <v/>
      </c>
      <c r="G57" s="17" t="str">
        <f ca="1">IF(PAJAK[[#This Row],[//]]="","",INDEX(NOTA[TGL_H],PAJAK[[#This Row],[//]]-2))</f>
        <v/>
      </c>
      <c r="H57" s="17" t="str">
        <f ca="1">IF(PAJAK[[#This Row],[//]]="","",INDEX(INDIRECT("NOTA["&amp;PAJAK[#Headers]&amp;"]"),PAJAK[[#This Row],[//]]-2))</f>
        <v/>
      </c>
      <c r="I57" s="16" t="str">
        <f ca="1">IF(PAJAK[[#This Row],[//]]="","",INDEX(INDIRECT("NOTA["&amp;PAJAK[#Headers]&amp;"]"),PAJAK[[#This Row],[//]]-2))</f>
        <v/>
      </c>
      <c r="J5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7" s="23" t="str">
        <f ca="1">IF(PAJAK[[#This Row],[//]]="","",SUMIF(NOTA[ID_H],PAJAK[[#This Row],[ID]],NOTA[JUMLAH]))</f>
        <v/>
      </c>
      <c r="L57" s="23" t="str">
        <f ca="1">IF(PAJAK[[#This Row],[//]]="","",SUMIF(NOTA[ID_H],PAJAK[[#This Row],[ID]],NOTA[DISC]))</f>
        <v/>
      </c>
      <c r="M57" s="23" t="e">
        <f ca="1">PAJAK[[#This Row],[SUB TOTAL]]-PAJAK[[#This Row],[DISKON]]</f>
        <v>#VALUE!</v>
      </c>
      <c r="N57" s="23" t="str">
        <f ca="1">IF(PAJAK[[#This Row],[//]]="","",INDEX(INDIRECT("NOTA["&amp;PAJAK[#Headers]&amp;"]"),PAJAK[[#This Row],[//]]-2+PAJAK[[#This Row],[QB]]-1))</f>
        <v/>
      </c>
      <c r="O57" s="23" t="e">
        <f ca="1">(PAJAK[[#This Row],[SUB T-DISC]]-PAJAK[[#This Row],[DISC DLL]])/111%</f>
        <v>#VALUE!</v>
      </c>
      <c r="P57" s="23" t="e">
        <f ca="1">PAJAK[[#This Row],[DPP]]*PAJAK[[#This Row],[PPN]]</f>
        <v>#VALUE!</v>
      </c>
      <c r="Q57" s="23" t="e">
        <f ca="1">PAJAK[[#This Row],[DPP]]+PAJAK[[#This Row],[PPN 11%]]</f>
        <v>#VALUE!</v>
      </c>
      <c r="R57" s="18" t="str">
        <f ca="1">IF(ISNUMBER(PAJAK[[#This Row],[//]]),PPN,"")</f>
        <v/>
      </c>
    </row>
    <row r="58" spans="1:18" x14ac:dyDescent="0.25">
      <c r="A58" s="15" t="str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/>
      </c>
      <c r="B58" s="22" t="str">
        <f ca="1">HYPERLINK("[NOTA_.XLSX]NOTA!c"&amp;PAJAK[[#This Row],[//]],IF(PAJAK[[#This Row],[//]]="","",INDEX(INDIRECT("NOTA["&amp;PAJAK[#Headers]&amp;"]"),PAJAK[[#This Row],[//]]-2)))</f>
        <v/>
      </c>
      <c r="C58" s="15" t="str">
        <f ca="1">IF(PAJAK[[#This Row],[//]]="","",INDEX(INDIRECT("NOTA["&amp;PAJAK[#Headers]&amp;"]"),PAJAK[[#This Row],[//]]-2))</f>
        <v/>
      </c>
      <c r="D58" s="15" t="e">
        <f ca="1">MATCH(PAJAK[[#This Row],[ID]],[5]!Table1[ID],0)</f>
        <v>#REF!</v>
      </c>
      <c r="E58" s="16" t="str">
        <f ca="1">IF(PAJAK[[#This Row],[ID]]="","",COUNTIF(NOTA[ID_H],PAJAK[[#This Row],[ID]]))</f>
        <v/>
      </c>
      <c r="F58" s="15" t="str">
        <f ca="1">IF(PAJAK[[#This Row],[//]]="","",INDEX(CONV[2],MATCH(INDEX(INDIRECT("NOTA["&amp;PAJAK[#Headers]&amp;"]"),PAJAK[[#This Row],[//]]-2),CONV[1],0),0))</f>
        <v/>
      </c>
      <c r="G58" s="17" t="str">
        <f ca="1">IF(PAJAK[[#This Row],[//]]="","",INDEX(NOTA[TGL_H],PAJAK[[#This Row],[//]]-2))</f>
        <v/>
      </c>
      <c r="H58" s="17" t="str">
        <f ca="1">IF(PAJAK[[#This Row],[//]]="","",INDEX(INDIRECT("NOTA["&amp;PAJAK[#Headers]&amp;"]"),PAJAK[[#This Row],[//]]-2))</f>
        <v/>
      </c>
      <c r="I58" s="16" t="str">
        <f ca="1">IF(PAJAK[[#This Row],[//]]="","",INDEX(INDIRECT("NOTA["&amp;PAJAK[#Headers]&amp;"]"),PAJAK[[#This Row],[//]]-2))</f>
        <v/>
      </c>
      <c r="J5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8" s="23" t="str">
        <f ca="1">IF(PAJAK[[#This Row],[//]]="","",SUMIF(NOTA[ID_H],PAJAK[[#This Row],[ID]],NOTA[JUMLAH]))</f>
        <v/>
      </c>
      <c r="L58" s="23" t="str">
        <f ca="1">IF(PAJAK[[#This Row],[//]]="","",SUMIF(NOTA[ID_H],PAJAK[[#This Row],[ID]],NOTA[DISC]))</f>
        <v/>
      </c>
      <c r="M58" s="23" t="e">
        <f ca="1">PAJAK[[#This Row],[SUB TOTAL]]-PAJAK[[#This Row],[DISKON]]</f>
        <v>#VALUE!</v>
      </c>
      <c r="N58" s="23" t="str">
        <f ca="1">IF(PAJAK[[#This Row],[//]]="","",INDEX(INDIRECT("NOTA["&amp;PAJAK[#Headers]&amp;"]"),PAJAK[[#This Row],[//]]-2+PAJAK[[#This Row],[QB]]-1))</f>
        <v/>
      </c>
      <c r="O58" s="23" t="e">
        <f ca="1">(PAJAK[[#This Row],[SUB T-DISC]]-PAJAK[[#This Row],[DISC DLL]])/111%</f>
        <v>#VALUE!</v>
      </c>
      <c r="P58" s="23" t="e">
        <f ca="1">PAJAK[[#This Row],[DPP]]*PAJAK[[#This Row],[PPN]]</f>
        <v>#VALUE!</v>
      </c>
      <c r="Q58" s="23" t="e">
        <f ca="1">PAJAK[[#This Row],[DPP]]+PAJAK[[#This Row],[PPN 11%]]</f>
        <v>#VALUE!</v>
      </c>
      <c r="R58" s="18" t="str">
        <f ca="1">IF(ISNUMBER(PAJAK[[#This Row],[//]]),PPN,"")</f>
        <v/>
      </c>
    </row>
    <row r="59" spans="1:18" x14ac:dyDescent="0.25">
      <c r="A59" s="19" t="str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/>
      </c>
      <c r="B59" s="21" t="str">
        <f ca="1">HYPERLINK("[NOTA_.XLSX]NOTA!c"&amp;PAJAK[[#This Row],[//]],IF(PAJAK[[#This Row],[//]]="","",INDEX(INDIRECT("NOTA["&amp;PAJAK[#Headers]&amp;"]"),PAJAK[[#This Row],[//]]-2)))</f>
        <v/>
      </c>
      <c r="C59" s="19" t="str">
        <f ca="1">IF(PAJAK[[#This Row],[//]]="","",INDEX(INDIRECT("NOTA["&amp;PAJAK[#Headers]&amp;"]"),PAJAK[[#This Row],[//]]-2))</f>
        <v/>
      </c>
      <c r="D59" s="19" t="e">
        <f ca="1">MATCH(PAJAK[[#This Row],[ID]],[5]!Table1[ID],0)</f>
        <v>#REF!</v>
      </c>
      <c r="E59" s="20" t="str">
        <f ca="1">IF(PAJAK[[#This Row],[ID]]="","",COUNTIF(NOTA[ID_H],PAJAK[[#This Row],[ID]]))</f>
        <v/>
      </c>
      <c r="F59" s="15" t="str">
        <f ca="1">IF(PAJAK[[#This Row],[//]]="","",INDEX(CONV[2],MATCH(INDEX(INDIRECT("NOTA["&amp;PAJAK[#Headers]&amp;"]"),PAJAK[[#This Row],[//]]-2),CONV[1],0),0))</f>
        <v/>
      </c>
      <c r="G59" s="17" t="str">
        <f ca="1">IF(PAJAK[[#This Row],[//]]="","",INDEX(NOTA[TGL_H],PAJAK[[#This Row],[//]]-2))</f>
        <v/>
      </c>
      <c r="H59" s="17" t="str">
        <f ca="1">IF(PAJAK[[#This Row],[//]]="","",INDEX(INDIRECT("NOTA["&amp;PAJAK[#Headers]&amp;"]"),PAJAK[[#This Row],[//]]-2))</f>
        <v/>
      </c>
      <c r="I59" s="16" t="str">
        <f ca="1">IF(PAJAK[[#This Row],[//]]="","",INDEX(INDIRECT("NOTA["&amp;PAJAK[#Headers]&amp;"]"),PAJAK[[#This Row],[//]]-2))</f>
        <v/>
      </c>
      <c r="J5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9" s="23" t="str">
        <f ca="1">IF(PAJAK[[#This Row],[//]]="","",SUMIF(NOTA[ID_H],PAJAK[[#This Row],[ID]],NOTA[JUMLAH]))</f>
        <v/>
      </c>
      <c r="L59" s="23" t="str">
        <f ca="1">IF(PAJAK[[#This Row],[//]]="","",SUMIF(NOTA[ID_H],PAJAK[[#This Row],[ID]],NOTA[DISC]))</f>
        <v/>
      </c>
      <c r="M59" s="23" t="e">
        <f ca="1">PAJAK[[#This Row],[SUB TOTAL]]-PAJAK[[#This Row],[DISKON]]</f>
        <v>#VALUE!</v>
      </c>
      <c r="N59" s="23" t="str">
        <f ca="1">IF(PAJAK[[#This Row],[//]]="","",INDEX(INDIRECT("NOTA["&amp;PAJAK[#Headers]&amp;"]"),PAJAK[[#This Row],[//]]-2+PAJAK[[#This Row],[QB]]-1))</f>
        <v/>
      </c>
      <c r="O59" s="23" t="e">
        <f ca="1">(PAJAK[[#This Row],[SUB T-DISC]]-PAJAK[[#This Row],[DISC DLL]])/111%</f>
        <v>#VALUE!</v>
      </c>
      <c r="P59" s="23" t="e">
        <f ca="1">PAJAK[[#This Row],[DPP]]*PAJAK[[#This Row],[PPN]]</f>
        <v>#VALUE!</v>
      </c>
      <c r="Q59" s="23" t="e">
        <f ca="1">PAJAK[[#This Row],[DPP]]+PAJAK[[#This Row],[PPN 11%]]</f>
        <v>#VALUE!</v>
      </c>
      <c r="R59" s="18" t="str">
        <f ca="1">IF(ISNUMBER(PAJAK[[#This Row],[//]]),PPN,"")</f>
        <v/>
      </c>
    </row>
    <row r="60" spans="1:18" x14ac:dyDescent="0.25">
      <c r="A60" s="19" t="str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/>
      </c>
      <c r="B60" s="21" t="str">
        <f ca="1">HYPERLINK("[NOTA_.XLSX]NOTA!c"&amp;PAJAK[[#This Row],[//]],IF(PAJAK[[#This Row],[//]]="","",INDEX(INDIRECT("NOTA["&amp;PAJAK[#Headers]&amp;"]"),PAJAK[[#This Row],[//]]-2)))</f>
        <v/>
      </c>
      <c r="C60" s="19" t="str">
        <f ca="1">IF(PAJAK[[#This Row],[//]]="","",INDEX(INDIRECT("NOTA["&amp;PAJAK[#Headers]&amp;"]"),PAJAK[[#This Row],[//]]-2))</f>
        <v/>
      </c>
      <c r="D60" s="19" t="e">
        <f ca="1">MATCH(PAJAK[[#This Row],[ID]],[5]!Table1[ID],0)</f>
        <v>#REF!</v>
      </c>
      <c r="E60" s="20" t="str">
        <f ca="1">IF(PAJAK[[#This Row],[ID]]="","",COUNTIF(NOTA[ID_H],PAJAK[[#This Row],[ID]]))</f>
        <v/>
      </c>
      <c r="F60" s="15" t="str">
        <f ca="1">IF(PAJAK[[#This Row],[//]]="","",INDEX(CONV[2],MATCH(INDEX(INDIRECT("NOTA["&amp;PAJAK[#Headers]&amp;"]"),PAJAK[[#This Row],[//]]-2),CONV[1],0),0))</f>
        <v/>
      </c>
      <c r="G60" s="17" t="str">
        <f ca="1">IF(PAJAK[[#This Row],[//]]="","",INDEX(NOTA[TGL_H],PAJAK[[#This Row],[//]]-2))</f>
        <v/>
      </c>
      <c r="H60" s="17" t="str">
        <f ca="1">IF(PAJAK[[#This Row],[//]]="","",INDEX(INDIRECT("NOTA["&amp;PAJAK[#Headers]&amp;"]"),PAJAK[[#This Row],[//]]-2))</f>
        <v/>
      </c>
      <c r="I60" s="16" t="str">
        <f ca="1">IF(PAJAK[[#This Row],[//]]="","",INDEX(INDIRECT("NOTA["&amp;PAJAK[#Headers]&amp;"]"),PAJAK[[#This Row],[//]]-2))</f>
        <v/>
      </c>
      <c r="J6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0" s="23" t="str">
        <f ca="1">IF(PAJAK[[#This Row],[//]]="","",SUMIF(NOTA[ID_H],PAJAK[[#This Row],[ID]],NOTA[JUMLAH]))</f>
        <v/>
      </c>
      <c r="L60" s="23" t="str">
        <f ca="1">IF(PAJAK[[#This Row],[//]]="","",SUMIF(NOTA[ID_H],PAJAK[[#This Row],[ID]],NOTA[DISC]))</f>
        <v/>
      </c>
      <c r="M60" s="23" t="e">
        <f ca="1">PAJAK[[#This Row],[SUB TOTAL]]-PAJAK[[#This Row],[DISKON]]</f>
        <v>#VALUE!</v>
      </c>
      <c r="N60" s="23" t="str">
        <f ca="1">IF(PAJAK[[#This Row],[//]]="","",INDEX(INDIRECT("NOTA["&amp;PAJAK[#Headers]&amp;"]"),PAJAK[[#This Row],[//]]-2+PAJAK[[#This Row],[QB]]-1))</f>
        <v/>
      </c>
      <c r="O60" s="23" t="e">
        <f ca="1">(PAJAK[[#This Row],[SUB T-DISC]]-PAJAK[[#This Row],[DISC DLL]])/111%</f>
        <v>#VALUE!</v>
      </c>
      <c r="P60" s="23" t="e">
        <f ca="1">PAJAK[[#This Row],[DPP]]*PAJAK[[#This Row],[PPN]]</f>
        <v>#VALUE!</v>
      </c>
      <c r="Q60" s="23" t="e">
        <f ca="1">PAJAK[[#This Row],[DPP]]+PAJAK[[#This Row],[PPN 11%]]</f>
        <v>#VALUE!</v>
      </c>
      <c r="R60" s="18" t="str">
        <f ca="1">IF(ISNUMBER(PAJAK[[#This Row],[//]]),PPN,"")</f>
        <v/>
      </c>
    </row>
    <row r="61" spans="1:18" x14ac:dyDescent="0.25">
      <c r="A61" s="19" t="str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/>
      </c>
      <c r="B61" s="21" t="str">
        <f ca="1">HYPERLINK("[NOTA_.XLSX]NOTA!c"&amp;PAJAK[[#This Row],[//]],IF(PAJAK[[#This Row],[//]]="","",INDEX(INDIRECT("NOTA["&amp;PAJAK[#Headers]&amp;"]"),PAJAK[[#This Row],[//]]-2)))</f>
        <v/>
      </c>
      <c r="C61" s="19" t="str">
        <f ca="1">IF(PAJAK[[#This Row],[//]]="","",INDEX(INDIRECT("NOTA["&amp;PAJAK[#Headers]&amp;"]"),PAJAK[[#This Row],[//]]-2))</f>
        <v/>
      </c>
      <c r="D61" s="19" t="e">
        <f ca="1">MATCH(PAJAK[[#This Row],[ID]],[5]!Table1[ID],0)</f>
        <v>#REF!</v>
      </c>
      <c r="E61" s="20" t="str">
        <f ca="1">IF(PAJAK[[#This Row],[ID]]="","",COUNTIF(NOTA[ID_H],PAJAK[[#This Row],[ID]]))</f>
        <v/>
      </c>
      <c r="F61" s="15" t="str">
        <f ca="1">IF(PAJAK[[#This Row],[//]]="","",INDEX(CONV[2],MATCH(INDEX(INDIRECT("NOTA["&amp;PAJAK[#Headers]&amp;"]"),PAJAK[[#This Row],[//]]-2),CONV[1],0),0))</f>
        <v/>
      </c>
      <c r="G61" s="17" t="str">
        <f ca="1">IF(PAJAK[[#This Row],[//]]="","",INDEX(NOTA[TGL_H],PAJAK[[#This Row],[//]]-2))</f>
        <v/>
      </c>
      <c r="H61" s="17" t="str">
        <f ca="1">IF(PAJAK[[#This Row],[//]]="","",INDEX(INDIRECT("NOTA["&amp;PAJAK[#Headers]&amp;"]"),PAJAK[[#This Row],[//]]-2))</f>
        <v/>
      </c>
      <c r="I61" s="16" t="str">
        <f ca="1">IF(PAJAK[[#This Row],[//]]="","",INDEX(INDIRECT("NOTA["&amp;PAJAK[#Headers]&amp;"]"),PAJAK[[#This Row],[//]]-2))</f>
        <v/>
      </c>
      <c r="J6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1" s="23" t="str">
        <f ca="1">IF(PAJAK[[#This Row],[//]]="","",SUMIF(NOTA[ID_H],PAJAK[[#This Row],[ID]],NOTA[JUMLAH]))</f>
        <v/>
      </c>
      <c r="L61" s="23" t="str">
        <f ca="1">IF(PAJAK[[#This Row],[//]]="","",SUMIF(NOTA[ID_H],PAJAK[[#This Row],[ID]],NOTA[DISC]))</f>
        <v/>
      </c>
      <c r="M61" s="23" t="e">
        <f ca="1">PAJAK[[#This Row],[SUB TOTAL]]-PAJAK[[#This Row],[DISKON]]</f>
        <v>#VALUE!</v>
      </c>
      <c r="N61" s="23" t="str">
        <f ca="1">IF(PAJAK[[#This Row],[//]]="","",INDEX(INDIRECT("NOTA["&amp;PAJAK[#Headers]&amp;"]"),PAJAK[[#This Row],[//]]-2+PAJAK[[#This Row],[QB]]-1))</f>
        <v/>
      </c>
      <c r="O61" s="23" t="e">
        <f ca="1">(PAJAK[[#This Row],[SUB T-DISC]]-PAJAK[[#This Row],[DISC DLL]])/111%</f>
        <v>#VALUE!</v>
      </c>
      <c r="P61" s="23" t="e">
        <f ca="1">PAJAK[[#This Row],[DPP]]*PAJAK[[#This Row],[PPN]]</f>
        <v>#VALUE!</v>
      </c>
      <c r="Q61" s="23" t="e">
        <f ca="1">PAJAK[[#This Row],[DPP]]+PAJAK[[#This Row],[PPN 11%]]</f>
        <v>#VALUE!</v>
      </c>
      <c r="R61" s="18" t="str">
        <f ca="1">IF(ISNUMBER(PAJAK[[#This Row],[//]]),PPN,"")</f>
        <v/>
      </c>
    </row>
    <row r="62" spans="1:18" x14ac:dyDescent="0.25">
      <c r="A62" s="19" t="str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/>
      </c>
      <c r="B62" s="21" t="str">
        <f ca="1">HYPERLINK("[NOTA_.XLSX]NOTA!c"&amp;PAJAK[[#This Row],[//]],IF(PAJAK[[#This Row],[//]]="","",INDEX(INDIRECT("NOTA["&amp;PAJAK[#Headers]&amp;"]"),PAJAK[[#This Row],[//]]-2)))</f>
        <v/>
      </c>
      <c r="C62" s="19" t="str">
        <f ca="1">IF(PAJAK[[#This Row],[//]]="","",INDEX(INDIRECT("NOTA["&amp;PAJAK[#Headers]&amp;"]"),PAJAK[[#This Row],[//]]-2))</f>
        <v/>
      </c>
      <c r="D62" s="19" t="e">
        <f ca="1">MATCH(PAJAK[[#This Row],[ID]],[5]!Table1[ID],0)</f>
        <v>#REF!</v>
      </c>
      <c r="E62" s="20" t="str">
        <f ca="1">IF(PAJAK[[#This Row],[ID]]="","",COUNTIF(NOTA[ID_H],PAJAK[[#This Row],[ID]]))</f>
        <v/>
      </c>
      <c r="F62" s="15" t="str">
        <f ca="1">IF(PAJAK[[#This Row],[//]]="","",INDEX(CONV[2],MATCH(INDEX(INDIRECT("NOTA["&amp;PAJAK[#Headers]&amp;"]"),PAJAK[[#This Row],[//]]-2),CONV[1],0),0))</f>
        <v/>
      </c>
      <c r="G62" s="17" t="str">
        <f ca="1">IF(PAJAK[[#This Row],[//]]="","",INDEX(NOTA[TGL_H],PAJAK[[#This Row],[//]]-2))</f>
        <v/>
      </c>
      <c r="H62" s="17" t="str">
        <f ca="1">IF(PAJAK[[#This Row],[//]]="","",INDEX(INDIRECT("NOTA["&amp;PAJAK[#Headers]&amp;"]"),PAJAK[[#This Row],[//]]-2))</f>
        <v/>
      </c>
      <c r="I62" s="16" t="str">
        <f ca="1">IF(PAJAK[[#This Row],[//]]="","",INDEX(INDIRECT("NOTA["&amp;PAJAK[#Headers]&amp;"]"),PAJAK[[#This Row],[//]]-2))</f>
        <v/>
      </c>
      <c r="J6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2" s="23" t="str">
        <f ca="1">IF(PAJAK[[#This Row],[//]]="","",SUMIF(NOTA[ID_H],PAJAK[[#This Row],[ID]],NOTA[JUMLAH]))</f>
        <v/>
      </c>
      <c r="L62" s="23" t="str">
        <f ca="1">IF(PAJAK[[#This Row],[//]]="","",SUMIF(NOTA[ID_H],PAJAK[[#This Row],[ID]],NOTA[DISC]))</f>
        <v/>
      </c>
      <c r="M62" s="23" t="e">
        <f ca="1">PAJAK[[#This Row],[SUB TOTAL]]-PAJAK[[#This Row],[DISKON]]</f>
        <v>#VALUE!</v>
      </c>
      <c r="N62" s="23" t="str">
        <f ca="1">IF(PAJAK[[#This Row],[//]]="","",INDEX(INDIRECT("NOTA["&amp;PAJAK[#Headers]&amp;"]"),PAJAK[[#This Row],[//]]-2+PAJAK[[#This Row],[QB]]-1))</f>
        <v/>
      </c>
      <c r="O62" s="23" t="e">
        <f ca="1">(PAJAK[[#This Row],[SUB T-DISC]]-PAJAK[[#This Row],[DISC DLL]])/111%</f>
        <v>#VALUE!</v>
      </c>
      <c r="P62" s="23" t="e">
        <f ca="1">PAJAK[[#This Row],[DPP]]*PAJAK[[#This Row],[PPN]]</f>
        <v>#VALUE!</v>
      </c>
      <c r="Q62" s="23" t="e">
        <f ca="1">PAJAK[[#This Row],[DPP]]+PAJAK[[#This Row],[PPN 11%]]</f>
        <v>#VALUE!</v>
      </c>
      <c r="R62" s="18" t="str">
        <f ca="1">IF(ISNUMBER(PAJAK[[#This Row],[//]]),PPN,"")</f>
        <v/>
      </c>
    </row>
    <row r="63" spans="1:18" x14ac:dyDescent="0.25">
      <c r="A63" s="19" t="str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/>
      </c>
      <c r="B63" s="21" t="str">
        <f ca="1">HYPERLINK("[NOTA_.XLSX]NOTA!c"&amp;PAJAK[[#This Row],[//]],IF(PAJAK[[#This Row],[//]]="","",INDEX(INDIRECT("NOTA["&amp;PAJAK[#Headers]&amp;"]"),PAJAK[[#This Row],[//]]-2)))</f>
        <v/>
      </c>
      <c r="C63" s="19" t="str">
        <f ca="1">IF(PAJAK[[#This Row],[//]]="","",INDEX(INDIRECT("NOTA["&amp;PAJAK[#Headers]&amp;"]"),PAJAK[[#This Row],[//]]-2))</f>
        <v/>
      </c>
      <c r="D63" s="19" t="e">
        <f ca="1">MATCH(PAJAK[[#This Row],[ID]],[5]!Table1[ID],0)</f>
        <v>#REF!</v>
      </c>
      <c r="E63" s="20" t="str">
        <f ca="1">IF(PAJAK[[#This Row],[ID]]="","",COUNTIF(NOTA[ID_H],PAJAK[[#This Row],[ID]]))</f>
        <v/>
      </c>
      <c r="F63" s="15" t="str">
        <f ca="1">IF(PAJAK[[#This Row],[//]]="","",INDEX(CONV[2],MATCH(INDEX(INDIRECT("NOTA["&amp;PAJAK[#Headers]&amp;"]"),PAJAK[[#This Row],[//]]-2),CONV[1],0),0))</f>
        <v/>
      </c>
      <c r="G63" s="17" t="str">
        <f ca="1">IF(PAJAK[[#This Row],[//]]="","",INDEX(NOTA[TGL_H],PAJAK[[#This Row],[//]]-2))</f>
        <v/>
      </c>
      <c r="H63" s="17" t="str">
        <f ca="1">IF(PAJAK[[#This Row],[//]]="","",INDEX(INDIRECT("NOTA["&amp;PAJAK[#Headers]&amp;"]"),PAJAK[[#This Row],[//]]-2))</f>
        <v/>
      </c>
      <c r="I63" s="16" t="str">
        <f ca="1">IF(PAJAK[[#This Row],[//]]="","",INDEX(INDIRECT("NOTA["&amp;PAJAK[#Headers]&amp;"]"),PAJAK[[#This Row],[//]]-2))</f>
        <v/>
      </c>
      <c r="J6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3" s="23" t="str">
        <f ca="1">IF(PAJAK[[#This Row],[//]]="","",SUMIF(NOTA[ID_H],PAJAK[[#This Row],[ID]],NOTA[JUMLAH]))</f>
        <v/>
      </c>
      <c r="L63" s="23" t="str">
        <f ca="1">IF(PAJAK[[#This Row],[//]]="","",SUMIF(NOTA[ID_H],PAJAK[[#This Row],[ID]],NOTA[DISC]))</f>
        <v/>
      </c>
      <c r="M63" s="23" t="e">
        <f ca="1">PAJAK[[#This Row],[SUB TOTAL]]-PAJAK[[#This Row],[DISKON]]</f>
        <v>#VALUE!</v>
      </c>
      <c r="N63" s="23" t="str">
        <f ca="1">IF(PAJAK[[#This Row],[//]]="","",INDEX(INDIRECT("NOTA["&amp;PAJAK[#Headers]&amp;"]"),PAJAK[[#This Row],[//]]-2+PAJAK[[#This Row],[QB]]-1))</f>
        <v/>
      </c>
      <c r="O63" s="23" t="e">
        <f ca="1">(PAJAK[[#This Row],[SUB T-DISC]]-PAJAK[[#This Row],[DISC DLL]])/111%</f>
        <v>#VALUE!</v>
      </c>
      <c r="P63" s="23" t="e">
        <f ca="1">PAJAK[[#This Row],[DPP]]*PAJAK[[#This Row],[PPN]]</f>
        <v>#VALUE!</v>
      </c>
      <c r="Q63" s="23" t="e">
        <f ca="1">PAJAK[[#This Row],[DPP]]+PAJAK[[#This Row],[PPN 11%]]</f>
        <v>#VALUE!</v>
      </c>
      <c r="R63" s="18" t="str">
        <f ca="1">IF(ISNUMBER(PAJAK[[#This Row],[//]]),PPN,"")</f>
        <v/>
      </c>
    </row>
    <row r="64" spans="1:18" x14ac:dyDescent="0.25">
      <c r="A64" s="19" t="str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/>
      </c>
      <c r="B64" s="21" t="str">
        <f ca="1">HYPERLINK("[NOTA_.XLSX]NOTA!c"&amp;PAJAK[[#This Row],[//]],IF(PAJAK[[#This Row],[//]]="","",INDEX(INDIRECT("NOTA["&amp;PAJAK[#Headers]&amp;"]"),PAJAK[[#This Row],[//]]-2)))</f>
        <v/>
      </c>
      <c r="C64" s="19" t="str">
        <f ca="1">IF(PAJAK[[#This Row],[//]]="","",INDEX(INDIRECT("NOTA["&amp;PAJAK[#Headers]&amp;"]"),PAJAK[[#This Row],[//]]-2))</f>
        <v/>
      </c>
      <c r="D64" s="19" t="e">
        <f ca="1">MATCH(PAJAK[[#This Row],[ID]],[5]!Table1[ID],0)</f>
        <v>#REF!</v>
      </c>
      <c r="E64" s="20" t="str">
        <f ca="1">IF(PAJAK[[#This Row],[ID]]="","",COUNTIF(NOTA[ID_H],PAJAK[[#This Row],[ID]]))</f>
        <v/>
      </c>
      <c r="F64" s="15" t="str">
        <f ca="1">IF(PAJAK[[#This Row],[//]]="","",INDEX(CONV[2],MATCH(INDEX(INDIRECT("NOTA["&amp;PAJAK[#Headers]&amp;"]"),PAJAK[[#This Row],[//]]-2),CONV[1],0),0))</f>
        <v/>
      </c>
      <c r="G64" s="17" t="str">
        <f ca="1">IF(PAJAK[[#This Row],[//]]="","",INDEX(NOTA[TGL_H],PAJAK[[#This Row],[//]]-2))</f>
        <v/>
      </c>
      <c r="H64" s="17" t="str">
        <f ca="1">IF(PAJAK[[#This Row],[//]]="","",INDEX(INDIRECT("NOTA["&amp;PAJAK[#Headers]&amp;"]"),PAJAK[[#This Row],[//]]-2))</f>
        <v/>
      </c>
      <c r="I64" s="16" t="str">
        <f ca="1">IF(PAJAK[[#This Row],[//]]="","",INDEX(INDIRECT("NOTA["&amp;PAJAK[#Headers]&amp;"]"),PAJAK[[#This Row],[//]]-2))</f>
        <v/>
      </c>
      <c r="J6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4" s="23" t="str">
        <f ca="1">IF(PAJAK[[#This Row],[//]]="","",SUMIF(NOTA[ID_H],PAJAK[[#This Row],[ID]],NOTA[JUMLAH]))</f>
        <v/>
      </c>
      <c r="L64" s="23" t="str">
        <f ca="1">IF(PAJAK[[#This Row],[//]]="","",SUMIF(NOTA[ID_H],PAJAK[[#This Row],[ID]],NOTA[DISC]))</f>
        <v/>
      </c>
      <c r="M64" s="23" t="e">
        <f ca="1">PAJAK[[#This Row],[SUB TOTAL]]-PAJAK[[#This Row],[DISKON]]</f>
        <v>#VALUE!</v>
      </c>
      <c r="N64" s="23" t="str">
        <f ca="1">IF(PAJAK[[#This Row],[//]]="","",INDEX(INDIRECT("NOTA["&amp;PAJAK[#Headers]&amp;"]"),PAJAK[[#This Row],[//]]-2+PAJAK[[#This Row],[QB]]-1))</f>
        <v/>
      </c>
      <c r="O64" s="23" t="e">
        <f ca="1">(PAJAK[[#This Row],[SUB T-DISC]]-PAJAK[[#This Row],[DISC DLL]])/111%</f>
        <v>#VALUE!</v>
      </c>
      <c r="P64" s="23" t="e">
        <f ca="1">PAJAK[[#This Row],[DPP]]*PAJAK[[#This Row],[PPN]]</f>
        <v>#VALUE!</v>
      </c>
      <c r="Q64" s="23" t="e">
        <f ca="1">PAJAK[[#This Row],[DPP]]+PAJAK[[#This Row],[PPN 11%]]</f>
        <v>#VALUE!</v>
      </c>
      <c r="R64" s="18" t="str">
        <f ca="1">IF(ISNUMBER(PAJAK[[#This Row],[//]]),PPN,"")</f>
        <v/>
      </c>
    </row>
    <row r="65" spans="1:23" x14ac:dyDescent="0.25">
      <c r="A65" s="15" t="str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/>
      </c>
      <c r="B65" s="15" t="str">
        <f ca="1">HYPERLINK("[NOTA_.XLSX]NOTA!c"&amp;PAJAK[[#This Row],[//]],IF(PAJAK[[#This Row],[//]]="","",INDEX(INDIRECT("NOTA["&amp;PAJAK[#Headers]&amp;"]"),PAJAK[[#This Row],[//]]-2)))</f>
        <v/>
      </c>
      <c r="C65" s="15" t="str">
        <f ca="1">IF(PAJAK[[#This Row],[//]]="","",INDEX(INDIRECT("NOTA["&amp;PAJAK[#Headers]&amp;"]"),PAJAK[[#This Row],[//]]-2))</f>
        <v/>
      </c>
      <c r="D65" s="15" t="e">
        <f ca="1">MATCH(PAJAK[[#This Row],[ID]],[5]!Table1[ID],0)</f>
        <v>#REF!</v>
      </c>
      <c r="E65" s="16" t="str">
        <f ca="1">IF(PAJAK[[#This Row],[ID]]="","",COUNTIF(NOTA[ID_H],PAJAK[[#This Row],[ID]]))</f>
        <v/>
      </c>
      <c r="F65" s="15" t="str">
        <f ca="1">IF(PAJAK[[#This Row],[//]]="","",INDEX(CONV[2],MATCH(INDEX(INDIRECT("NOTA["&amp;PAJAK[#Headers]&amp;"]"),PAJAK[[#This Row],[//]]-2),CONV[1],0),0))</f>
        <v/>
      </c>
      <c r="G65" s="17" t="str">
        <f ca="1">IF(PAJAK[[#This Row],[//]]="","",INDEX(NOTA[TGL_H],PAJAK[[#This Row],[//]]-2))</f>
        <v/>
      </c>
      <c r="H65" s="17" t="str">
        <f ca="1">IF(PAJAK[[#This Row],[//]]="","",INDEX(INDIRECT("NOTA["&amp;PAJAK[#Headers]&amp;"]"),PAJAK[[#This Row],[//]]-2))</f>
        <v/>
      </c>
      <c r="I65" s="16" t="str">
        <f ca="1">IF(PAJAK[[#This Row],[//]]="","",INDEX(INDIRECT("NOTA["&amp;PAJAK[#Headers]&amp;"]"),PAJAK[[#This Row],[//]]-2))</f>
        <v/>
      </c>
      <c r="J6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5" s="23" t="str">
        <f ca="1">IF(PAJAK[[#This Row],[//]]="","",SUMIF(NOTA[ID_H],PAJAK[[#This Row],[ID]],NOTA[JUMLAH]))</f>
        <v/>
      </c>
      <c r="L65" s="23" t="str">
        <f ca="1">IF(PAJAK[[#This Row],[//]]="","",SUMIF(NOTA[ID_H],PAJAK[[#This Row],[ID]],NOTA[DISC]))</f>
        <v/>
      </c>
      <c r="M65" s="23" t="e">
        <f ca="1">PAJAK[[#This Row],[SUB TOTAL]]-PAJAK[[#This Row],[DISKON]]</f>
        <v>#VALUE!</v>
      </c>
      <c r="N65" s="23" t="str">
        <f ca="1">IF(PAJAK[[#This Row],[//]]="","",INDEX(INDIRECT("NOTA["&amp;PAJAK[#Headers]&amp;"]"),PAJAK[[#This Row],[//]]-2+PAJAK[[#This Row],[QB]]-1))</f>
        <v/>
      </c>
      <c r="O65" s="23" t="e">
        <f ca="1">(PAJAK[[#This Row],[SUB T-DISC]]-PAJAK[[#This Row],[DISC DLL]])/111%</f>
        <v>#VALUE!</v>
      </c>
      <c r="P65" s="23" t="e">
        <f ca="1">PAJAK[[#This Row],[DPP]]*PAJAK[[#This Row],[PPN]]</f>
        <v>#VALUE!</v>
      </c>
      <c r="Q65" s="23" t="e">
        <f ca="1">PAJAK[[#This Row],[DPP]]+PAJAK[[#This Row],[PPN 11%]]</f>
        <v>#VALUE!</v>
      </c>
      <c r="R65" s="18" t="str">
        <f ca="1">IF(ISNUMBER(PAJAK[[#This Row],[//]]),PPN,"")</f>
        <v/>
      </c>
    </row>
    <row r="66" spans="1:23" x14ac:dyDescent="0.25">
      <c r="A66" s="19" t="str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/>
      </c>
      <c r="B66" s="21" t="str">
        <f ca="1">HYPERLINK("[NOTA_.XLSX]NOTA!c"&amp;PAJAK[[#This Row],[//]],IF(PAJAK[[#This Row],[//]]="","",INDEX(INDIRECT("NOTA["&amp;PAJAK[#Headers]&amp;"]"),PAJAK[[#This Row],[//]]-2)))</f>
        <v/>
      </c>
      <c r="C66" s="19" t="str">
        <f ca="1">IF(PAJAK[[#This Row],[//]]="","",INDEX(INDIRECT("NOTA["&amp;PAJAK[#Headers]&amp;"]"),PAJAK[[#This Row],[//]]-2))</f>
        <v/>
      </c>
      <c r="D66" s="19" t="e">
        <f ca="1">MATCH(PAJAK[[#This Row],[ID]],[5]!Table1[ID],0)</f>
        <v>#REF!</v>
      </c>
      <c r="E66" s="20" t="str">
        <f ca="1">IF(PAJAK[[#This Row],[ID]]="","",COUNTIF(NOTA[ID_H],PAJAK[[#This Row],[ID]]))</f>
        <v/>
      </c>
      <c r="F66" s="15" t="str">
        <f ca="1">IF(PAJAK[[#This Row],[//]]="","",INDEX(CONV[2],MATCH(INDEX(INDIRECT("NOTA["&amp;PAJAK[#Headers]&amp;"]"),PAJAK[[#This Row],[//]]-2),CONV[1],0),0))</f>
        <v/>
      </c>
      <c r="G66" s="17" t="str">
        <f ca="1">IF(PAJAK[[#This Row],[//]]="","",INDEX(NOTA[TGL_H],PAJAK[[#This Row],[//]]-2))</f>
        <v/>
      </c>
      <c r="H66" s="17" t="str">
        <f ca="1">IF(PAJAK[[#This Row],[//]]="","",INDEX(INDIRECT("NOTA["&amp;PAJAK[#Headers]&amp;"]"),PAJAK[[#This Row],[//]]-2))</f>
        <v/>
      </c>
      <c r="I66" s="16" t="str">
        <f ca="1">IF(PAJAK[[#This Row],[//]]="","",INDEX(INDIRECT("NOTA["&amp;PAJAK[#Headers]&amp;"]"),PAJAK[[#This Row],[//]]-2))</f>
        <v/>
      </c>
      <c r="J6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6" s="23" t="str">
        <f ca="1">IF(PAJAK[[#This Row],[//]]="","",SUMIF(NOTA[ID_H],PAJAK[[#This Row],[ID]],NOTA[JUMLAH]))</f>
        <v/>
      </c>
      <c r="L66" s="23" t="str">
        <f ca="1">IF(PAJAK[[#This Row],[//]]="","",SUMIF(NOTA[ID_H],PAJAK[[#This Row],[ID]],NOTA[DISC]))</f>
        <v/>
      </c>
      <c r="M66" s="23" t="e">
        <f ca="1">PAJAK[[#This Row],[SUB TOTAL]]-PAJAK[[#This Row],[DISKON]]</f>
        <v>#VALUE!</v>
      </c>
      <c r="N66" s="23" t="str">
        <f ca="1">IF(PAJAK[[#This Row],[//]]="","",INDEX(INDIRECT("NOTA["&amp;PAJAK[#Headers]&amp;"]"),PAJAK[[#This Row],[//]]-2+PAJAK[[#This Row],[QB]]-1))</f>
        <v/>
      </c>
      <c r="O66" s="23" t="e">
        <f ca="1">(PAJAK[[#This Row],[SUB T-DISC]]-PAJAK[[#This Row],[DISC DLL]])/111%</f>
        <v>#VALUE!</v>
      </c>
      <c r="P66" s="23" t="e">
        <f ca="1">PAJAK[[#This Row],[DPP]]*PAJAK[[#This Row],[PPN]]</f>
        <v>#VALUE!</v>
      </c>
      <c r="Q66" s="23" t="e">
        <f ca="1">PAJAK[[#This Row],[DPP]]+PAJAK[[#This Row],[PPN 11%]]</f>
        <v>#VALUE!</v>
      </c>
      <c r="R66" s="18" t="str">
        <f ca="1">IF(ISNUMBER(PAJAK[[#This Row],[//]]),PPN,"")</f>
        <v/>
      </c>
    </row>
    <row r="67" spans="1:23" x14ac:dyDescent="0.25">
      <c r="A67" s="15" t="str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/>
      </c>
      <c r="B67" s="15" t="str">
        <f ca="1">HYPERLINK("[NOTA_.XLSX]NOTA!c"&amp;PAJAK[[#This Row],[//]],IF(PAJAK[[#This Row],[//]]="","",INDEX(INDIRECT("NOTA["&amp;PAJAK[#Headers]&amp;"]"),PAJAK[[#This Row],[//]]-2)))</f>
        <v/>
      </c>
      <c r="C67" s="15" t="str">
        <f ca="1">IF(PAJAK[[#This Row],[//]]="","",INDEX(INDIRECT("NOTA["&amp;PAJAK[#Headers]&amp;"]"),PAJAK[[#This Row],[//]]-2))</f>
        <v/>
      </c>
      <c r="D67" s="15" t="e">
        <f ca="1">MATCH(PAJAK[[#This Row],[ID]],[5]!Table1[ID],0)</f>
        <v>#REF!</v>
      </c>
      <c r="E67" s="16" t="str">
        <f ca="1">IF(PAJAK[[#This Row],[ID]]="","",COUNTIF(NOTA[ID_H],PAJAK[[#This Row],[ID]]))</f>
        <v/>
      </c>
      <c r="F67" s="15" t="str">
        <f ca="1">IF(PAJAK[[#This Row],[//]]="","",INDEX(CONV[2],MATCH(INDEX(INDIRECT("NOTA["&amp;PAJAK[#Headers]&amp;"]"),PAJAK[[#This Row],[//]]-2),CONV[1],0),0))</f>
        <v/>
      </c>
      <c r="G67" s="17" t="str">
        <f ca="1">IF(PAJAK[[#This Row],[//]]="","",INDEX(NOTA[TGL_H],PAJAK[[#This Row],[//]]-2))</f>
        <v/>
      </c>
      <c r="H67" s="17" t="str">
        <f ca="1">IF(PAJAK[[#This Row],[//]]="","",INDEX(INDIRECT("NOTA["&amp;PAJAK[#Headers]&amp;"]"),PAJAK[[#This Row],[//]]-2))</f>
        <v/>
      </c>
      <c r="I67" s="16" t="str">
        <f ca="1">IF(PAJAK[[#This Row],[//]]="","",INDEX(INDIRECT("NOTA["&amp;PAJAK[#Headers]&amp;"]"),PAJAK[[#This Row],[//]]-2))</f>
        <v/>
      </c>
      <c r="J6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7" s="23" t="str">
        <f ca="1">IF(PAJAK[[#This Row],[//]]="","",SUMIF(NOTA[ID_H],PAJAK[[#This Row],[ID]],NOTA[JUMLAH]))</f>
        <v/>
      </c>
      <c r="L67" s="23" t="str">
        <f ca="1">IF(PAJAK[[#This Row],[//]]="","",SUMIF(NOTA[ID_H],PAJAK[[#This Row],[ID]],NOTA[DISC]))</f>
        <v/>
      </c>
      <c r="M67" s="23" t="e">
        <f ca="1">PAJAK[[#This Row],[SUB TOTAL]]-PAJAK[[#This Row],[DISKON]]</f>
        <v>#VALUE!</v>
      </c>
      <c r="N67" s="23" t="str">
        <f ca="1">IF(PAJAK[[#This Row],[//]]="","",INDEX(INDIRECT("NOTA["&amp;PAJAK[#Headers]&amp;"]"),PAJAK[[#This Row],[//]]-2+PAJAK[[#This Row],[QB]]-1))</f>
        <v/>
      </c>
      <c r="O67" s="23" t="e">
        <f ca="1">(PAJAK[[#This Row],[SUB T-DISC]]-PAJAK[[#This Row],[DISC DLL]])/111%</f>
        <v>#VALUE!</v>
      </c>
      <c r="P67" s="23" t="e">
        <f ca="1">PAJAK[[#This Row],[DPP]]*PAJAK[[#This Row],[PPN]]</f>
        <v>#VALUE!</v>
      </c>
      <c r="Q67" s="23" t="e">
        <f ca="1">PAJAK[[#This Row],[DPP]]+PAJAK[[#This Row],[PPN 11%]]</f>
        <v>#VALUE!</v>
      </c>
      <c r="R67" s="18" t="str">
        <f ca="1">IF(ISNUMBER(PAJAK[[#This Row],[//]]),PPN,"")</f>
        <v/>
      </c>
    </row>
    <row r="68" spans="1:23" x14ac:dyDescent="0.25">
      <c r="A68" s="19" t="str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/>
      </c>
      <c r="B68" s="21" t="str">
        <f ca="1">HYPERLINK("[NOTA_.XLSX]NOTA!c"&amp;PAJAK[[#This Row],[//]],IF(PAJAK[[#This Row],[//]]="","",INDEX(INDIRECT("NOTA["&amp;PAJAK[#Headers]&amp;"]"),PAJAK[[#This Row],[//]]-2)))</f>
        <v/>
      </c>
      <c r="C68" s="19" t="str">
        <f ca="1">IF(PAJAK[[#This Row],[//]]="","",INDEX(INDIRECT("NOTA["&amp;PAJAK[#Headers]&amp;"]"),PAJAK[[#This Row],[//]]-2))</f>
        <v/>
      </c>
      <c r="D68" s="19" t="e">
        <f ca="1">MATCH(PAJAK[[#This Row],[ID]],[5]!Table1[ID],0)</f>
        <v>#REF!</v>
      </c>
      <c r="E68" s="20" t="str">
        <f ca="1">IF(PAJAK[[#This Row],[ID]]="","",COUNTIF(NOTA[ID_H],PAJAK[[#This Row],[ID]]))</f>
        <v/>
      </c>
      <c r="F68" s="15" t="str">
        <f ca="1">IF(PAJAK[[#This Row],[//]]="","",INDEX(CONV[2],MATCH(INDEX(INDIRECT("NOTA["&amp;PAJAK[#Headers]&amp;"]"),PAJAK[[#This Row],[//]]-2),CONV[1],0),0))</f>
        <v/>
      </c>
      <c r="G68" s="17" t="str">
        <f ca="1">IF(PAJAK[[#This Row],[//]]="","",INDEX(NOTA[TGL_H],PAJAK[[#This Row],[//]]-2))</f>
        <v/>
      </c>
      <c r="H68" s="17" t="str">
        <f ca="1">IF(PAJAK[[#This Row],[//]]="","",INDEX(INDIRECT("NOTA["&amp;PAJAK[#Headers]&amp;"]"),PAJAK[[#This Row],[//]]-2))</f>
        <v/>
      </c>
      <c r="I68" s="16" t="str">
        <f ca="1">IF(PAJAK[[#This Row],[//]]="","",INDEX(INDIRECT("NOTA["&amp;PAJAK[#Headers]&amp;"]"),PAJAK[[#This Row],[//]]-2))</f>
        <v/>
      </c>
      <c r="J6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8" s="23" t="str">
        <f ca="1">IF(PAJAK[[#This Row],[//]]="","",SUMIF(NOTA[ID_H],PAJAK[[#This Row],[ID]],NOTA[JUMLAH]))</f>
        <v/>
      </c>
      <c r="L68" s="23" t="str">
        <f ca="1">IF(PAJAK[[#This Row],[//]]="","",SUMIF(NOTA[ID_H],PAJAK[[#This Row],[ID]],NOTA[DISC]))</f>
        <v/>
      </c>
      <c r="M68" s="23" t="e">
        <f ca="1">PAJAK[[#This Row],[SUB TOTAL]]-PAJAK[[#This Row],[DISKON]]</f>
        <v>#VALUE!</v>
      </c>
      <c r="N68" s="23" t="str">
        <f ca="1">IF(PAJAK[[#This Row],[//]]="","",INDEX(INDIRECT("NOTA["&amp;PAJAK[#Headers]&amp;"]"),PAJAK[[#This Row],[//]]-2+PAJAK[[#This Row],[QB]]-1))</f>
        <v/>
      </c>
      <c r="O68" s="23" t="e">
        <f ca="1">(PAJAK[[#This Row],[SUB T-DISC]]-PAJAK[[#This Row],[DISC DLL]])/111%</f>
        <v>#VALUE!</v>
      </c>
      <c r="P68" s="23" t="e">
        <f ca="1">PAJAK[[#This Row],[DPP]]*PAJAK[[#This Row],[PPN]]</f>
        <v>#VALUE!</v>
      </c>
      <c r="Q68" s="23" t="e">
        <f ca="1">PAJAK[[#This Row],[DPP]]+PAJAK[[#This Row],[PPN 11%]]</f>
        <v>#VALUE!</v>
      </c>
      <c r="R68" s="18" t="str">
        <f ca="1">IF(ISNUMBER(PAJAK[[#This Row],[//]]),PPN,"")</f>
        <v/>
      </c>
    </row>
    <row r="69" spans="1:23" x14ac:dyDescent="0.25">
      <c r="A69" s="19" t="str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/>
      </c>
      <c r="B69" s="21" t="str">
        <f ca="1">HYPERLINK("[NOTA_.XLSX]NOTA!c"&amp;PAJAK[[#This Row],[//]],IF(PAJAK[[#This Row],[//]]="","",INDEX(INDIRECT("NOTA["&amp;PAJAK[#Headers]&amp;"]"),PAJAK[[#This Row],[//]]-2)))</f>
        <v/>
      </c>
      <c r="C69" s="19" t="str">
        <f ca="1">IF(PAJAK[[#This Row],[//]]="","",INDEX(INDIRECT("NOTA["&amp;PAJAK[#Headers]&amp;"]"),PAJAK[[#This Row],[//]]-2))</f>
        <v/>
      </c>
      <c r="D69" s="19" t="e">
        <f ca="1">MATCH(PAJAK[[#This Row],[ID]],[5]!Table1[ID],0)</f>
        <v>#REF!</v>
      </c>
      <c r="E69" s="20" t="str">
        <f ca="1">IF(PAJAK[[#This Row],[ID]]="","",COUNTIF(NOTA[ID_H],PAJAK[[#This Row],[ID]]))</f>
        <v/>
      </c>
      <c r="F69" s="15" t="str">
        <f ca="1">IF(PAJAK[[#This Row],[//]]="","",INDEX(CONV[2],MATCH(INDEX(INDIRECT("NOTA["&amp;PAJAK[#Headers]&amp;"]"),PAJAK[[#This Row],[//]]-2),CONV[1],0),0))</f>
        <v/>
      </c>
      <c r="G69" s="17" t="str">
        <f ca="1">IF(PAJAK[[#This Row],[//]]="","",INDEX(NOTA[TGL_H],PAJAK[[#This Row],[//]]-2))</f>
        <v/>
      </c>
      <c r="H69" s="17" t="str">
        <f ca="1">IF(PAJAK[[#This Row],[//]]="","",INDEX(INDIRECT("NOTA["&amp;PAJAK[#Headers]&amp;"]"),PAJAK[[#This Row],[//]]-2))</f>
        <v/>
      </c>
      <c r="I69" s="16" t="str">
        <f ca="1">IF(PAJAK[[#This Row],[//]]="","",INDEX(INDIRECT("NOTA["&amp;PAJAK[#Headers]&amp;"]"),PAJAK[[#This Row],[//]]-2))</f>
        <v/>
      </c>
      <c r="J6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9" s="23" t="str">
        <f ca="1">IF(PAJAK[[#This Row],[//]]="","",SUMIF(NOTA[ID_H],PAJAK[[#This Row],[ID]],NOTA[JUMLAH]))</f>
        <v/>
      </c>
      <c r="L69" s="23" t="str">
        <f ca="1">IF(PAJAK[[#This Row],[//]]="","",SUMIF(NOTA[ID_H],PAJAK[[#This Row],[ID]],NOTA[DISC]))</f>
        <v/>
      </c>
      <c r="M69" s="23" t="e">
        <f ca="1">PAJAK[[#This Row],[SUB TOTAL]]-PAJAK[[#This Row],[DISKON]]</f>
        <v>#VALUE!</v>
      </c>
      <c r="N69" s="23" t="str">
        <f ca="1">IF(PAJAK[[#This Row],[//]]="","",INDEX(INDIRECT("NOTA["&amp;PAJAK[#Headers]&amp;"]"),PAJAK[[#This Row],[//]]-2+PAJAK[[#This Row],[QB]]-1))</f>
        <v/>
      </c>
      <c r="O69" s="23" t="e">
        <f ca="1">(PAJAK[[#This Row],[SUB T-DISC]]-PAJAK[[#This Row],[DISC DLL]])/111%</f>
        <v>#VALUE!</v>
      </c>
      <c r="P69" s="23" t="e">
        <f ca="1">PAJAK[[#This Row],[DPP]]*PAJAK[[#This Row],[PPN]]</f>
        <v>#VALUE!</v>
      </c>
      <c r="Q69" s="23" t="e">
        <f ca="1">PAJAK[[#This Row],[DPP]]+PAJAK[[#This Row],[PPN 11%]]</f>
        <v>#VALUE!</v>
      </c>
      <c r="R69" s="18" t="str">
        <f ca="1">IF(ISNUMBER(PAJAK[[#This Row],[//]]),PPN,"")</f>
        <v/>
      </c>
    </row>
    <row r="70" spans="1:23" x14ac:dyDescent="0.25">
      <c r="A70" s="19" t="str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/>
      </c>
      <c r="B70" s="21" t="str">
        <f ca="1">HYPERLINK("[NOTA_.XLSX]NOTA!c"&amp;PAJAK[[#This Row],[//]],IF(PAJAK[[#This Row],[//]]="","",INDEX(INDIRECT("NOTA["&amp;PAJAK[#Headers]&amp;"]"),PAJAK[[#This Row],[//]]-2)))</f>
        <v/>
      </c>
      <c r="C70" s="19" t="str">
        <f ca="1">IF(PAJAK[[#This Row],[//]]="","",INDEX(INDIRECT("NOTA["&amp;PAJAK[#Headers]&amp;"]"),PAJAK[[#This Row],[//]]-2))</f>
        <v/>
      </c>
      <c r="D70" s="19" t="e">
        <f ca="1">MATCH(PAJAK[[#This Row],[ID]],[5]!Table1[ID],0)</f>
        <v>#REF!</v>
      </c>
      <c r="E70" s="20" t="str">
        <f ca="1">IF(PAJAK[[#This Row],[ID]]="","",COUNTIF(NOTA[ID_H],PAJAK[[#This Row],[ID]]))</f>
        <v/>
      </c>
      <c r="F70" s="15" t="str">
        <f ca="1">IF(PAJAK[[#This Row],[//]]="","",INDEX(CONV[2],MATCH(INDEX(INDIRECT("NOTA["&amp;PAJAK[#Headers]&amp;"]"),PAJAK[[#This Row],[//]]-2),CONV[1],0),0))</f>
        <v/>
      </c>
      <c r="G70" s="17" t="str">
        <f ca="1">IF(PAJAK[[#This Row],[//]]="","",INDEX(NOTA[TGL_H],PAJAK[[#This Row],[//]]-2))</f>
        <v/>
      </c>
      <c r="H70" s="17" t="str">
        <f ca="1">IF(PAJAK[[#This Row],[//]]="","",INDEX(INDIRECT("NOTA["&amp;PAJAK[#Headers]&amp;"]"),PAJAK[[#This Row],[//]]-2))</f>
        <v/>
      </c>
      <c r="I70" s="16" t="str">
        <f ca="1">IF(PAJAK[[#This Row],[//]]="","",INDEX(INDIRECT("NOTA["&amp;PAJAK[#Headers]&amp;"]"),PAJAK[[#This Row],[//]]-2))</f>
        <v/>
      </c>
      <c r="J7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0" s="23" t="str">
        <f ca="1">IF(PAJAK[[#This Row],[//]]="","",SUMIF(NOTA[ID_H],PAJAK[[#This Row],[ID]],NOTA[JUMLAH]))</f>
        <v/>
      </c>
      <c r="L70" s="23" t="str">
        <f ca="1">IF(PAJAK[[#This Row],[//]]="","",SUMIF(NOTA[ID_H],PAJAK[[#This Row],[ID]],NOTA[DISC]))</f>
        <v/>
      </c>
      <c r="M70" s="23" t="e">
        <f ca="1">PAJAK[[#This Row],[SUB TOTAL]]-PAJAK[[#This Row],[DISKON]]</f>
        <v>#VALUE!</v>
      </c>
      <c r="N70" s="23" t="str">
        <f ca="1">IF(PAJAK[[#This Row],[//]]="","",INDEX(INDIRECT("NOTA["&amp;PAJAK[#Headers]&amp;"]"),PAJAK[[#This Row],[//]]-2+PAJAK[[#This Row],[QB]]-1))</f>
        <v/>
      </c>
      <c r="O70" s="23" t="e">
        <f ca="1">(PAJAK[[#This Row],[SUB T-DISC]]-PAJAK[[#This Row],[DISC DLL]])/111%</f>
        <v>#VALUE!</v>
      </c>
      <c r="P70" s="23" t="e">
        <f ca="1">PAJAK[[#This Row],[DPP]]*PAJAK[[#This Row],[PPN]]</f>
        <v>#VALUE!</v>
      </c>
      <c r="Q70" s="23" t="e">
        <f ca="1">PAJAK[[#This Row],[DPP]]+PAJAK[[#This Row],[PPN 11%]]</f>
        <v>#VALUE!</v>
      </c>
      <c r="R70" s="18" t="str">
        <f ca="1">IF(ISNUMBER(PAJAK[[#This Row],[//]]),PPN,"")</f>
        <v/>
      </c>
    </row>
    <row r="71" spans="1:23" x14ac:dyDescent="0.25">
      <c r="A71" s="19" t="str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/>
      </c>
      <c r="B71" s="21" t="str">
        <f ca="1">HYPERLINK("[NOTA_.XLSX]NOTA!c"&amp;PAJAK[[#This Row],[//]],IF(PAJAK[[#This Row],[//]]="","",INDEX(INDIRECT("NOTA["&amp;PAJAK[#Headers]&amp;"]"),PAJAK[[#This Row],[//]]-2)))</f>
        <v/>
      </c>
      <c r="C71" s="19" t="str">
        <f ca="1">IF(PAJAK[[#This Row],[//]]="","",INDEX(INDIRECT("NOTA["&amp;PAJAK[#Headers]&amp;"]"),PAJAK[[#This Row],[//]]-2))</f>
        <v/>
      </c>
      <c r="D71" s="19" t="e">
        <f ca="1">MATCH(PAJAK[[#This Row],[ID]],[5]!Table1[ID],0)</f>
        <v>#REF!</v>
      </c>
      <c r="E71" s="20" t="str">
        <f ca="1">IF(PAJAK[[#This Row],[ID]]="","",COUNTIF(NOTA[ID_H],PAJAK[[#This Row],[ID]]))</f>
        <v/>
      </c>
      <c r="F71" s="15" t="str">
        <f ca="1">IF(PAJAK[[#This Row],[//]]="","",INDEX(CONV[2],MATCH(INDEX(INDIRECT("NOTA["&amp;PAJAK[#Headers]&amp;"]"),PAJAK[[#This Row],[//]]-2),CONV[1],0),0))</f>
        <v/>
      </c>
      <c r="G71" s="17" t="str">
        <f ca="1">IF(PAJAK[[#This Row],[//]]="","",INDEX(NOTA[TGL_H],PAJAK[[#This Row],[//]]-2))</f>
        <v/>
      </c>
      <c r="H71" s="17" t="str">
        <f ca="1">IF(PAJAK[[#This Row],[//]]="","",INDEX(INDIRECT("NOTA["&amp;PAJAK[#Headers]&amp;"]"),PAJAK[[#This Row],[//]]-2))</f>
        <v/>
      </c>
      <c r="I71" s="16" t="str">
        <f ca="1">IF(PAJAK[[#This Row],[//]]="","",INDEX(INDIRECT("NOTA["&amp;PAJAK[#Headers]&amp;"]"),PAJAK[[#This Row],[//]]-2))</f>
        <v/>
      </c>
      <c r="J7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1" s="23" t="str">
        <f ca="1">IF(PAJAK[[#This Row],[//]]="","",SUMIF(NOTA[ID_H],PAJAK[[#This Row],[ID]],NOTA[JUMLAH]))</f>
        <v/>
      </c>
      <c r="L71" s="23" t="str">
        <f ca="1">IF(PAJAK[[#This Row],[//]]="","",SUMIF(NOTA[ID_H],PAJAK[[#This Row],[ID]],NOTA[DISC]))</f>
        <v/>
      </c>
      <c r="M71" s="23" t="e">
        <f ca="1">PAJAK[[#This Row],[SUB TOTAL]]-PAJAK[[#This Row],[DISKON]]</f>
        <v>#VALUE!</v>
      </c>
      <c r="N71" s="23" t="str">
        <f ca="1">IF(PAJAK[[#This Row],[//]]="","",INDEX(INDIRECT("NOTA["&amp;PAJAK[#Headers]&amp;"]"),PAJAK[[#This Row],[//]]-2+PAJAK[[#This Row],[QB]]-1))</f>
        <v/>
      </c>
      <c r="O71" s="23" t="e">
        <f ca="1">(PAJAK[[#This Row],[SUB T-DISC]]-PAJAK[[#This Row],[DISC DLL]])/111%</f>
        <v>#VALUE!</v>
      </c>
      <c r="P71" s="23" t="e">
        <f ca="1">PAJAK[[#This Row],[DPP]]*PAJAK[[#This Row],[PPN]]</f>
        <v>#VALUE!</v>
      </c>
      <c r="Q71" s="23" t="e">
        <f ca="1">PAJAK[[#This Row],[DPP]]+PAJAK[[#This Row],[PPN 11%]]</f>
        <v>#VALUE!</v>
      </c>
      <c r="R71" s="18" t="str">
        <f ca="1">IF(ISNUMBER(PAJAK[[#This Row],[//]]),PPN,"")</f>
        <v/>
      </c>
    </row>
    <row r="72" spans="1:23" x14ac:dyDescent="0.25">
      <c r="A72" s="15" t="str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/>
      </c>
      <c r="B72" s="15" t="str">
        <f ca="1">HYPERLINK("[NOTA_.XLSX]NOTA!c"&amp;PAJAK[[#This Row],[//]],IF(PAJAK[[#This Row],[//]]="","",INDEX(INDIRECT("NOTA["&amp;PAJAK[#Headers]&amp;"]"),PAJAK[[#This Row],[//]]-2)))</f>
        <v/>
      </c>
      <c r="C72" s="15" t="str">
        <f ca="1">IF(PAJAK[[#This Row],[//]]="","",INDEX(INDIRECT("NOTA["&amp;PAJAK[#Headers]&amp;"]"),PAJAK[[#This Row],[//]]-2))</f>
        <v/>
      </c>
      <c r="D72" s="15" t="e">
        <f ca="1">MATCH(PAJAK[[#This Row],[ID]],[5]!Table1[ID],0)</f>
        <v>#REF!</v>
      </c>
      <c r="E72" s="16" t="str">
        <f ca="1">IF(PAJAK[[#This Row],[ID]]="","",COUNTIF(NOTA[ID_H],PAJAK[[#This Row],[ID]]))</f>
        <v/>
      </c>
      <c r="F72" s="15" t="str">
        <f ca="1">IF(PAJAK[[#This Row],[//]]="","",INDEX(CONV[2],MATCH(INDEX(INDIRECT("NOTA["&amp;PAJAK[#Headers]&amp;"]"),PAJAK[[#This Row],[//]]-2),CONV[1],0),0))</f>
        <v/>
      </c>
      <c r="G72" s="17" t="str">
        <f ca="1">IF(PAJAK[[#This Row],[//]]="","",INDEX(NOTA[TGL_H],PAJAK[[#This Row],[//]]-2))</f>
        <v/>
      </c>
      <c r="H72" s="17" t="str">
        <f ca="1">IF(PAJAK[[#This Row],[//]]="","",INDEX(INDIRECT("NOTA["&amp;PAJAK[#Headers]&amp;"]"),PAJAK[[#This Row],[//]]-2))</f>
        <v/>
      </c>
      <c r="I72" s="16" t="str">
        <f ca="1">IF(PAJAK[[#This Row],[//]]="","",INDEX(INDIRECT("NOTA["&amp;PAJAK[#Headers]&amp;"]"),PAJAK[[#This Row],[//]]-2))</f>
        <v/>
      </c>
      <c r="J7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2" s="23" t="str">
        <f ca="1">IF(PAJAK[[#This Row],[//]]="","",SUMIF(NOTA[ID_H],PAJAK[[#This Row],[ID]],NOTA[JUMLAH]))</f>
        <v/>
      </c>
      <c r="L72" s="23" t="str">
        <f ca="1">IF(PAJAK[[#This Row],[//]]="","",SUMIF(NOTA[ID_H],PAJAK[[#This Row],[ID]],NOTA[DISC]))</f>
        <v/>
      </c>
      <c r="M72" s="23" t="e">
        <f ca="1">PAJAK[[#This Row],[SUB TOTAL]]-PAJAK[[#This Row],[DISKON]]</f>
        <v>#VALUE!</v>
      </c>
      <c r="N72" s="23" t="str">
        <f ca="1">IF(PAJAK[[#This Row],[//]]="","",INDEX(INDIRECT("NOTA["&amp;PAJAK[#Headers]&amp;"]"),PAJAK[[#This Row],[//]]-2+PAJAK[[#This Row],[QB]]-1))</f>
        <v/>
      </c>
      <c r="O72" s="23" t="e">
        <f ca="1">(PAJAK[[#This Row],[SUB T-DISC]]-PAJAK[[#This Row],[DISC DLL]])/111%</f>
        <v>#VALUE!</v>
      </c>
      <c r="P72" s="23" t="e">
        <f ca="1">PAJAK[[#This Row],[DPP]]*PAJAK[[#This Row],[PPN]]</f>
        <v>#VALUE!</v>
      </c>
      <c r="Q72" s="23" t="e">
        <f ca="1">PAJAK[[#This Row],[DPP]]+PAJAK[[#This Row],[PPN 11%]]</f>
        <v>#VALUE!</v>
      </c>
      <c r="R72" s="18" t="str">
        <f ca="1">IF(ISNUMBER(PAJAK[[#This Row],[//]]),PPN,"")</f>
        <v/>
      </c>
    </row>
    <row r="73" spans="1:23" x14ac:dyDescent="0.25">
      <c r="A73" s="15" t="str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/>
      </c>
      <c r="B73" s="15" t="str">
        <f ca="1">HYPERLINK("[NOTA_.XLSX]NOTA!c"&amp;PAJAK[[#This Row],[//]],IF(PAJAK[[#This Row],[//]]="","",INDEX(INDIRECT("NOTA["&amp;PAJAK[#Headers]&amp;"]"),PAJAK[[#This Row],[//]]-2)))</f>
        <v/>
      </c>
      <c r="C73" s="15" t="str">
        <f ca="1">IF(PAJAK[[#This Row],[//]]="","",INDEX(INDIRECT("NOTA["&amp;PAJAK[#Headers]&amp;"]"),PAJAK[[#This Row],[//]]-2))</f>
        <v/>
      </c>
      <c r="D73" s="15" t="e">
        <f ca="1">MATCH(PAJAK[[#This Row],[ID]],[5]!Table1[ID],0)</f>
        <v>#REF!</v>
      </c>
      <c r="E73" s="16" t="str">
        <f ca="1">IF(PAJAK[[#This Row],[ID]]="","",COUNTIF(NOTA[ID_H],PAJAK[[#This Row],[ID]]))</f>
        <v/>
      </c>
      <c r="F73" s="15" t="str">
        <f ca="1">IF(PAJAK[[#This Row],[//]]="","",INDEX(CONV[2],MATCH(INDEX(INDIRECT("NOTA["&amp;PAJAK[#Headers]&amp;"]"),PAJAK[[#This Row],[//]]-2),CONV[1],0),0))</f>
        <v/>
      </c>
      <c r="G73" s="17" t="str">
        <f ca="1">IF(PAJAK[[#This Row],[//]]="","",INDEX(NOTA[TGL_H],PAJAK[[#This Row],[//]]-2))</f>
        <v/>
      </c>
      <c r="H73" s="17" t="str">
        <f ca="1">IF(PAJAK[[#This Row],[//]]="","",INDEX(INDIRECT("NOTA["&amp;PAJAK[#Headers]&amp;"]"),PAJAK[[#This Row],[//]]-2))</f>
        <v/>
      </c>
      <c r="I73" s="16" t="str">
        <f ca="1">IF(PAJAK[[#This Row],[//]]="","",INDEX(INDIRECT("NOTA["&amp;PAJAK[#Headers]&amp;"]"),PAJAK[[#This Row],[//]]-2))</f>
        <v/>
      </c>
      <c r="J7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3" s="23" t="str">
        <f ca="1">IF(PAJAK[[#This Row],[//]]="","",SUMIF(NOTA[ID_H],PAJAK[[#This Row],[ID]],NOTA[JUMLAH]))</f>
        <v/>
      </c>
      <c r="L73" s="23" t="str">
        <f ca="1">IF(PAJAK[[#This Row],[//]]="","",SUMIF(NOTA[ID_H],PAJAK[[#This Row],[ID]],NOTA[DISC]))</f>
        <v/>
      </c>
      <c r="M73" s="23" t="e">
        <f ca="1">PAJAK[[#This Row],[SUB TOTAL]]-PAJAK[[#This Row],[DISKON]]</f>
        <v>#VALUE!</v>
      </c>
      <c r="N73" s="23" t="str">
        <f ca="1">IF(PAJAK[[#This Row],[//]]="","",INDEX(INDIRECT("NOTA["&amp;PAJAK[#Headers]&amp;"]"),PAJAK[[#This Row],[//]]-2+PAJAK[[#This Row],[QB]]-1))</f>
        <v/>
      </c>
      <c r="O73" s="23" t="e">
        <f ca="1">(PAJAK[[#This Row],[SUB T-DISC]]-PAJAK[[#This Row],[DISC DLL]])/111%</f>
        <v>#VALUE!</v>
      </c>
      <c r="P73" s="23" t="e">
        <f ca="1">PAJAK[[#This Row],[DPP]]*PAJAK[[#This Row],[PPN]]</f>
        <v>#VALUE!</v>
      </c>
      <c r="Q73" s="23" t="e">
        <f ca="1">PAJAK[[#This Row],[DPP]]+PAJAK[[#This Row],[PPN 11%]]</f>
        <v>#VALUE!</v>
      </c>
      <c r="R73" s="18" t="str">
        <f ca="1">IF(ISNUMBER(PAJAK[[#This Row],[//]]),PPN,"")</f>
        <v/>
      </c>
    </row>
    <row r="74" spans="1:23" x14ac:dyDescent="0.25">
      <c r="A74" s="19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21" t="str">
        <f ca="1">HYPERLINK("[NOTA_.XLSX]NOTA!c"&amp;PAJAK[[#This Row],[//]],IF(PAJAK[[#This Row],[//]]="","",INDEX(INDIRECT("NOTA["&amp;PAJAK[#Headers]&amp;"]"),PAJAK[[#This Row],[//]]-2)))</f>
        <v/>
      </c>
      <c r="C74" s="19" t="str">
        <f ca="1">IF(PAJAK[[#This Row],[//]]="","",INDEX(INDIRECT("NOTA["&amp;PAJAK[#Headers]&amp;"]"),PAJAK[[#This Row],[//]]-2))</f>
        <v/>
      </c>
      <c r="D74" s="19" t="e">
        <f ca="1">MATCH(PAJAK[[#This Row],[ID]],[5]!Table1[ID],0)</f>
        <v>#REF!</v>
      </c>
      <c r="E74" s="20" t="str">
        <f ca="1">IF(PAJAK[[#This Row],[ID]]="","",COUNTIF(NOTA[ID_H],PAJAK[[#This Row],[ID]]))</f>
        <v/>
      </c>
      <c r="F74" s="15" t="str">
        <f ca="1">IF(PAJAK[[#This Row],[//]]="","",INDEX(CONV[2],MATCH(INDEX(INDIRECT("NOTA["&amp;PAJAK[#Headers]&amp;"]"),PAJAK[[#This Row],[//]]-2),CONV[1],0),0))</f>
        <v/>
      </c>
      <c r="G74" s="17" t="str">
        <f ca="1">IF(PAJAK[[#This Row],[//]]="","",INDEX(NOTA[TGL_H],PAJAK[[#This Row],[//]]-2))</f>
        <v/>
      </c>
      <c r="H74" s="17" t="str">
        <f ca="1">IF(PAJAK[[#This Row],[//]]="","",INDEX(INDIRECT("NOTA["&amp;PAJAK[#Headers]&amp;"]"),PAJAK[[#This Row],[//]]-2))</f>
        <v/>
      </c>
      <c r="I74" s="16" t="str">
        <f ca="1">IF(PAJAK[[#This Row],[//]]="","",INDEX(INDIRECT("NOTA["&amp;PAJAK[#Headers]&amp;"]"),PAJAK[[#This Row],[//]]-2))</f>
        <v/>
      </c>
      <c r="J7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23" t="str">
        <f ca="1">IF(PAJAK[[#This Row],[//]]="","",SUMIF(NOTA[ID_H],PAJAK[[#This Row],[ID]],NOTA[JUMLAH]))</f>
        <v/>
      </c>
      <c r="L74" s="23" t="str">
        <f ca="1">IF(PAJAK[[#This Row],[//]]="","",SUMIF(NOTA[ID_H],PAJAK[[#This Row],[ID]],NOTA[DISC]))</f>
        <v/>
      </c>
      <c r="M74" s="23" t="e">
        <f ca="1">PAJAK[[#This Row],[SUB TOTAL]]-PAJAK[[#This Row],[DISKON]]</f>
        <v>#VALUE!</v>
      </c>
      <c r="N74" s="23" t="str">
        <f ca="1">IF(PAJAK[[#This Row],[//]]="","",INDEX(INDIRECT("NOTA["&amp;PAJAK[#Headers]&amp;"]"),PAJAK[[#This Row],[//]]-2+PAJAK[[#This Row],[QB]]-1))</f>
        <v/>
      </c>
      <c r="O74" s="23" t="e">
        <f ca="1">(PAJAK[[#This Row],[SUB T-DISC]]-PAJAK[[#This Row],[DISC DLL]])/111%</f>
        <v>#VALUE!</v>
      </c>
      <c r="P74" s="23" t="e">
        <f ca="1">PAJAK[[#This Row],[DPP]]*PAJAK[[#This Row],[PPN]]</f>
        <v>#VALUE!</v>
      </c>
      <c r="Q74" s="23" t="e">
        <f ca="1">PAJAK[[#This Row],[DPP]]+PAJAK[[#This Row],[PPN 11%]]</f>
        <v>#VALUE!</v>
      </c>
      <c r="R74" s="18" t="str">
        <f ca="1">IF(ISNUMBER(PAJAK[[#This Row],[//]]),PPN,"")</f>
        <v/>
      </c>
    </row>
    <row r="75" spans="1:23" x14ac:dyDescent="0.25">
      <c r="A75" s="19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21" t="str">
        <f ca="1">HYPERLINK("[NOTA_.XLSX]NOTA!c"&amp;PAJAK[[#This Row],[//]],IF(PAJAK[[#This Row],[//]]="","",INDEX(INDIRECT("NOTA["&amp;PAJAK[#Headers]&amp;"]"),PAJAK[[#This Row],[//]]-2)))</f>
        <v/>
      </c>
      <c r="C75" s="19" t="str">
        <f ca="1">IF(PAJAK[[#This Row],[//]]="","",INDEX(INDIRECT("NOTA["&amp;PAJAK[#Headers]&amp;"]"),PAJAK[[#This Row],[//]]-2))</f>
        <v/>
      </c>
      <c r="D75" s="19" t="e">
        <f ca="1">MATCH(PAJAK[[#This Row],[ID]],[5]!Table1[ID],0)</f>
        <v>#REF!</v>
      </c>
      <c r="E75" s="20" t="str">
        <f ca="1">IF(PAJAK[[#This Row],[ID]]="","",COUNTIF(NOTA[ID_H],PAJAK[[#This Row],[ID]]))</f>
        <v/>
      </c>
      <c r="F75" s="15" t="str">
        <f ca="1">IF(PAJAK[[#This Row],[//]]="","",INDEX(CONV[2],MATCH(INDEX(INDIRECT("NOTA["&amp;PAJAK[#Headers]&amp;"]"),PAJAK[[#This Row],[//]]-2),CONV[1],0),0))</f>
        <v/>
      </c>
      <c r="G75" s="17" t="str">
        <f ca="1">IF(PAJAK[[#This Row],[//]]="","",INDEX(NOTA[TGL_H],PAJAK[[#This Row],[//]]-2))</f>
        <v/>
      </c>
      <c r="H75" s="17" t="str">
        <f ca="1">IF(PAJAK[[#This Row],[//]]="","",INDEX(INDIRECT("NOTA["&amp;PAJAK[#Headers]&amp;"]"),PAJAK[[#This Row],[//]]-2))</f>
        <v/>
      </c>
      <c r="I75" s="16" t="str">
        <f ca="1">IF(PAJAK[[#This Row],[//]]="","",INDEX(INDIRECT("NOTA["&amp;PAJAK[#Headers]&amp;"]"),PAJAK[[#This Row],[//]]-2))</f>
        <v/>
      </c>
      <c r="J7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23" t="str">
        <f ca="1">IF(PAJAK[[#This Row],[//]]="","",SUMIF(NOTA[ID_H],PAJAK[[#This Row],[ID]],NOTA[JUMLAH]))</f>
        <v/>
      </c>
      <c r="L75" s="23" t="str">
        <f ca="1">IF(PAJAK[[#This Row],[//]]="","",SUMIF(NOTA[ID_H],PAJAK[[#This Row],[ID]],NOTA[DISC]))</f>
        <v/>
      </c>
      <c r="M75" s="23" t="e">
        <f ca="1">PAJAK[[#This Row],[SUB TOTAL]]-PAJAK[[#This Row],[DISKON]]</f>
        <v>#VALUE!</v>
      </c>
      <c r="N75" s="23" t="str">
        <f ca="1">IF(PAJAK[[#This Row],[//]]="","",INDEX(INDIRECT("NOTA["&amp;PAJAK[#Headers]&amp;"]"),PAJAK[[#This Row],[//]]-2+PAJAK[[#This Row],[QB]]-1))</f>
        <v/>
      </c>
      <c r="O75" s="23" t="e">
        <f ca="1">(PAJAK[[#This Row],[SUB T-DISC]]-PAJAK[[#This Row],[DISC DLL]])/111%</f>
        <v>#VALUE!</v>
      </c>
      <c r="P75" s="23" t="e">
        <f ca="1">PAJAK[[#This Row],[DPP]]*PAJAK[[#This Row],[PPN]]</f>
        <v>#VALUE!</v>
      </c>
      <c r="Q75" s="23" t="e">
        <f ca="1">PAJAK[[#This Row],[DPP]]+PAJAK[[#This Row],[PPN 11%]]</f>
        <v>#VALUE!</v>
      </c>
      <c r="R75" s="18" t="str">
        <f ca="1">IF(ISNUMBER(PAJAK[[#This Row],[//]]),PPN,"")</f>
        <v/>
      </c>
    </row>
    <row r="76" spans="1:23" x14ac:dyDescent="0.25">
      <c r="A76" s="19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21" t="str">
        <f ca="1">HYPERLINK("[NOTA_.XLSX]NOTA!c"&amp;PAJAK[[#This Row],[//]],IF(PAJAK[[#This Row],[//]]="","",INDEX(INDIRECT("NOTA["&amp;PAJAK[#Headers]&amp;"]"),PAJAK[[#This Row],[//]]-2)))</f>
        <v/>
      </c>
      <c r="C76" s="19" t="str">
        <f ca="1">IF(PAJAK[[#This Row],[//]]="","",INDEX(INDIRECT("NOTA["&amp;PAJAK[#Headers]&amp;"]"),PAJAK[[#This Row],[//]]-2))</f>
        <v/>
      </c>
      <c r="D76" s="19" t="e">
        <f ca="1">MATCH(PAJAK[[#This Row],[ID]],[5]!Table1[ID],0)</f>
        <v>#REF!</v>
      </c>
      <c r="E76" s="20" t="str">
        <f ca="1">IF(PAJAK[[#This Row],[ID]]="","",COUNTIF(NOTA[ID_H],PAJAK[[#This Row],[ID]]))</f>
        <v/>
      </c>
      <c r="F76" s="15" t="str">
        <f ca="1">IF(PAJAK[[#This Row],[//]]="","",INDEX(CONV[2],MATCH(INDEX(INDIRECT("NOTA["&amp;PAJAK[#Headers]&amp;"]"),PAJAK[[#This Row],[//]]-2),CONV[1],0),0))</f>
        <v/>
      </c>
      <c r="G76" s="17" t="str">
        <f ca="1">IF(PAJAK[[#This Row],[//]]="","",INDEX(NOTA[TGL_H],PAJAK[[#This Row],[//]]-2))</f>
        <v/>
      </c>
      <c r="H76" s="17" t="str">
        <f ca="1">IF(PAJAK[[#This Row],[//]]="","",INDEX(INDIRECT("NOTA["&amp;PAJAK[#Headers]&amp;"]"),PAJAK[[#This Row],[//]]-2))</f>
        <v/>
      </c>
      <c r="I76" s="16" t="str">
        <f ca="1">IF(PAJAK[[#This Row],[//]]="","",INDEX(INDIRECT("NOTA["&amp;PAJAK[#Headers]&amp;"]"),PAJAK[[#This Row],[//]]-2))</f>
        <v/>
      </c>
      <c r="J7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23" t="str">
        <f ca="1">IF(PAJAK[[#This Row],[//]]="","",SUMIF(NOTA[ID_H],PAJAK[[#This Row],[ID]],NOTA[JUMLAH]))</f>
        <v/>
      </c>
      <c r="L76" s="23" t="str">
        <f ca="1">IF(PAJAK[[#This Row],[//]]="","",SUMIF(NOTA[ID_H],PAJAK[[#This Row],[ID]],NOTA[DISC]))</f>
        <v/>
      </c>
      <c r="M76" s="23" t="e">
        <f ca="1">PAJAK[[#This Row],[SUB TOTAL]]-PAJAK[[#This Row],[DISKON]]</f>
        <v>#VALUE!</v>
      </c>
      <c r="N76" s="23" t="str">
        <f ca="1">IF(PAJAK[[#This Row],[//]]="","",INDEX(INDIRECT("NOTA["&amp;PAJAK[#Headers]&amp;"]"),PAJAK[[#This Row],[//]]-2+PAJAK[[#This Row],[QB]]-1))</f>
        <v/>
      </c>
      <c r="O76" s="23" t="e">
        <f ca="1">(PAJAK[[#This Row],[SUB T-DISC]]-PAJAK[[#This Row],[DISC DLL]])/111%</f>
        <v>#VALUE!</v>
      </c>
      <c r="P76" s="23" t="e">
        <f ca="1">PAJAK[[#This Row],[DPP]]*PAJAK[[#This Row],[PPN]]</f>
        <v>#VALUE!</v>
      </c>
      <c r="Q76" s="23" t="e">
        <f ca="1">PAJAK[[#This Row],[DPP]]+PAJAK[[#This Row],[PPN 11%]]</f>
        <v>#VALUE!</v>
      </c>
      <c r="R76" s="18" t="str">
        <f ca="1">IF(ISNUMBER(PAJAK[[#This Row],[//]]),PPN,"")</f>
        <v/>
      </c>
    </row>
    <row r="77" spans="1:23" x14ac:dyDescent="0.25">
      <c r="A77" s="19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21" t="str">
        <f ca="1">HYPERLINK("[NOTA_.XLSX]NOTA!c"&amp;PAJAK[[#This Row],[//]],IF(PAJAK[[#This Row],[//]]="","",INDEX(INDIRECT("NOTA["&amp;PAJAK[#Headers]&amp;"]"),PAJAK[[#This Row],[//]]-2)))</f>
        <v/>
      </c>
      <c r="C77" s="19" t="str">
        <f ca="1">IF(PAJAK[[#This Row],[//]]="","",INDEX(INDIRECT("NOTA["&amp;PAJAK[#Headers]&amp;"]"),PAJAK[[#This Row],[//]]-2))</f>
        <v/>
      </c>
      <c r="D77" s="19" t="e">
        <f ca="1">MATCH(PAJAK[[#This Row],[ID]],[5]!Table1[ID],0)</f>
        <v>#REF!</v>
      </c>
      <c r="E77" s="20" t="str">
        <f ca="1">IF(PAJAK[[#This Row],[ID]]="","",COUNTIF(NOTA[ID_H],PAJAK[[#This Row],[ID]]))</f>
        <v/>
      </c>
      <c r="F77" s="15" t="str">
        <f ca="1">IF(PAJAK[[#This Row],[//]]="","",INDEX(CONV[2],MATCH(INDEX(INDIRECT("NOTA["&amp;PAJAK[#Headers]&amp;"]"),PAJAK[[#This Row],[//]]-2),CONV[1],0),0))</f>
        <v/>
      </c>
      <c r="G77" s="17" t="str">
        <f ca="1">IF(PAJAK[[#This Row],[//]]="","",INDEX(NOTA[TGL_H],PAJAK[[#This Row],[//]]-2))</f>
        <v/>
      </c>
      <c r="H77" s="17" t="str">
        <f ca="1">IF(PAJAK[[#This Row],[//]]="","",INDEX(INDIRECT("NOTA["&amp;PAJAK[#Headers]&amp;"]"),PAJAK[[#This Row],[//]]-2))</f>
        <v/>
      </c>
      <c r="I77" s="16" t="str">
        <f ca="1">IF(PAJAK[[#This Row],[//]]="","",INDEX(INDIRECT("NOTA["&amp;PAJAK[#Headers]&amp;"]"),PAJAK[[#This Row],[//]]-2))</f>
        <v/>
      </c>
      <c r="J7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23" t="str">
        <f ca="1">IF(PAJAK[[#This Row],[//]]="","",SUMIF(NOTA[ID_H],PAJAK[[#This Row],[ID]],NOTA[JUMLAH]))</f>
        <v/>
      </c>
      <c r="L77" s="23" t="str">
        <f ca="1">IF(PAJAK[[#This Row],[//]]="","",SUMIF(NOTA[ID_H],PAJAK[[#This Row],[ID]],NOTA[DISC]))</f>
        <v/>
      </c>
      <c r="M77" s="23" t="e">
        <f ca="1">PAJAK[[#This Row],[SUB TOTAL]]-PAJAK[[#This Row],[DISKON]]</f>
        <v>#VALUE!</v>
      </c>
      <c r="N77" s="23" t="str">
        <f ca="1">IF(PAJAK[[#This Row],[//]]="","",INDEX(INDIRECT("NOTA["&amp;PAJAK[#Headers]&amp;"]"),PAJAK[[#This Row],[//]]-2+PAJAK[[#This Row],[QB]]-1))</f>
        <v/>
      </c>
      <c r="O77" s="23" t="e">
        <f ca="1">(PAJAK[[#This Row],[SUB T-DISC]]-PAJAK[[#This Row],[DISC DLL]])/111%</f>
        <v>#VALUE!</v>
      </c>
      <c r="P77" s="23" t="e">
        <f ca="1">PAJAK[[#This Row],[DPP]]*PAJAK[[#This Row],[PPN]]</f>
        <v>#VALUE!</v>
      </c>
      <c r="Q77" s="23" t="e">
        <f ca="1">PAJAK[[#This Row],[DPP]]+PAJAK[[#This Row],[PPN 11%]]</f>
        <v>#VALUE!</v>
      </c>
      <c r="R77" s="18" t="str">
        <f ca="1">IF(ISNUMBER(PAJAK[[#This Row],[//]]),PPN,"")</f>
        <v/>
      </c>
    </row>
    <row r="78" spans="1:23" x14ac:dyDescent="0.25">
      <c r="A78" s="27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27" t="str">
        <f ca="1">HYPERLINK("[NOTA_.XLSX]NOTA!c"&amp;PAJAK[[#This Row],[//]],IF(PAJAK[[#This Row],[//]]="","",INDEX(INDIRECT("NOTA["&amp;PAJAK[#Headers]&amp;"]"),PAJAK[[#This Row],[//]]-2)))</f>
        <v/>
      </c>
      <c r="C78" s="27" t="str">
        <f ca="1">IF(PAJAK[[#This Row],[//]]="","",INDEX(INDIRECT("NOTA["&amp;PAJAK[#Headers]&amp;"]"),PAJAK[[#This Row],[//]]-2))</f>
        <v/>
      </c>
      <c r="D78" s="27" t="e">
        <f ca="1">MATCH(PAJAK[[#This Row],[ID]],[5]!Table1[ID],0)</f>
        <v>#REF!</v>
      </c>
      <c r="E78" s="28" t="str">
        <f ca="1">IF(PAJAK[[#This Row],[ID]]="","",COUNTIF(NOTA[ID_H],PAJAK[[#This Row],[ID]]))</f>
        <v/>
      </c>
      <c r="F78" s="27" t="str">
        <f ca="1">IF(PAJAK[[#This Row],[//]]="","",INDEX(CONV[2],MATCH(INDEX(INDIRECT("NOTA["&amp;PAJAK[#Headers]&amp;"]"),PAJAK[[#This Row],[//]]-2),CONV[1],0),0))</f>
        <v/>
      </c>
      <c r="G78" s="29" t="str">
        <f ca="1">IF(PAJAK[[#This Row],[//]]="","",INDEX(NOTA[TGL_H],PAJAK[[#This Row],[//]]-2))</f>
        <v/>
      </c>
      <c r="H78" s="29" t="str">
        <f ca="1">IF(PAJAK[[#This Row],[//]]="","",INDEX(INDIRECT("NOTA["&amp;PAJAK[#Headers]&amp;"]"),PAJAK[[#This Row],[//]]-2))</f>
        <v/>
      </c>
      <c r="I78" s="28" t="str">
        <f ca="1">IF(PAJAK[[#This Row],[//]]="","",INDEX(INDIRECT("NOTA["&amp;PAJAK[#Headers]&amp;"]"),PAJAK[[#This Row],[//]]-2))</f>
        <v/>
      </c>
      <c r="J78" s="27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33" t="str">
        <f ca="1">IF(PAJAK[[#This Row],[//]]="","",SUMIF(NOTA[ID_H],PAJAK[[#This Row],[ID]],NOTA[JUMLAH]))</f>
        <v/>
      </c>
      <c r="L78" s="33" t="str">
        <f ca="1">IF(PAJAK[[#This Row],[//]]="","",SUMIF(NOTA[ID_H],PAJAK[[#This Row],[ID]],NOTA[DISC]))</f>
        <v/>
      </c>
      <c r="M78" s="33" t="e">
        <f ca="1">PAJAK[[#This Row],[SUB TOTAL]]-PAJAK[[#This Row],[DISKON]]</f>
        <v>#VALUE!</v>
      </c>
      <c r="N78" s="33" t="str">
        <f ca="1">IF(PAJAK[[#This Row],[//]]="","",INDEX(INDIRECT("NOTA["&amp;PAJAK[#Headers]&amp;"]"),PAJAK[[#This Row],[//]]-2+PAJAK[[#This Row],[QB]]-1))</f>
        <v/>
      </c>
      <c r="O78" s="33" t="e">
        <f ca="1">(PAJAK[[#This Row],[SUB T-DISC]]-PAJAK[[#This Row],[DISC DLL]])/111%</f>
        <v>#VALUE!</v>
      </c>
      <c r="P78" s="33" t="e">
        <f ca="1">PAJAK[[#This Row],[DPP]]*PAJAK[[#This Row],[PPN]]</f>
        <v>#VALUE!</v>
      </c>
      <c r="Q78" s="33" t="e">
        <f ca="1">PAJAK[[#This Row],[DPP]]+PAJAK[[#This Row],[PPN 11%]]</f>
        <v>#VALUE!</v>
      </c>
      <c r="R78" s="34" t="str">
        <f ca="1">IF(ISNUMBER(PAJAK[[#This Row],[//]]),PPN,"")</f>
        <v/>
      </c>
    </row>
    <row r="79" spans="1:23" x14ac:dyDescent="0.25">
      <c r="A79" s="19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21" t="str">
        <f ca="1">HYPERLINK("[NOTA_.XLSX]NOTA!c"&amp;PAJAK[[#This Row],[//]],IF(PAJAK[[#This Row],[//]]="","",INDEX(INDIRECT("NOTA["&amp;PAJAK[#Headers]&amp;"]"),PAJAK[[#This Row],[//]]-2)))</f>
        <v/>
      </c>
      <c r="C79" s="19" t="str">
        <f ca="1">IF(PAJAK[[#This Row],[//]]="","",INDEX(INDIRECT("NOTA["&amp;PAJAK[#Headers]&amp;"]"),PAJAK[[#This Row],[//]]-2))</f>
        <v/>
      </c>
      <c r="D79" s="19" t="e">
        <f ca="1">MATCH(PAJAK[[#This Row],[ID]],[5]!Table1[ID],0)</f>
        <v>#REF!</v>
      </c>
      <c r="E79" s="20" t="str">
        <f ca="1">IF(PAJAK[[#This Row],[ID]]="","",COUNTIF(NOTA[ID_H],PAJAK[[#This Row],[ID]]))</f>
        <v/>
      </c>
      <c r="F79" s="15" t="str">
        <f ca="1">IF(PAJAK[[#This Row],[//]]="","",INDEX(CONV[2],MATCH(INDEX(INDIRECT("NOTA["&amp;PAJAK[#Headers]&amp;"]"),PAJAK[[#This Row],[//]]-2),CONV[1],0),0))</f>
        <v/>
      </c>
      <c r="G79" s="17" t="str">
        <f ca="1">IF(PAJAK[[#This Row],[//]]="","",INDEX(NOTA[TGL_H],PAJAK[[#This Row],[//]]-2))</f>
        <v/>
      </c>
      <c r="H79" s="17" t="str">
        <f ca="1">IF(PAJAK[[#This Row],[//]]="","",INDEX(INDIRECT("NOTA["&amp;PAJAK[#Headers]&amp;"]"),PAJAK[[#This Row],[//]]-2))</f>
        <v/>
      </c>
      <c r="I79" s="16" t="str">
        <f ca="1">IF(PAJAK[[#This Row],[//]]="","",INDEX(INDIRECT("NOTA["&amp;PAJAK[#Headers]&amp;"]"),PAJAK[[#This Row],[//]]-2))</f>
        <v/>
      </c>
      <c r="J7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23" t="str">
        <f ca="1">IF(PAJAK[[#This Row],[//]]="","",SUMIF(NOTA[ID_H],PAJAK[[#This Row],[ID]],NOTA[JUMLAH]))</f>
        <v/>
      </c>
      <c r="L79" s="23" t="str">
        <f ca="1">IF(PAJAK[[#This Row],[//]]="","",SUMIF(NOTA[ID_H],PAJAK[[#This Row],[ID]],NOTA[DISC]))</f>
        <v/>
      </c>
      <c r="M79" s="23" t="e">
        <f ca="1">PAJAK[[#This Row],[SUB TOTAL]]-PAJAK[[#This Row],[DISKON]]</f>
        <v>#VALUE!</v>
      </c>
      <c r="N79" s="23" t="str">
        <f ca="1">IF(PAJAK[[#This Row],[//]]="","",INDEX(INDIRECT("NOTA["&amp;PAJAK[#Headers]&amp;"]"),PAJAK[[#This Row],[//]]-2+PAJAK[[#This Row],[QB]]-1))</f>
        <v/>
      </c>
      <c r="O79" s="23" t="e">
        <f ca="1">(PAJAK[[#This Row],[SUB T-DISC]]-PAJAK[[#This Row],[DISC DLL]])/111%</f>
        <v>#VALUE!</v>
      </c>
      <c r="P79" s="23" t="e">
        <f ca="1">PAJAK[[#This Row],[DPP]]*PAJAK[[#This Row],[PPN]]</f>
        <v>#VALUE!</v>
      </c>
      <c r="Q79" s="23" t="e">
        <f ca="1">PAJAK[[#This Row],[DPP]]+PAJAK[[#This Row],[PPN 11%]]</f>
        <v>#VALUE!</v>
      </c>
      <c r="R79" s="18" t="str">
        <f ca="1">IF(ISNUMBER(PAJAK[[#This Row],[//]]),PPN,"")</f>
        <v/>
      </c>
    </row>
    <row r="80" spans="1:23" s="30" customFormat="1" x14ac:dyDescent="0.25">
      <c r="A80" s="19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21" t="str">
        <f ca="1">HYPERLINK("[NOTA_.XLSX]NOTA!c"&amp;PAJAK[[#This Row],[//]],IF(PAJAK[[#This Row],[//]]="","",INDEX(INDIRECT("NOTA["&amp;PAJAK[#Headers]&amp;"]"),PAJAK[[#This Row],[//]]-2)))</f>
        <v/>
      </c>
      <c r="C80" s="19" t="str">
        <f ca="1">IF(PAJAK[[#This Row],[//]]="","",INDEX(INDIRECT("NOTA["&amp;PAJAK[#Headers]&amp;"]"),PAJAK[[#This Row],[//]]-2))</f>
        <v/>
      </c>
      <c r="D80" s="19" t="e">
        <f ca="1">MATCH(PAJAK[[#This Row],[ID]],[5]!Table1[ID],0)</f>
        <v>#REF!</v>
      </c>
      <c r="E80" s="20" t="str">
        <f ca="1">IF(PAJAK[[#This Row],[ID]]="","",COUNTIF(NOTA[ID_H],PAJAK[[#This Row],[ID]]))</f>
        <v/>
      </c>
      <c r="F80" s="15" t="str">
        <f ca="1">IF(PAJAK[[#This Row],[//]]="","",INDEX(CONV[2],MATCH(INDEX(INDIRECT("NOTA["&amp;PAJAK[#Headers]&amp;"]"),PAJAK[[#This Row],[//]]-2),CONV[1],0),0))</f>
        <v/>
      </c>
      <c r="G80" s="17" t="str">
        <f ca="1">IF(PAJAK[[#This Row],[//]]="","",INDEX(NOTA[TGL_H],PAJAK[[#This Row],[//]]-2))</f>
        <v/>
      </c>
      <c r="H80" s="17" t="str">
        <f ca="1">IF(PAJAK[[#This Row],[//]]="","",INDEX(INDIRECT("NOTA["&amp;PAJAK[#Headers]&amp;"]"),PAJAK[[#This Row],[//]]-2))</f>
        <v/>
      </c>
      <c r="I80" s="16" t="str">
        <f ca="1">IF(PAJAK[[#This Row],[//]]="","",INDEX(INDIRECT("NOTA["&amp;PAJAK[#Headers]&amp;"]"),PAJAK[[#This Row],[//]]-2))</f>
        <v/>
      </c>
      <c r="J8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23" t="str">
        <f ca="1">IF(PAJAK[[#This Row],[//]]="","",SUMIF(NOTA[ID_H],PAJAK[[#This Row],[ID]],NOTA[JUMLAH]))</f>
        <v/>
      </c>
      <c r="L80" s="23" t="str">
        <f ca="1">IF(PAJAK[[#This Row],[//]]="","",SUMIF(NOTA[ID_H],PAJAK[[#This Row],[ID]],NOTA[DISC]))</f>
        <v/>
      </c>
      <c r="M80" s="23" t="e">
        <f ca="1">PAJAK[[#This Row],[SUB TOTAL]]-PAJAK[[#This Row],[DISKON]]</f>
        <v>#VALUE!</v>
      </c>
      <c r="N80" s="23" t="str">
        <f ca="1">IF(PAJAK[[#This Row],[//]]="","",INDEX(INDIRECT("NOTA["&amp;PAJAK[#Headers]&amp;"]"),PAJAK[[#This Row],[//]]-2+PAJAK[[#This Row],[QB]]-1))</f>
        <v/>
      </c>
      <c r="O80" s="23" t="e">
        <f ca="1">(PAJAK[[#This Row],[SUB T-DISC]]-PAJAK[[#This Row],[DISC DLL]])/111%</f>
        <v>#VALUE!</v>
      </c>
      <c r="P80" s="23" t="e">
        <f ca="1">PAJAK[[#This Row],[DPP]]*PAJAK[[#This Row],[PPN]]</f>
        <v>#VALUE!</v>
      </c>
      <c r="Q80" s="23" t="e">
        <f ca="1">PAJAK[[#This Row],[DPP]]+PAJAK[[#This Row],[PPN 11%]]</f>
        <v>#VALUE!</v>
      </c>
      <c r="R80" s="18" t="str">
        <f ca="1">IF(ISNUMBER(PAJAK[[#This Row],[//]]),PPN,"")</f>
        <v/>
      </c>
      <c r="W80" s="33"/>
    </row>
    <row r="81" spans="1:23" s="30" customFormat="1" x14ac:dyDescent="0.25">
      <c r="A81" s="15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22" t="str">
        <f ca="1">HYPERLINK("[NOTA_.XLSX]NOTA!c"&amp;PAJAK[[#This Row],[//]],IF(PAJAK[[#This Row],[//]]="","",INDEX(INDIRECT("NOTA["&amp;PAJAK[#Headers]&amp;"]"),PAJAK[[#This Row],[//]]-2)))</f>
        <v/>
      </c>
      <c r="C81" s="15" t="str">
        <f ca="1">IF(PAJAK[[#This Row],[//]]="","",INDEX(INDIRECT("NOTA["&amp;PAJAK[#Headers]&amp;"]"),PAJAK[[#This Row],[//]]-2))</f>
        <v/>
      </c>
      <c r="D81" s="15" t="e">
        <f ca="1">MATCH(PAJAK[[#This Row],[ID]],[5]!Table1[ID],0)</f>
        <v>#REF!</v>
      </c>
      <c r="E81" s="16" t="str">
        <f ca="1">IF(PAJAK[[#This Row],[ID]]="","",COUNTIF(NOTA[ID_H],PAJAK[[#This Row],[ID]]))</f>
        <v/>
      </c>
      <c r="F81" s="15" t="str">
        <f ca="1">IF(PAJAK[[#This Row],[//]]="","",INDEX(CONV[2],MATCH(INDEX(INDIRECT("NOTA["&amp;PAJAK[#Headers]&amp;"]"),PAJAK[[#This Row],[//]]-2),CONV[1],0),0))</f>
        <v/>
      </c>
      <c r="G81" s="17" t="str">
        <f ca="1">IF(PAJAK[[#This Row],[//]]="","",INDEX(NOTA[TGL_H],PAJAK[[#This Row],[//]]-2))</f>
        <v/>
      </c>
      <c r="H81" s="17" t="str">
        <f ca="1">IF(PAJAK[[#This Row],[//]]="","",INDEX(INDIRECT("NOTA["&amp;PAJAK[#Headers]&amp;"]"),PAJAK[[#This Row],[//]]-2))</f>
        <v/>
      </c>
      <c r="I81" s="16" t="str">
        <f ca="1">IF(PAJAK[[#This Row],[//]]="","",INDEX(INDIRECT("NOTA["&amp;PAJAK[#Headers]&amp;"]"),PAJAK[[#This Row],[//]]-2))</f>
        <v/>
      </c>
      <c r="J8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23" t="str">
        <f ca="1">IF(PAJAK[[#This Row],[//]]="","",SUMIF(NOTA[ID_H],PAJAK[[#This Row],[ID]],NOTA[JUMLAH]))</f>
        <v/>
      </c>
      <c r="L81" s="23" t="str">
        <f ca="1">IF(PAJAK[[#This Row],[//]]="","",SUMIF(NOTA[ID_H],PAJAK[[#This Row],[ID]],NOTA[DISC]))</f>
        <v/>
      </c>
      <c r="M81" s="23" t="e">
        <f ca="1">PAJAK[[#This Row],[SUB TOTAL]]-PAJAK[[#This Row],[DISKON]]</f>
        <v>#VALUE!</v>
      </c>
      <c r="N81" s="23" t="str">
        <f ca="1">IF(PAJAK[[#This Row],[//]]="","",INDEX(INDIRECT("NOTA["&amp;PAJAK[#Headers]&amp;"]"),PAJAK[[#This Row],[//]]-2+PAJAK[[#This Row],[QB]]-1))</f>
        <v/>
      </c>
      <c r="O81" s="23" t="e">
        <f ca="1">(PAJAK[[#This Row],[SUB T-DISC]]-PAJAK[[#This Row],[DISC DLL]])/111%</f>
        <v>#VALUE!</v>
      </c>
      <c r="P81" s="23" t="e">
        <f ca="1">PAJAK[[#This Row],[DPP]]*PAJAK[[#This Row],[PPN]]</f>
        <v>#VALUE!</v>
      </c>
      <c r="Q81" s="23" t="e">
        <f ca="1">PAJAK[[#This Row],[DPP]]+PAJAK[[#This Row],[PPN 11%]]</f>
        <v>#VALUE!</v>
      </c>
      <c r="R81" s="18" t="str">
        <f ca="1">IF(ISNUMBER(PAJAK[[#This Row],[//]]),PPN,"")</f>
        <v/>
      </c>
      <c r="W81" s="33"/>
    </row>
    <row r="82" spans="1:23" x14ac:dyDescent="0.25">
      <c r="A82" s="15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15" t="str">
        <f ca="1">HYPERLINK("[NOTA_.XLSX]NOTA!c"&amp;PAJAK[[#This Row],[//]],IF(PAJAK[[#This Row],[//]]="","",INDEX(INDIRECT("NOTA["&amp;PAJAK[#Headers]&amp;"]"),PAJAK[[#This Row],[//]]-2)))</f>
        <v/>
      </c>
      <c r="C82" s="15" t="str">
        <f ca="1">IF(PAJAK[[#This Row],[//]]="","",INDEX(INDIRECT("NOTA["&amp;PAJAK[#Headers]&amp;"]"),PAJAK[[#This Row],[//]]-2))</f>
        <v/>
      </c>
      <c r="D82" s="15" t="e">
        <f ca="1">MATCH(PAJAK[[#This Row],[ID]],[5]!Table1[ID],0)</f>
        <v>#REF!</v>
      </c>
      <c r="E82" s="16" t="str">
        <f ca="1">IF(PAJAK[[#This Row],[ID]]="","",COUNTIF(NOTA[ID_H],PAJAK[[#This Row],[ID]]))</f>
        <v/>
      </c>
      <c r="F82" s="15" t="str">
        <f ca="1">IF(PAJAK[[#This Row],[//]]="","",INDEX(CONV[2],MATCH(INDEX(INDIRECT("NOTA["&amp;PAJAK[#Headers]&amp;"]"),PAJAK[[#This Row],[//]]-2),CONV[1],0),0))</f>
        <v/>
      </c>
      <c r="G82" s="17" t="str">
        <f ca="1">IF(PAJAK[[#This Row],[//]]="","",INDEX(NOTA[TGL_H],PAJAK[[#This Row],[//]]-2))</f>
        <v/>
      </c>
      <c r="H82" s="17" t="str">
        <f ca="1">IF(PAJAK[[#This Row],[//]]="","",INDEX(INDIRECT("NOTA["&amp;PAJAK[#Headers]&amp;"]"),PAJAK[[#This Row],[//]]-2))</f>
        <v/>
      </c>
      <c r="I82" s="16" t="str">
        <f ca="1">IF(PAJAK[[#This Row],[//]]="","",INDEX(INDIRECT("NOTA["&amp;PAJAK[#Headers]&amp;"]"),PAJAK[[#This Row],[//]]-2))</f>
        <v/>
      </c>
      <c r="J8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23" t="str">
        <f ca="1">IF(PAJAK[[#This Row],[//]]="","",SUMIF(NOTA[ID_H],PAJAK[[#This Row],[ID]],NOTA[JUMLAH]))</f>
        <v/>
      </c>
      <c r="L82" s="23" t="str">
        <f ca="1">IF(PAJAK[[#This Row],[//]]="","",SUMIF(NOTA[ID_H],PAJAK[[#This Row],[ID]],NOTA[DISC]))</f>
        <v/>
      </c>
      <c r="M82" s="23" t="e">
        <f ca="1">PAJAK[[#This Row],[SUB TOTAL]]-PAJAK[[#This Row],[DISKON]]</f>
        <v>#VALUE!</v>
      </c>
      <c r="N82" s="23" t="str">
        <f ca="1">IF(PAJAK[[#This Row],[//]]="","",INDEX(INDIRECT("NOTA["&amp;PAJAK[#Headers]&amp;"]"),PAJAK[[#This Row],[//]]-2+PAJAK[[#This Row],[QB]]-1))</f>
        <v/>
      </c>
      <c r="O82" s="23" t="e">
        <f ca="1">(PAJAK[[#This Row],[SUB T-DISC]]-PAJAK[[#This Row],[DISC DLL]])/111%</f>
        <v>#VALUE!</v>
      </c>
      <c r="P82" s="23" t="e">
        <f ca="1">PAJAK[[#This Row],[DPP]]*PAJAK[[#This Row],[PPN]]</f>
        <v>#VALUE!</v>
      </c>
      <c r="Q82" s="23" t="e">
        <f ca="1">PAJAK[[#This Row],[DPP]]+PAJAK[[#This Row],[PPN 11%]]</f>
        <v>#VALUE!</v>
      </c>
      <c r="R82" s="18" t="str">
        <f ca="1">IF(ISNUMBER(PAJAK[[#This Row],[//]]),PPN,"")</f>
        <v/>
      </c>
    </row>
    <row r="83" spans="1:23" x14ac:dyDescent="0.25">
      <c r="A83" s="19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21" t="str">
        <f ca="1">HYPERLINK("[NOTA_.XLSX]NOTA!c"&amp;PAJAK[[#This Row],[//]],IF(PAJAK[[#This Row],[//]]="","",INDEX(INDIRECT("NOTA["&amp;PAJAK[#Headers]&amp;"]"),PAJAK[[#This Row],[//]]-2)))</f>
        <v/>
      </c>
      <c r="C83" s="19" t="str">
        <f ca="1">IF(PAJAK[[#This Row],[//]]="","",INDEX(INDIRECT("NOTA["&amp;PAJAK[#Headers]&amp;"]"),PAJAK[[#This Row],[//]]-2))</f>
        <v/>
      </c>
      <c r="D83" s="19" t="e">
        <f ca="1">MATCH(PAJAK[[#This Row],[ID]],[5]!Table1[ID],0)</f>
        <v>#REF!</v>
      </c>
      <c r="E83" s="20" t="str">
        <f ca="1">IF(PAJAK[[#This Row],[ID]]="","",COUNTIF(NOTA[ID_H],PAJAK[[#This Row],[ID]]))</f>
        <v/>
      </c>
      <c r="F83" s="15" t="str">
        <f ca="1">IF(PAJAK[[#This Row],[//]]="","",INDEX(CONV[2],MATCH(INDEX(INDIRECT("NOTA["&amp;PAJAK[#Headers]&amp;"]"),PAJAK[[#This Row],[//]]-2),CONV[1],0),0))</f>
        <v/>
      </c>
      <c r="G83" s="17" t="str">
        <f ca="1">IF(PAJAK[[#This Row],[//]]="","",INDEX(NOTA[TGL_H],PAJAK[[#This Row],[//]]-2))</f>
        <v/>
      </c>
      <c r="H83" s="17" t="str">
        <f ca="1">IF(PAJAK[[#This Row],[//]]="","",INDEX(INDIRECT("NOTA["&amp;PAJAK[#Headers]&amp;"]"),PAJAK[[#This Row],[//]]-2))</f>
        <v/>
      </c>
      <c r="I83" s="16" t="str">
        <f ca="1">IF(PAJAK[[#This Row],[//]]="","",INDEX(INDIRECT("NOTA["&amp;PAJAK[#Headers]&amp;"]"),PAJAK[[#This Row],[//]]-2))</f>
        <v/>
      </c>
      <c r="J8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23" t="str">
        <f ca="1">IF(PAJAK[[#This Row],[//]]="","",SUMIF(NOTA[ID_H],PAJAK[[#This Row],[ID]],NOTA[JUMLAH]))</f>
        <v/>
      </c>
      <c r="L83" s="23" t="str">
        <f ca="1">IF(PAJAK[[#This Row],[//]]="","",SUMIF(NOTA[ID_H],PAJAK[[#This Row],[ID]],NOTA[DISC]))</f>
        <v/>
      </c>
      <c r="M83" s="23" t="e">
        <f ca="1">PAJAK[[#This Row],[SUB TOTAL]]-PAJAK[[#This Row],[DISKON]]</f>
        <v>#VALUE!</v>
      </c>
      <c r="N83" s="23" t="str">
        <f ca="1">IF(PAJAK[[#This Row],[//]]="","",INDEX(INDIRECT("NOTA["&amp;PAJAK[#Headers]&amp;"]"),PAJAK[[#This Row],[//]]-2+PAJAK[[#This Row],[QB]]-1))</f>
        <v/>
      </c>
      <c r="O83" s="23" t="e">
        <f ca="1">(PAJAK[[#This Row],[SUB T-DISC]]-PAJAK[[#This Row],[DISC DLL]])/111%</f>
        <v>#VALUE!</v>
      </c>
      <c r="P83" s="23" t="e">
        <f ca="1">PAJAK[[#This Row],[DPP]]*PAJAK[[#This Row],[PPN]]</f>
        <v>#VALUE!</v>
      </c>
      <c r="Q83" s="23" t="e">
        <f ca="1">PAJAK[[#This Row],[DPP]]+PAJAK[[#This Row],[PPN 11%]]</f>
        <v>#VALUE!</v>
      </c>
      <c r="R83" s="18" t="str">
        <f ca="1">IF(ISNUMBER(PAJAK[[#This Row],[//]]),PPN,"")</f>
        <v/>
      </c>
    </row>
    <row r="84" spans="1:23" x14ac:dyDescent="0.25">
      <c r="A84" s="15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22" t="str">
        <f ca="1">HYPERLINK("[NOTA_.XLSX]NOTA!c"&amp;PAJAK[[#This Row],[//]],IF(PAJAK[[#This Row],[//]]="","",INDEX(INDIRECT("NOTA["&amp;PAJAK[#Headers]&amp;"]"),PAJAK[[#This Row],[//]]-2)))</f>
        <v/>
      </c>
      <c r="C84" s="15" t="str">
        <f ca="1">IF(PAJAK[[#This Row],[//]]="","",INDEX(INDIRECT("NOTA["&amp;PAJAK[#Headers]&amp;"]"),PAJAK[[#This Row],[//]]-2))</f>
        <v/>
      </c>
      <c r="D84" s="15" t="e">
        <f ca="1">MATCH(PAJAK[[#This Row],[ID]],[5]!Table1[ID],0)</f>
        <v>#REF!</v>
      </c>
      <c r="E84" s="16" t="str">
        <f ca="1">IF(PAJAK[[#This Row],[ID]]="","",COUNTIF(NOTA[ID_H],PAJAK[[#This Row],[ID]]))</f>
        <v/>
      </c>
      <c r="F84" s="15" t="str">
        <f ca="1">IF(PAJAK[[#This Row],[//]]="","",INDEX(CONV[2],MATCH(INDEX(INDIRECT("NOTA["&amp;PAJAK[#Headers]&amp;"]"),PAJAK[[#This Row],[//]]-2),CONV[1],0),0))</f>
        <v/>
      </c>
      <c r="G84" s="17" t="str">
        <f ca="1">IF(PAJAK[[#This Row],[//]]="","",INDEX(NOTA[TGL_H],PAJAK[[#This Row],[//]]-2))</f>
        <v/>
      </c>
      <c r="H84" s="17" t="str">
        <f ca="1">IF(PAJAK[[#This Row],[//]]="","",INDEX(INDIRECT("NOTA["&amp;PAJAK[#Headers]&amp;"]"),PAJAK[[#This Row],[//]]-2))</f>
        <v/>
      </c>
      <c r="I84" s="16" t="str">
        <f ca="1">IF(PAJAK[[#This Row],[//]]="","",INDEX(INDIRECT("NOTA["&amp;PAJAK[#Headers]&amp;"]"),PAJAK[[#This Row],[//]]-2))</f>
        <v/>
      </c>
      <c r="J8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23" t="str">
        <f ca="1">IF(PAJAK[[#This Row],[//]]="","",SUMIF(NOTA[ID_H],PAJAK[[#This Row],[ID]],NOTA[JUMLAH]))</f>
        <v/>
      </c>
      <c r="L84" s="23" t="str">
        <f ca="1">IF(PAJAK[[#This Row],[//]]="","",SUMIF(NOTA[ID_H],PAJAK[[#This Row],[ID]],NOTA[DISC]))</f>
        <v/>
      </c>
      <c r="M84" s="23" t="e">
        <f ca="1">PAJAK[[#This Row],[SUB TOTAL]]-PAJAK[[#This Row],[DISKON]]</f>
        <v>#VALUE!</v>
      </c>
      <c r="N84" s="23" t="str">
        <f ca="1">IF(PAJAK[[#This Row],[//]]="","",INDEX(INDIRECT("NOTA["&amp;PAJAK[#Headers]&amp;"]"),PAJAK[[#This Row],[//]]-2+PAJAK[[#This Row],[QB]]-1))</f>
        <v/>
      </c>
      <c r="O84" s="23" t="e">
        <f ca="1">(PAJAK[[#This Row],[SUB T-DISC]]-PAJAK[[#This Row],[DISC DLL]])/111%</f>
        <v>#VALUE!</v>
      </c>
      <c r="P84" s="23" t="e">
        <f ca="1">PAJAK[[#This Row],[DPP]]*PAJAK[[#This Row],[PPN]]</f>
        <v>#VALUE!</v>
      </c>
      <c r="Q84" s="23" t="e">
        <f ca="1">PAJAK[[#This Row],[DPP]]+PAJAK[[#This Row],[PPN 11%]]</f>
        <v>#VALUE!</v>
      </c>
      <c r="R84" s="18" t="str">
        <f ca="1">IF(ISNUMBER(PAJAK[[#This Row],[//]]),PPN,"")</f>
        <v/>
      </c>
    </row>
    <row r="85" spans="1:23" x14ac:dyDescent="0.25">
      <c r="A85" s="19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21" t="str">
        <f ca="1">HYPERLINK("[NOTA_.XLSX]NOTA!c"&amp;PAJAK[[#This Row],[//]],IF(PAJAK[[#This Row],[//]]="","",INDEX(INDIRECT("NOTA["&amp;PAJAK[#Headers]&amp;"]"),PAJAK[[#This Row],[//]]-2)))</f>
        <v/>
      </c>
      <c r="C85" s="19" t="str">
        <f ca="1">IF(PAJAK[[#This Row],[//]]="","",INDEX(INDIRECT("NOTA["&amp;PAJAK[#Headers]&amp;"]"),PAJAK[[#This Row],[//]]-2))</f>
        <v/>
      </c>
      <c r="D85" s="19" t="e">
        <f ca="1">MATCH(PAJAK[[#This Row],[ID]],[5]!Table1[ID],0)</f>
        <v>#REF!</v>
      </c>
      <c r="E85" s="20" t="str">
        <f ca="1">IF(PAJAK[[#This Row],[ID]]="","",COUNTIF(NOTA[ID_H],PAJAK[[#This Row],[ID]]))</f>
        <v/>
      </c>
      <c r="F85" s="15" t="str">
        <f ca="1">IF(PAJAK[[#This Row],[//]]="","",INDEX(CONV[2],MATCH(INDEX(INDIRECT("NOTA["&amp;PAJAK[#Headers]&amp;"]"),PAJAK[[#This Row],[//]]-2),CONV[1],0),0))</f>
        <v/>
      </c>
      <c r="G85" s="17" t="str">
        <f ca="1">IF(PAJAK[[#This Row],[//]]="","",INDEX(NOTA[TGL_H],PAJAK[[#This Row],[//]]-2))</f>
        <v/>
      </c>
      <c r="H85" s="17" t="str">
        <f ca="1">IF(PAJAK[[#This Row],[//]]="","",INDEX(INDIRECT("NOTA["&amp;PAJAK[#Headers]&amp;"]"),PAJAK[[#This Row],[//]]-2))</f>
        <v/>
      </c>
      <c r="I85" s="16" t="str">
        <f ca="1">IF(PAJAK[[#This Row],[//]]="","",INDEX(INDIRECT("NOTA["&amp;PAJAK[#Headers]&amp;"]"),PAJAK[[#This Row],[//]]-2))</f>
        <v/>
      </c>
      <c r="J8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23" t="str">
        <f ca="1">IF(PAJAK[[#This Row],[//]]="","",SUMIF(NOTA[ID_H],PAJAK[[#This Row],[ID]],NOTA[JUMLAH]))</f>
        <v/>
      </c>
      <c r="L85" s="23" t="str">
        <f ca="1">IF(PAJAK[[#This Row],[//]]="","",SUMIF(NOTA[ID_H],PAJAK[[#This Row],[ID]],NOTA[DISC]))</f>
        <v/>
      </c>
      <c r="M85" s="23" t="e">
        <f ca="1">PAJAK[[#This Row],[SUB TOTAL]]-PAJAK[[#This Row],[DISKON]]</f>
        <v>#VALUE!</v>
      </c>
      <c r="N85" s="23" t="str">
        <f ca="1">IF(PAJAK[[#This Row],[//]]="","",INDEX(INDIRECT("NOTA["&amp;PAJAK[#Headers]&amp;"]"),PAJAK[[#This Row],[//]]-2+PAJAK[[#This Row],[QB]]-1))</f>
        <v/>
      </c>
      <c r="O85" s="23" t="e">
        <f ca="1">(PAJAK[[#This Row],[SUB T-DISC]]-PAJAK[[#This Row],[DISC DLL]])/111%</f>
        <v>#VALUE!</v>
      </c>
      <c r="P85" s="23" t="e">
        <f ca="1">PAJAK[[#This Row],[DPP]]*PAJAK[[#This Row],[PPN]]</f>
        <v>#VALUE!</v>
      </c>
      <c r="Q85" s="23" t="e">
        <f ca="1">PAJAK[[#This Row],[DPP]]+PAJAK[[#This Row],[PPN 11%]]</f>
        <v>#VALUE!</v>
      </c>
      <c r="R85" s="18" t="str">
        <f ca="1">IF(ISNUMBER(PAJAK[[#This Row],[//]]),PPN,"")</f>
        <v/>
      </c>
    </row>
    <row r="86" spans="1:23" x14ac:dyDescent="0.25">
      <c r="A86" s="19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21" t="str">
        <f ca="1">HYPERLINK("[NOTA_.XLSX]NOTA!c"&amp;PAJAK[[#This Row],[//]],IF(PAJAK[[#This Row],[//]]="","",INDEX(INDIRECT("NOTA["&amp;PAJAK[#Headers]&amp;"]"),PAJAK[[#This Row],[//]]-2)))</f>
        <v/>
      </c>
      <c r="C86" s="19" t="str">
        <f ca="1">IF(PAJAK[[#This Row],[//]]="","",INDEX(INDIRECT("NOTA["&amp;PAJAK[#Headers]&amp;"]"),PAJAK[[#This Row],[//]]-2))</f>
        <v/>
      </c>
      <c r="D86" s="19" t="e">
        <f ca="1">MATCH(PAJAK[[#This Row],[ID]],[5]!Table1[ID],0)</f>
        <v>#REF!</v>
      </c>
      <c r="E86" s="20" t="str">
        <f ca="1">IF(PAJAK[[#This Row],[ID]]="","",COUNTIF(NOTA[ID_H],PAJAK[[#This Row],[ID]]))</f>
        <v/>
      </c>
      <c r="F86" s="15" t="str">
        <f ca="1">IF(PAJAK[[#This Row],[//]]="","",INDEX(CONV[2],MATCH(INDEX(INDIRECT("NOTA["&amp;PAJAK[#Headers]&amp;"]"),PAJAK[[#This Row],[//]]-2),CONV[1],0),0))</f>
        <v/>
      </c>
      <c r="G86" s="17" t="str">
        <f ca="1">IF(PAJAK[[#This Row],[//]]="","",INDEX(NOTA[TGL_H],PAJAK[[#This Row],[//]]-2))</f>
        <v/>
      </c>
      <c r="H86" s="17" t="str">
        <f ca="1">IF(PAJAK[[#This Row],[//]]="","",INDEX(INDIRECT("NOTA["&amp;PAJAK[#Headers]&amp;"]"),PAJAK[[#This Row],[//]]-2))</f>
        <v/>
      </c>
      <c r="I86" s="16" t="str">
        <f ca="1">IF(PAJAK[[#This Row],[//]]="","",INDEX(INDIRECT("NOTA["&amp;PAJAK[#Headers]&amp;"]"),PAJAK[[#This Row],[//]]-2))</f>
        <v/>
      </c>
      <c r="J8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23" t="str">
        <f ca="1">IF(PAJAK[[#This Row],[//]]="","",SUMIF(NOTA[ID_H],PAJAK[[#This Row],[ID]],NOTA[JUMLAH]))</f>
        <v/>
      </c>
      <c r="L86" s="23" t="str">
        <f ca="1">IF(PAJAK[[#This Row],[//]]="","",SUMIF(NOTA[ID_H],PAJAK[[#This Row],[ID]],NOTA[DISC]))</f>
        <v/>
      </c>
      <c r="M86" s="23" t="e">
        <f ca="1">PAJAK[[#This Row],[SUB TOTAL]]-PAJAK[[#This Row],[DISKON]]</f>
        <v>#VALUE!</v>
      </c>
      <c r="N86" s="23" t="str">
        <f ca="1">IF(PAJAK[[#This Row],[//]]="","",INDEX(INDIRECT("NOTA["&amp;PAJAK[#Headers]&amp;"]"),PAJAK[[#This Row],[//]]-2+PAJAK[[#This Row],[QB]]-1))</f>
        <v/>
      </c>
      <c r="O86" s="23" t="e">
        <f ca="1">(PAJAK[[#This Row],[SUB T-DISC]]-PAJAK[[#This Row],[DISC DLL]])/111%</f>
        <v>#VALUE!</v>
      </c>
      <c r="P86" s="23" t="e">
        <f ca="1">PAJAK[[#This Row],[DPP]]*PAJAK[[#This Row],[PPN]]</f>
        <v>#VALUE!</v>
      </c>
      <c r="Q86" s="23" t="e">
        <f ca="1">PAJAK[[#This Row],[DPP]]+PAJAK[[#This Row],[PPN 11%]]</f>
        <v>#VALUE!</v>
      </c>
      <c r="R86" s="18" t="str">
        <f ca="1">IF(ISNUMBER(PAJAK[[#This Row],[//]]),PPN,"")</f>
        <v/>
      </c>
    </row>
    <row r="87" spans="1:23" x14ac:dyDescent="0.25">
      <c r="A87" s="15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15" t="str">
        <f ca="1">HYPERLINK("[NOTA_.XLSX]NOTA!c"&amp;PAJAK[[#This Row],[//]],IF(PAJAK[[#This Row],[//]]="","",INDEX(INDIRECT("NOTA["&amp;PAJAK[#Headers]&amp;"]"),PAJAK[[#This Row],[//]]-2)))</f>
        <v/>
      </c>
      <c r="C87" s="15" t="str">
        <f ca="1">IF(PAJAK[[#This Row],[//]]="","",INDEX(INDIRECT("NOTA["&amp;PAJAK[#Headers]&amp;"]"),PAJAK[[#This Row],[//]]-2))</f>
        <v/>
      </c>
      <c r="D87" s="15" t="e">
        <f ca="1">MATCH(PAJAK[[#This Row],[ID]],[5]!Table1[ID],0)</f>
        <v>#REF!</v>
      </c>
      <c r="E87" s="16" t="str">
        <f ca="1">IF(PAJAK[[#This Row],[ID]]="","",COUNTIF(NOTA[ID_H],PAJAK[[#This Row],[ID]]))</f>
        <v/>
      </c>
      <c r="F87" s="15" t="str">
        <f ca="1">IF(PAJAK[[#This Row],[//]]="","",INDEX(CONV[2],MATCH(INDEX(INDIRECT("NOTA["&amp;PAJAK[#Headers]&amp;"]"),PAJAK[[#This Row],[//]]-2),CONV[1],0),0))</f>
        <v/>
      </c>
      <c r="G87" s="17" t="str">
        <f ca="1">IF(PAJAK[[#This Row],[//]]="","",INDEX(NOTA[TGL_H],PAJAK[[#This Row],[//]]-2))</f>
        <v/>
      </c>
      <c r="H87" s="17" t="str">
        <f ca="1">IF(PAJAK[[#This Row],[//]]="","",INDEX(INDIRECT("NOTA["&amp;PAJAK[#Headers]&amp;"]"),PAJAK[[#This Row],[//]]-2))</f>
        <v/>
      </c>
      <c r="I87" s="16" t="str">
        <f ca="1">IF(PAJAK[[#This Row],[//]]="","",INDEX(INDIRECT("NOTA["&amp;PAJAK[#Headers]&amp;"]"),PAJAK[[#This Row],[//]]-2))</f>
        <v/>
      </c>
      <c r="J8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23" t="str">
        <f ca="1">IF(PAJAK[[#This Row],[//]]="","",SUMIF(NOTA[ID_H],PAJAK[[#This Row],[ID]],NOTA[JUMLAH]))</f>
        <v/>
      </c>
      <c r="L87" s="23" t="str">
        <f ca="1">IF(PAJAK[[#This Row],[//]]="","",SUMIF(NOTA[ID_H],PAJAK[[#This Row],[ID]],NOTA[DISC]))</f>
        <v/>
      </c>
      <c r="M87" s="23" t="e">
        <f ca="1">PAJAK[[#This Row],[SUB TOTAL]]-PAJAK[[#This Row],[DISKON]]</f>
        <v>#VALUE!</v>
      </c>
      <c r="N87" s="23" t="str">
        <f ca="1">IF(PAJAK[[#This Row],[//]]="","",INDEX(INDIRECT("NOTA["&amp;PAJAK[#Headers]&amp;"]"),PAJAK[[#This Row],[//]]-2+PAJAK[[#This Row],[QB]]-1))</f>
        <v/>
      </c>
      <c r="O87" s="23" t="e">
        <f ca="1">(PAJAK[[#This Row],[SUB T-DISC]]-PAJAK[[#This Row],[DISC DLL]])/111%</f>
        <v>#VALUE!</v>
      </c>
      <c r="P87" s="23" t="e">
        <f ca="1">PAJAK[[#This Row],[DPP]]*PAJAK[[#This Row],[PPN]]</f>
        <v>#VALUE!</v>
      </c>
      <c r="Q87" s="23" t="e">
        <f ca="1">PAJAK[[#This Row],[DPP]]+PAJAK[[#This Row],[PPN 11%]]</f>
        <v>#VALUE!</v>
      </c>
      <c r="R87" s="18" t="str">
        <f ca="1">IF(ISNUMBER(PAJAK[[#This Row],[//]]),PPN,"")</f>
        <v/>
      </c>
    </row>
    <row r="88" spans="1:23" x14ac:dyDescent="0.25">
      <c r="A88" s="19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21" t="str">
        <f ca="1">HYPERLINK("[NOTA_.XLSX]NOTA!c"&amp;PAJAK[[#This Row],[//]],IF(PAJAK[[#This Row],[//]]="","",INDEX(INDIRECT("NOTA["&amp;PAJAK[#Headers]&amp;"]"),PAJAK[[#This Row],[//]]-2)))</f>
        <v/>
      </c>
      <c r="C88" s="19" t="str">
        <f ca="1">IF(PAJAK[[#This Row],[//]]="","",INDEX(INDIRECT("NOTA["&amp;PAJAK[#Headers]&amp;"]"),PAJAK[[#This Row],[//]]-2))</f>
        <v/>
      </c>
      <c r="D88" s="19" t="e">
        <f ca="1">MATCH(PAJAK[[#This Row],[ID]],[5]!Table1[ID],0)</f>
        <v>#REF!</v>
      </c>
      <c r="E88" s="20" t="str">
        <f ca="1">IF(PAJAK[[#This Row],[ID]]="","",COUNTIF(NOTA[ID_H],PAJAK[[#This Row],[ID]]))</f>
        <v/>
      </c>
      <c r="F88" s="15" t="str">
        <f ca="1">IF(PAJAK[[#This Row],[//]]="","",INDEX(CONV[2],MATCH(INDEX(INDIRECT("NOTA["&amp;PAJAK[#Headers]&amp;"]"),PAJAK[[#This Row],[//]]-2),CONV[1],0),0))</f>
        <v/>
      </c>
      <c r="G88" s="17" t="str">
        <f ca="1">IF(PAJAK[[#This Row],[//]]="","",INDEX(NOTA[TGL_H],PAJAK[[#This Row],[//]]-2))</f>
        <v/>
      </c>
      <c r="H88" s="17" t="str">
        <f ca="1">IF(PAJAK[[#This Row],[//]]="","",INDEX(INDIRECT("NOTA["&amp;PAJAK[#Headers]&amp;"]"),PAJAK[[#This Row],[//]]-2))</f>
        <v/>
      </c>
      <c r="I88" s="16" t="str">
        <f ca="1">IF(PAJAK[[#This Row],[//]]="","",INDEX(INDIRECT("NOTA["&amp;PAJAK[#Headers]&amp;"]"),PAJAK[[#This Row],[//]]-2))</f>
        <v/>
      </c>
      <c r="J8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23" t="str">
        <f ca="1">IF(PAJAK[[#This Row],[//]]="","",SUMIF(NOTA[ID_H],PAJAK[[#This Row],[ID]],NOTA[JUMLAH]))</f>
        <v/>
      </c>
      <c r="L88" s="23" t="str">
        <f ca="1">IF(PAJAK[[#This Row],[//]]="","",SUMIF(NOTA[ID_H],PAJAK[[#This Row],[ID]],NOTA[DISC]))</f>
        <v/>
      </c>
      <c r="M88" s="23" t="e">
        <f ca="1">PAJAK[[#This Row],[SUB TOTAL]]-PAJAK[[#This Row],[DISKON]]</f>
        <v>#VALUE!</v>
      </c>
      <c r="N88" s="23" t="str">
        <f ca="1">IF(PAJAK[[#This Row],[//]]="","",INDEX(INDIRECT("NOTA["&amp;PAJAK[#Headers]&amp;"]"),PAJAK[[#This Row],[//]]-2+PAJAK[[#This Row],[QB]]-1))</f>
        <v/>
      </c>
      <c r="O88" s="23" t="e">
        <f ca="1">(PAJAK[[#This Row],[SUB T-DISC]]-PAJAK[[#This Row],[DISC DLL]])/111%</f>
        <v>#VALUE!</v>
      </c>
      <c r="P88" s="23" t="e">
        <f ca="1">PAJAK[[#This Row],[DPP]]*PAJAK[[#This Row],[PPN]]</f>
        <v>#VALUE!</v>
      </c>
      <c r="Q88" s="23" t="e">
        <f ca="1">PAJAK[[#This Row],[DPP]]+PAJAK[[#This Row],[PPN 11%]]</f>
        <v>#VALUE!</v>
      </c>
      <c r="R88" s="18" t="str">
        <f ca="1">IF(ISNUMBER(PAJAK[[#This Row],[//]]),PPN,"")</f>
        <v/>
      </c>
    </row>
    <row r="89" spans="1:23" x14ac:dyDescent="0.25">
      <c r="A89" s="19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21" t="str">
        <f ca="1">HYPERLINK("[NOTA_.XLSX]NOTA!c"&amp;PAJAK[[#This Row],[//]],IF(PAJAK[[#This Row],[//]]="","",INDEX(INDIRECT("NOTA["&amp;PAJAK[#Headers]&amp;"]"),PAJAK[[#This Row],[//]]-2)))</f>
        <v/>
      </c>
      <c r="C89" s="19" t="str">
        <f ca="1">IF(PAJAK[[#This Row],[//]]="","",INDEX(INDIRECT("NOTA["&amp;PAJAK[#Headers]&amp;"]"),PAJAK[[#This Row],[//]]-2))</f>
        <v/>
      </c>
      <c r="D89" s="19" t="e">
        <f ca="1">MATCH(PAJAK[[#This Row],[ID]],[5]!Table1[ID],0)</f>
        <v>#REF!</v>
      </c>
      <c r="E89" s="20" t="str">
        <f ca="1">IF(PAJAK[[#This Row],[ID]]="","",COUNTIF(NOTA[ID_H],PAJAK[[#This Row],[ID]]))</f>
        <v/>
      </c>
      <c r="F89" s="15" t="str">
        <f ca="1">IF(PAJAK[[#This Row],[//]]="","",INDEX(CONV[2],MATCH(INDEX(INDIRECT("NOTA["&amp;PAJAK[#Headers]&amp;"]"),PAJAK[[#This Row],[//]]-2),CONV[1],0),0))</f>
        <v/>
      </c>
      <c r="G89" s="17" t="str">
        <f ca="1">IF(PAJAK[[#This Row],[//]]="","",INDEX(NOTA[TGL_H],PAJAK[[#This Row],[//]]-2))</f>
        <v/>
      </c>
      <c r="H89" s="17" t="str">
        <f ca="1">IF(PAJAK[[#This Row],[//]]="","",INDEX(INDIRECT("NOTA["&amp;PAJAK[#Headers]&amp;"]"),PAJAK[[#This Row],[//]]-2))</f>
        <v/>
      </c>
      <c r="I89" s="16" t="str">
        <f ca="1">IF(PAJAK[[#This Row],[//]]="","",INDEX(INDIRECT("NOTA["&amp;PAJAK[#Headers]&amp;"]"),PAJAK[[#This Row],[//]]-2))</f>
        <v/>
      </c>
      <c r="J8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23" t="str">
        <f ca="1">IF(PAJAK[[#This Row],[//]]="","",SUMIF(NOTA[ID_H],PAJAK[[#This Row],[ID]],NOTA[JUMLAH]))</f>
        <v/>
      </c>
      <c r="L89" s="23" t="str">
        <f ca="1">IF(PAJAK[[#This Row],[//]]="","",SUMIF(NOTA[ID_H],PAJAK[[#This Row],[ID]],NOTA[DISC]))</f>
        <v/>
      </c>
      <c r="M89" s="23" t="e">
        <f ca="1">PAJAK[[#This Row],[SUB TOTAL]]-PAJAK[[#This Row],[DISKON]]</f>
        <v>#VALUE!</v>
      </c>
      <c r="N89" s="23" t="str">
        <f ca="1">IF(PAJAK[[#This Row],[//]]="","",INDEX(INDIRECT("NOTA["&amp;PAJAK[#Headers]&amp;"]"),PAJAK[[#This Row],[//]]-2+PAJAK[[#This Row],[QB]]-1))</f>
        <v/>
      </c>
      <c r="O89" s="23" t="e">
        <f ca="1">(PAJAK[[#This Row],[SUB T-DISC]]-PAJAK[[#This Row],[DISC DLL]])/111%</f>
        <v>#VALUE!</v>
      </c>
      <c r="P89" s="23" t="e">
        <f ca="1">PAJAK[[#This Row],[DPP]]*PAJAK[[#This Row],[PPN]]</f>
        <v>#VALUE!</v>
      </c>
      <c r="Q89" s="23" t="e">
        <f ca="1">PAJAK[[#This Row],[DPP]]+PAJAK[[#This Row],[PPN 11%]]</f>
        <v>#VALUE!</v>
      </c>
      <c r="R89" s="18" t="str">
        <f ca="1">IF(ISNUMBER(PAJAK[[#This Row],[//]]),PPN,"")</f>
        <v/>
      </c>
    </row>
    <row r="90" spans="1:23" x14ac:dyDescent="0.25">
      <c r="A90" s="15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22" t="str">
        <f ca="1">HYPERLINK("[NOTA_.XLSX]NOTA!c"&amp;PAJAK[[#This Row],[//]],IF(PAJAK[[#This Row],[//]]="","",INDEX(INDIRECT("NOTA["&amp;PAJAK[#Headers]&amp;"]"),PAJAK[[#This Row],[//]]-2)))</f>
        <v/>
      </c>
      <c r="C90" s="15" t="str">
        <f ca="1">IF(PAJAK[[#This Row],[//]]="","",INDEX(INDIRECT("NOTA["&amp;PAJAK[#Headers]&amp;"]"),PAJAK[[#This Row],[//]]-2))</f>
        <v/>
      </c>
      <c r="D90" s="15" t="e">
        <f ca="1">MATCH(PAJAK[[#This Row],[ID]],[5]!Table1[ID],0)</f>
        <v>#REF!</v>
      </c>
      <c r="E90" s="16" t="str">
        <f ca="1">IF(PAJAK[[#This Row],[ID]]="","",COUNTIF(NOTA[ID_H],PAJAK[[#This Row],[ID]]))</f>
        <v/>
      </c>
      <c r="F90" s="15" t="str">
        <f ca="1">IF(PAJAK[[#This Row],[//]]="","",INDEX(CONV[2],MATCH(INDEX(INDIRECT("NOTA["&amp;PAJAK[#Headers]&amp;"]"),PAJAK[[#This Row],[//]]-2),CONV[1],0),0))</f>
        <v/>
      </c>
      <c r="G90" s="17" t="str">
        <f ca="1">IF(PAJAK[[#This Row],[//]]="","",INDEX(NOTA[TGL_H],PAJAK[[#This Row],[//]]-2))</f>
        <v/>
      </c>
      <c r="H90" s="17" t="str">
        <f ca="1">IF(PAJAK[[#This Row],[//]]="","",INDEX(INDIRECT("NOTA["&amp;PAJAK[#Headers]&amp;"]"),PAJAK[[#This Row],[//]]-2))</f>
        <v/>
      </c>
      <c r="I90" s="16" t="str">
        <f ca="1">IF(PAJAK[[#This Row],[//]]="","",INDEX(INDIRECT("NOTA["&amp;PAJAK[#Headers]&amp;"]"),PAJAK[[#This Row],[//]]-2))</f>
        <v/>
      </c>
      <c r="J9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23" t="str">
        <f ca="1">IF(PAJAK[[#This Row],[//]]="","",SUMIF(NOTA[ID_H],PAJAK[[#This Row],[ID]],NOTA[JUMLAH]))</f>
        <v/>
      </c>
      <c r="L90" s="23" t="str">
        <f ca="1">IF(PAJAK[[#This Row],[//]]="","",SUMIF(NOTA[ID_H],PAJAK[[#This Row],[ID]],NOTA[DISC]))</f>
        <v/>
      </c>
      <c r="M90" s="23" t="e">
        <f ca="1">PAJAK[[#This Row],[SUB TOTAL]]-PAJAK[[#This Row],[DISKON]]</f>
        <v>#VALUE!</v>
      </c>
      <c r="N90" s="23" t="str">
        <f ca="1">IF(PAJAK[[#This Row],[//]]="","",INDEX(INDIRECT("NOTA["&amp;PAJAK[#Headers]&amp;"]"),PAJAK[[#This Row],[//]]-2+PAJAK[[#This Row],[QB]]-1))</f>
        <v/>
      </c>
      <c r="O90" s="23" t="e">
        <f ca="1">(PAJAK[[#This Row],[SUB T-DISC]]-PAJAK[[#This Row],[DISC DLL]])/111%</f>
        <v>#VALUE!</v>
      </c>
      <c r="P90" s="23" t="e">
        <f ca="1">PAJAK[[#This Row],[DPP]]*PAJAK[[#This Row],[PPN]]</f>
        <v>#VALUE!</v>
      </c>
      <c r="Q90" s="23" t="e">
        <f ca="1">PAJAK[[#This Row],[DPP]]+PAJAK[[#This Row],[PPN 11%]]</f>
        <v>#VALUE!</v>
      </c>
      <c r="R90" s="18" t="str">
        <f ca="1">IF(ISNUMBER(PAJAK[[#This Row],[//]]),PPN,"")</f>
        <v/>
      </c>
    </row>
    <row r="91" spans="1:23" x14ac:dyDescent="0.25">
      <c r="A91" s="15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15" t="str">
        <f ca="1">HYPERLINK("[NOTA_.XLSX]NOTA!c"&amp;PAJAK[[#This Row],[//]],IF(PAJAK[[#This Row],[//]]="","",INDEX(INDIRECT("NOTA["&amp;PAJAK[#Headers]&amp;"]"),PAJAK[[#This Row],[//]]-2)))</f>
        <v/>
      </c>
      <c r="C91" s="15" t="str">
        <f ca="1">IF(PAJAK[[#This Row],[//]]="","",INDEX(INDIRECT("NOTA["&amp;PAJAK[#Headers]&amp;"]"),PAJAK[[#This Row],[//]]-2))</f>
        <v/>
      </c>
      <c r="D91" s="15" t="e">
        <f ca="1">MATCH(PAJAK[[#This Row],[ID]],[5]!Table1[ID],0)</f>
        <v>#REF!</v>
      </c>
      <c r="E91" s="16" t="str">
        <f ca="1">IF(PAJAK[[#This Row],[ID]]="","",COUNTIF(NOTA[ID_H],PAJAK[[#This Row],[ID]]))</f>
        <v/>
      </c>
      <c r="F91" s="15" t="str">
        <f ca="1">IF(PAJAK[[#This Row],[//]]="","",INDEX(CONV[2],MATCH(INDEX(INDIRECT("NOTA["&amp;PAJAK[#Headers]&amp;"]"),PAJAK[[#This Row],[//]]-2),CONV[1],0),0))</f>
        <v/>
      </c>
      <c r="G91" s="17" t="str">
        <f ca="1">IF(PAJAK[[#This Row],[//]]="","",INDEX(NOTA[TGL_H],PAJAK[[#This Row],[//]]-2))</f>
        <v/>
      </c>
      <c r="H91" s="17" t="str">
        <f ca="1">IF(PAJAK[[#This Row],[//]]="","",INDEX(INDIRECT("NOTA["&amp;PAJAK[#Headers]&amp;"]"),PAJAK[[#This Row],[//]]-2))</f>
        <v/>
      </c>
      <c r="I91" s="16" t="str">
        <f ca="1">IF(PAJAK[[#This Row],[//]]="","",INDEX(INDIRECT("NOTA["&amp;PAJAK[#Headers]&amp;"]"),PAJAK[[#This Row],[//]]-2))</f>
        <v/>
      </c>
      <c r="J9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23" t="str">
        <f ca="1">IF(PAJAK[[#This Row],[//]]="","",SUMIF(NOTA[ID_H],PAJAK[[#This Row],[ID]],NOTA[JUMLAH]))</f>
        <v/>
      </c>
      <c r="L91" s="23" t="str">
        <f ca="1">IF(PAJAK[[#This Row],[//]]="","",SUMIF(NOTA[ID_H],PAJAK[[#This Row],[ID]],NOTA[DISC]))</f>
        <v/>
      </c>
      <c r="M91" s="23" t="e">
        <f ca="1">PAJAK[[#This Row],[SUB TOTAL]]-PAJAK[[#This Row],[DISKON]]</f>
        <v>#VALUE!</v>
      </c>
      <c r="N91" s="23" t="str">
        <f ca="1">IF(PAJAK[[#This Row],[//]]="","",INDEX(INDIRECT("NOTA["&amp;PAJAK[#Headers]&amp;"]"),PAJAK[[#This Row],[//]]-2+PAJAK[[#This Row],[QB]]-1))</f>
        <v/>
      </c>
      <c r="O91" s="23" t="e">
        <f ca="1">(PAJAK[[#This Row],[SUB T-DISC]]-PAJAK[[#This Row],[DISC DLL]])/111%</f>
        <v>#VALUE!</v>
      </c>
      <c r="P91" s="23" t="e">
        <f ca="1">PAJAK[[#This Row],[DPP]]*PAJAK[[#This Row],[PPN]]</f>
        <v>#VALUE!</v>
      </c>
      <c r="Q91" s="23" t="e">
        <f ca="1">PAJAK[[#This Row],[DPP]]+PAJAK[[#This Row],[PPN 11%]]</f>
        <v>#VALUE!</v>
      </c>
      <c r="R91" s="18" t="str">
        <f ca="1">IF(ISNUMBER(PAJAK[[#This Row],[//]]),PPN,"")</f>
        <v/>
      </c>
    </row>
    <row r="92" spans="1:23" x14ac:dyDescent="0.25">
      <c r="A92" s="19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21" t="str">
        <f ca="1">HYPERLINK("[NOTA_.XLSX]NOTA!c"&amp;PAJAK[[#This Row],[//]],IF(PAJAK[[#This Row],[//]]="","",INDEX(INDIRECT("NOTA["&amp;PAJAK[#Headers]&amp;"]"),PAJAK[[#This Row],[//]]-2)))</f>
        <v/>
      </c>
      <c r="C92" s="19" t="str">
        <f ca="1">IF(PAJAK[[#This Row],[//]]="","",INDEX(INDIRECT("NOTA["&amp;PAJAK[#Headers]&amp;"]"),PAJAK[[#This Row],[//]]-2))</f>
        <v/>
      </c>
      <c r="D92" s="19" t="e">
        <f ca="1">MATCH(PAJAK[[#This Row],[ID]],[5]!Table1[ID],0)</f>
        <v>#REF!</v>
      </c>
      <c r="E92" s="20" t="str">
        <f ca="1">IF(PAJAK[[#This Row],[ID]]="","",COUNTIF(NOTA[ID_H],PAJAK[[#This Row],[ID]]))</f>
        <v/>
      </c>
      <c r="F92" s="15" t="str">
        <f ca="1">IF(PAJAK[[#This Row],[//]]="","",INDEX(CONV[2],MATCH(INDEX(INDIRECT("NOTA["&amp;PAJAK[#Headers]&amp;"]"),PAJAK[[#This Row],[//]]-2),CONV[1],0),0))</f>
        <v/>
      </c>
      <c r="G92" s="17" t="str">
        <f ca="1">IF(PAJAK[[#This Row],[//]]="","",INDEX(NOTA[TGL_H],PAJAK[[#This Row],[//]]-2))</f>
        <v/>
      </c>
      <c r="H92" s="17" t="str">
        <f ca="1">IF(PAJAK[[#This Row],[//]]="","",INDEX(INDIRECT("NOTA["&amp;PAJAK[#Headers]&amp;"]"),PAJAK[[#This Row],[//]]-2))</f>
        <v/>
      </c>
      <c r="I92" s="16" t="str">
        <f ca="1">IF(PAJAK[[#This Row],[//]]="","",INDEX(INDIRECT("NOTA["&amp;PAJAK[#Headers]&amp;"]"),PAJAK[[#This Row],[//]]-2))</f>
        <v/>
      </c>
      <c r="J9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23" t="str">
        <f ca="1">IF(PAJAK[[#This Row],[//]]="","",SUMIF(NOTA[ID_H],PAJAK[[#This Row],[ID]],NOTA[JUMLAH]))</f>
        <v/>
      </c>
      <c r="L92" s="23" t="str">
        <f ca="1">IF(PAJAK[[#This Row],[//]]="","",SUMIF(NOTA[ID_H],PAJAK[[#This Row],[ID]],NOTA[DISC]))</f>
        <v/>
      </c>
      <c r="M92" s="23" t="e">
        <f ca="1">PAJAK[[#This Row],[SUB TOTAL]]-PAJAK[[#This Row],[DISKON]]</f>
        <v>#VALUE!</v>
      </c>
      <c r="N92" s="23" t="str">
        <f ca="1">IF(PAJAK[[#This Row],[//]]="","",INDEX(INDIRECT("NOTA["&amp;PAJAK[#Headers]&amp;"]"),PAJAK[[#This Row],[//]]-2+PAJAK[[#This Row],[QB]]-1))</f>
        <v/>
      </c>
      <c r="O92" s="23" t="e">
        <f ca="1">(PAJAK[[#This Row],[SUB T-DISC]]-PAJAK[[#This Row],[DISC DLL]])/111%</f>
        <v>#VALUE!</v>
      </c>
      <c r="P92" s="23" t="e">
        <f ca="1">PAJAK[[#This Row],[DPP]]*PAJAK[[#This Row],[PPN]]</f>
        <v>#VALUE!</v>
      </c>
      <c r="Q92" s="23" t="e">
        <f ca="1">PAJAK[[#This Row],[DPP]]+PAJAK[[#This Row],[PPN 11%]]</f>
        <v>#VALUE!</v>
      </c>
      <c r="R92" s="18" t="str">
        <f ca="1">IF(ISNUMBER(PAJAK[[#This Row],[//]]),PPN,"")</f>
        <v/>
      </c>
    </row>
    <row r="93" spans="1:23" x14ac:dyDescent="0.25">
      <c r="A93" s="15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15" t="str">
        <f ca="1">HYPERLINK("[NOTA_.XLSX]NOTA!c"&amp;PAJAK[[#This Row],[//]],IF(PAJAK[[#This Row],[//]]="","",INDEX(INDIRECT("NOTA["&amp;PAJAK[#Headers]&amp;"]"),PAJAK[[#This Row],[//]]-2)))</f>
        <v/>
      </c>
      <c r="C93" s="15" t="str">
        <f ca="1">IF(PAJAK[[#This Row],[//]]="","",INDEX(INDIRECT("NOTA["&amp;PAJAK[#Headers]&amp;"]"),PAJAK[[#This Row],[//]]-2))</f>
        <v/>
      </c>
      <c r="D93" s="15" t="e">
        <f ca="1">MATCH(PAJAK[[#This Row],[ID]],[5]!Table1[ID],0)</f>
        <v>#REF!</v>
      </c>
      <c r="E93" s="16" t="str">
        <f ca="1">IF(PAJAK[[#This Row],[ID]]="","",COUNTIF(NOTA[ID_H],PAJAK[[#This Row],[ID]]))</f>
        <v/>
      </c>
      <c r="F93" s="15" t="str">
        <f ca="1">IF(PAJAK[[#This Row],[//]]="","",INDEX(CONV[2],MATCH(INDEX(INDIRECT("NOTA["&amp;PAJAK[#Headers]&amp;"]"),PAJAK[[#This Row],[//]]-2),CONV[1],0),0))</f>
        <v/>
      </c>
      <c r="G93" s="17" t="str">
        <f ca="1">IF(PAJAK[[#This Row],[//]]="","",INDEX(NOTA[TGL_H],PAJAK[[#This Row],[//]]-2))</f>
        <v/>
      </c>
      <c r="H93" s="17" t="str">
        <f ca="1">IF(PAJAK[[#This Row],[//]]="","",INDEX(INDIRECT("NOTA["&amp;PAJAK[#Headers]&amp;"]"),PAJAK[[#This Row],[//]]-2))</f>
        <v/>
      </c>
      <c r="I93" s="16" t="str">
        <f ca="1">IF(PAJAK[[#This Row],[//]]="","",INDEX(INDIRECT("NOTA["&amp;PAJAK[#Headers]&amp;"]"),PAJAK[[#This Row],[//]]-2))</f>
        <v/>
      </c>
      <c r="J9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23" t="str">
        <f ca="1">IF(PAJAK[[#This Row],[//]]="","",SUMIF(NOTA[ID_H],PAJAK[[#This Row],[ID]],NOTA[JUMLAH]))</f>
        <v/>
      </c>
      <c r="L93" s="23" t="str">
        <f ca="1">IF(PAJAK[[#This Row],[//]]="","",SUMIF(NOTA[ID_H],PAJAK[[#This Row],[ID]],NOTA[DISC]))</f>
        <v/>
      </c>
      <c r="M93" s="23" t="e">
        <f ca="1">PAJAK[[#This Row],[SUB TOTAL]]-PAJAK[[#This Row],[DISKON]]</f>
        <v>#VALUE!</v>
      </c>
      <c r="N93" s="23" t="str">
        <f ca="1">IF(PAJAK[[#This Row],[//]]="","",INDEX(INDIRECT("NOTA["&amp;PAJAK[#Headers]&amp;"]"),PAJAK[[#This Row],[//]]-2+PAJAK[[#This Row],[QB]]-1))</f>
        <v/>
      </c>
      <c r="O93" s="23" t="e">
        <f ca="1">(PAJAK[[#This Row],[SUB T-DISC]]-PAJAK[[#This Row],[DISC DLL]])/111%</f>
        <v>#VALUE!</v>
      </c>
      <c r="P93" s="23" t="e">
        <f ca="1">PAJAK[[#This Row],[DPP]]*PAJAK[[#This Row],[PPN]]</f>
        <v>#VALUE!</v>
      </c>
      <c r="Q93" s="23" t="e">
        <f ca="1">PAJAK[[#This Row],[DPP]]+PAJAK[[#This Row],[PPN 11%]]</f>
        <v>#VALUE!</v>
      </c>
      <c r="R93" s="18" t="str">
        <f ca="1">IF(ISNUMBER(PAJAK[[#This Row],[//]]),PPN,"")</f>
        <v/>
      </c>
    </row>
  </sheetData>
  <conditionalFormatting sqref="I2:I93">
    <cfRule type="duplicateValues" dxfId="1" priority="2"/>
  </conditionalFormatting>
  <conditionalFormatting sqref="I1:I1048576">
    <cfRule type="duplicateValues" dxfId="0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I3" sqref="I3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0</v>
      </c>
      <c r="F1"/>
      <c r="G1" t="str">
        <f ca="1">CELL("filename",G1)</f>
        <v>D:\kerja\BANK EXP\BARU\2023\08 AGUSTUS\[NOTA 08 AGUSTUS 2023.xlsx]KENKO</v>
      </c>
    </row>
    <row r="2" spans="1:15" s="5" customFormat="1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  <c r="N2" s="5" t="s">
        <v>52</v>
      </c>
      <c r="O2"/>
    </row>
    <row r="3" spans="1:15" x14ac:dyDescent="0.25">
      <c r="A3" s="11" t="str">
        <f ca="1">HYPERLINK("[NOTA_.xlsx]NOTA!A"&amp;MATCH(KENKO[[#This Row],[ID]],NOTA[ID],0)+2,IF(KENKO[[#This Row],[//PAJAK]]="","",MATCH(KENKO[[#This Row],[ID]],NOTA[ID],0)+2))</f>
        <v/>
      </c>
      <c r="B3" s="7" t="str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/>
      </c>
      <c r="C3" s="7" t="str">
        <f ca="1">HYPERLINK("[NOTA_.xlsx]PAJAK!b"&amp;KENKO[[#This Row],[//PAJAK]],IF(KENKO[[#This Row],[//PAJAK]]="","",INDEX(INDIRECT("PAJAK["&amp;KENKO[#Headers]&amp;"]"),KENKO[[#This Row],[//PAJAK]]-1)))</f>
        <v/>
      </c>
      <c r="D3" s="3" t="str">
        <f ca="1">IF(KENKO[[#This Row],[//PAJAK]]="","",INDEX(INDIRECT("PAJAK["&amp;KENKO[#Headers]&amp;"]"),KENKO[[#This Row],[//PAJAK]]-1))</f>
        <v/>
      </c>
      <c r="E3" s="2" t="str">
        <f ca="1">IF(KENKO[[#This Row],[//PAJAK]]="","",INDEX(INDIRECT("PAJAK["&amp;KENKO[#Headers]&amp;"]"),KENKO[[#This Row],[//PAJAK]]-1))</f>
        <v/>
      </c>
      <c r="F3" s="2" t="str">
        <f ca="1">IF(KENKO[[#This Row],[//PAJAK]]="","",INDEX(INDIRECT("PAJAK["&amp;KENKO[#Headers]&amp;"]"),KENKO[[#This Row],[//PAJAK]]-1))</f>
        <v/>
      </c>
      <c r="G3" s="9" t="str">
        <f ca="1">IF(KENKO[[#This Row],[//PAJAK]]="","",INDEX(INDIRECT("PAJAK["&amp;KENKO[#Headers]&amp;"]"),KENKO[[#This Row],[//PAJAK]]-1))</f>
        <v/>
      </c>
      <c r="H3" s="3" t="str">
        <f ca="1">IF(KENKO[[#This Row],[//PAJAK]]="","",INDEX(INDIRECT("PAJAK["&amp;KENKO[#Headers]&amp;"]"),KENKO[[#This Row],[//PAJAK]]-1))</f>
        <v/>
      </c>
      <c r="I3" s="1" t="str">
        <f ca="1">IF(KENKO[[#This Row],[//PAJAK]]="","",INDEX(INDIRECT("PAJAK["&amp;KENKO[#Headers]&amp;"]"),KENKO[[#This Row],[//PAJAK]]-1))</f>
        <v/>
      </c>
      <c r="J3" s="1" t="str">
        <f ca="1">IF(KENKO[[#This Row],[//PAJAK]]="","",INDEX(INDIRECT("PAJAK["&amp;KENKO[#Headers]&amp;"]"),KENKO[[#This Row],[//PAJAK]]-1))</f>
        <v/>
      </c>
      <c r="K3" s="1" t="e">
        <f ca="1">(KENKO[[#This Row],[SUB TOTAL]]-KENKO[[#This Row],[DISKON]])/1.11</f>
        <v>#VALUE!</v>
      </c>
      <c r="L3" s="1" t="e">
        <f ca="1">KENKO[[#This Row],[DPP]]*11%</f>
        <v>#VALUE!</v>
      </c>
      <c r="M3" s="1" t="e">
        <f ca="1">KENKO[[#This Row],[DPP]]+KENKO[[#This Row],[PPN (11%)]]</f>
        <v>#VALUE!</v>
      </c>
      <c r="N3" s="1" t="str">
        <f ca="1">INDEX(PAJAK[ID_P],MATCH(KENKO[[#This Row],[ID]],PAJAK[ID],0))</f>
        <v/>
      </c>
    </row>
    <row r="4" spans="1:15" x14ac:dyDescent="0.25">
      <c r="A4" s="11" t="str">
        <f ca="1">HYPERLINK("[NOTA_.xlsx]NOTA!A"&amp;MATCH(KENKO[[#This Row],[ID]],NOTA[ID],0)+2,IF(KENKO[[#This Row],[//PAJAK]]="","",MATCH(KENKO[[#This Row],[ID]],NOTA[ID],0)+2))</f>
        <v/>
      </c>
      <c r="B4" s="7" t="str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/>
      </c>
      <c r="C4" s="7" t="str">
        <f ca="1">HYPERLINK("[NOTA_.xlsx]PAJAK!b"&amp;KENKO[[#This Row],[//PAJAK]],IF(KENKO[[#This Row],[//PAJAK]]="","",INDEX(INDIRECT("PAJAK["&amp;KENKO[#Headers]&amp;"]"),KENKO[[#This Row],[//PAJAK]]-1)))</f>
        <v/>
      </c>
      <c r="D4" s="3" t="str">
        <f ca="1">IF(KENKO[[#This Row],[//PAJAK]]="","",INDEX(INDIRECT("PAJAK["&amp;KENKO[#Headers]&amp;"]"),KENKO[[#This Row],[//PAJAK]]-1))</f>
        <v/>
      </c>
      <c r="E4" s="2" t="str">
        <f ca="1">IF(KENKO[[#This Row],[//PAJAK]]="","",INDEX(INDIRECT("PAJAK["&amp;KENKO[#Headers]&amp;"]"),KENKO[[#This Row],[//PAJAK]]-1))</f>
        <v/>
      </c>
      <c r="F4" s="2" t="str">
        <f ca="1">IF(KENKO[[#This Row],[//PAJAK]]="","",INDEX(INDIRECT("PAJAK["&amp;KENKO[#Headers]&amp;"]"),KENKO[[#This Row],[//PAJAK]]-1))</f>
        <v/>
      </c>
      <c r="G4" s="9" t="str">
        <f ca="1">IF(KENKO[[#This Row],[//PAJAK]]="","",INDEX(INDIRECT("PAJAK["&amp;KENKO[#Headers]&amp;"]"),KENKO[[#This Row],[//PAJAK]]-1))</f>
        <v/>
      </c>
      <c r="H4" s="3" t="str">
        <f ca="1">IF(KENKO[[#This Row],[//PAJAK]]="","",INDEX(INDIRECT("PAJAK["&amp;KENKO[#Headers]&amp;"]"),KENKO[[#This Row],[//PAJAK]]-1))</f>
        <v/>
      </c>
      <c r="I4" s="1" t="str">
        <f ca="1">IF(KENKO[[#This Row],[//PAJAK]]="","",INDEX(INDIRECT("PAJAK["&amp;KENKO[#Headers]&amp;"]"),KENKO[[#This Row],[//PAJAK]]-1))</f>
        <v/>
      </c>
      <c r="J4" s="1" t="str">
        <f ca="1">IF(KENKO[[#This Row],[//PAJAK]]="","",INDEX(INDIRECT("PAJAK["&amp;KENKO[#Headers]&amp;"]"),KENKO[[#This Row],[//PAJAK]]-1))</f>
        <v/>
      </c>
      <c r="K4" s="1" t="e">
        <f ca="1">(KENKO[[#This Row],[SUB TOTAL]]-KENKO[[#This Row],[DISKON]])/1.11</f>
        <v>#VALUE!</v>
      </c>
      <c r="L4" s="1" t="e">
        <f ca="1">KENKO[[#This Row],[DPP]]*11%</f>
        <v>#VALUE!</v>
      </c>
      <c r="M4" s="1" t="e">
        <f ca="1">KENKO[[#This Row],[DPP]]+KENKO[[#This Row],[PPN (11%)]]</f>
        <v>#VALUE!</v>
      </c>
      <c r="N4" s="1" t="str">
        <f ca="1">INDEX(PAJAK[ID_P],MATCH(KENKO[[#This Row],[ID]],PAJAK[ID],0))</f>
        <v/>
      </c>
    </row>
    <row r="5" spans="1:15" x14ac:dyDescent="0.25">
      <c r="A5" s="11" t="str">
        <f ca="1">HYPERLINK("[NOTA_.xlsx]NOTA!A"&amp;MATCH(KENKO[[#This Row],[ID]],NOTA[ID],0)+2,IF(KENKO[[#This Row],[//PAJAK]]="","",MATCH(KENKO[[#This Row],[ID]],NOTA[ID],0)+2))</f>
        <v/>
      </c>
      <c r="B5" s="7" t="str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/>
      </c>
      <c r="C5" s="7" t="str">
        <f ca="1">HYPERLINK("[NOTA_.xlsx]PAJAK!b"&amp;KENKO[[#This Row],[//PAJAK]],IF(KENKO[[#This Row],[//PAJAK]]="","",INDEX(INDIRECT("PAJAK["&amp;KENKO[#Headers]&amp;"]"),KENKO[[#This Row],[//PAJAK]]-1)))</f>
        <v/>
      </c>
      <c r="D5" s="3" t="str">
        <f ca="1">IF(KENKO[[#This Row],[//PAJAK]]="","",INDEX(INDIRECT("PAJAK["&amp;KENKO[#Headers]&amp;"]"),KENKO[[#This Row],[//PAJAK]]-1))</f>
        <v/>
      </c>
      <c r="E5" s="2" t="str">
        <f ca="1">IF(KENKO[[#This Row],[//PAJAK]]="","",INDEX(INDIRECT("PAJAK["&amp;KENKO[#Headers]&amp;"]"),KENKO[[#This Row],[//PAJAK]]-1))</f>
        <v/>
      </c>
      <c r="F5" s="2" t="str">
        <f ca="1">IF(KENKO[[#This Row],[//PAJAK]]="","",INDEX(INDIRECT("PAJAK["&amp;KENKO[#Headers]&amp;"]"),KENKO[[#This Row],[//PAJAK]]-1))</f>
        <v/>
      </c>
      <c r="G5" s="9" t="str">
        <f ca="1">IF(KENKO[[#This Row],[//PAJAK]]="","",INDEX(INDIRECT("PAJAK["&amp;KENKO[#Headers]&amp;"]"),KENKO[[#This Row],[//PAJAK]]-1))</f>
        <v/>
      </c>
      <c r="H5" s="3" t="str">
        <f ca="1">IF(KENKO[[#This Row],[//PAJAK]]="","",INDEX(INDIRECT("PAJAK["&amp;KENKO[#Headers]&amp;"]"),KENKO[[#This Row],[//PAJAK]]-1))</f>
        <v/>
      </c>
      <c r="I5" s="1" t="str">
        <f ca="1">IF(KENKO[[#This Row],[//PAJAK]]="","",INDEX(INDIRECT("PAJAK["&amp;KENKO[#Headers]&amp;"]"),KENKO[[#This Row],[//PAJAK]]-1))</f>
        <v/>
      </c>
      <c r="J5" s="1" t="str">
        <f ca="1">IF(KENKO[[#This Row],[//PAJAK]]="","",INDEX(INDIRECT("PAJAK["&amp;KENKO[#Headers]&amp;"]"),KENKO[[#This Row],[//PAJAK]]-1))</f>
        <v/>
      </c>
      <c r="K5" s="1" t="e">
        <f ca="1">(KENKO[[#This Row],[SUB TOTAL]]-KENKO[[#This Row],[DISKON]])/1.11</f>
        <v>#VALUE!</v>
      </c>
      <c r="L5" s="1" t="e">
        <f ca="1">KENKO[[#This Row],[DPP]]*11%</f>
        <v>#VALUE!</v>
      </c>
      <c r="M5" s="1" t="e">
        <f ca="1">KENKO[[#This Row],[DPP]]+KENKO[[#This Row],[PPN (11%)]]</f>
        <v>#VALUE!</v>
      </c>
      <c r="N5" s="1" t="str">
        <f ca="1">INDEX(PAJAK[ID_P],MATCH(KENKO[[#This Row],[ID]],PAJAK[ID],0))</f>
        <v/>
      </c>
    </row>
    <row r="6" spans="1:15" x14ac:dyDescent="0.25">
      <c r="A6" s="11" t="str">
        <f ca="1">HYPERLINK("[NOTA_.xlsx]NOTA!A"&amp;MATCH(KENKO[[#This Row],[ID]],NOTA[ID],0)+2,IF(KENKO[[#This Row],[//PAJAK]]="","",MATCH(KENKO[[#This Row],[ID]],NOTA[ID],0)+2))</f>
        <v/>
      </c>
      <c r="B6" s="7" t="str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/>
      </c>
      <c r="C6" s="7" t="str">
        <f ca="1">HYPERLINK("[NOTA_.xlsx]PAJAK!b"&amp;KENKO[[#This Row],[//PAJAK]],IF(KENKO[[#This Row],[//PAJAK]]="","",INDEX(INDIRECT("PAJAK["&amp;KENKO[#Headers]&amp;"]"),KENKO[[#This Row],[//PAJAK]]-1)))</f>
        <v/>
      </c>
      <c r="D6" s="3" t="str">
        <f ca="1">IF(KENKO[[#This Row],[//PAJAK]]="","",INDEX(INDIRECT("PAJAK["&amp;KENKO[#Headers]&amp;"]"),KENKO[[#This Row],[//PAJAK]]-1))</f>
        <v/>
      </c>
      <c r="E6" s="2" t="str">
        <f ca="1">IF(KENKO[[#This Row],[//PAJAK]]="","",INDEX(INDIRECT("PAJAK["&amp;KENKO[#Headers]&amp;"]"),KENKO[[#This Row],[//PAJAK]]-1))</f>
        <v/>
      </c>
      <c r="F6" s="2" t="str">
        <f ca="1">IF(KENKO[[#This Row],[//PAJAK]]="","",INDEX(INDIRECT("PAJAK["&amp;KENKO[#Headers]&amp;"]"),KENKO[[#This Row],[//PAJAK]]-1))</f>
        <v/>
      </c>
      <c r="G6" s="9" t="str">
        <f ca="1">IF(KENKO[[#This Row],[//PAJAK]]="","",INDEX(INDIRECT("PAJAK["&amp;KENKO[#Headers]&amp;"]"),KENKO[[#This Row],[//PAJAK]]-1))</f>
        <v/>
      </c>
      <c r="H6" s="3" t="str">
        <f ca="1">IF(KENKO[[#This Row],[//PAJAK]]="","",INDEX(INDIRECT("PAJAK["&amp;KENKO[#Headers]&amp;"]"),KENKO[[#This Row],[//PAJAK]]-1))</f>
        <v/>
      </c>
      <c r="I6" s="1" t="str">
        <f ca="1">IF(KENKO[[#This Row],[//PAJAK]]="","",INDEX(INDIRECT("PAJAK["&amp;KENKO[#Headers]&amp;"]"),KENKO[[#This Row],[//PAJAK]]-1))</f>
        <v/>
      </c>
      <c r="J6" s="1" t="str">
        <f ca="1">IF(KENKO[[#This Row],[//PAJAK]]="","",INDEX(INDIRECT("PAJAK["&amp;KENKO[#Headers]&amp;"]"),KENKO[[#This Row],[//PAJAK]]-1))</f>
        <v/>
      </c>
      <c r="K6" s="1" t="e">
        <f ca="1">(KENKO[[#This Row],[SUB TOTAL]]-KENKO[[#This Row],[DISKON]])/1.11</f>
        <v>#VALUE!</v>
      </c>
      <c r="L6" s="1" t="e">
        <f ca="1">KENKO[[#This Row],[DPP]]*11%</f>
        <v>#VALUE!</v>
      </c>
      <c r="M6" s="1" t="e">
        <f ca="1">KENKO[[#This Row],[DPP]]+KENKO[[#This Row],[PPN (11%)]]</f>
        <v>#VALUE!</v>
      </c>
      <c r="N6" s="1" t="str">
        <f ca="1">INDEX(PAJAK[ID_P],MATCH(KENKO[[#This Row],[ID]],PAJAK[ID],0))</f>
        <v/>
      </c>
    </row>
    <row r="7" spans="1:15" x14ac:dyDescent="0.25">
      <c r="A7" s="11" t="str">
        <f ca="1">HYPERLINK("[NOTA_.xlsx]NOTA!A"&amp;MATCH(KENKO[[#This Row],[ID]],NOTA[ID],0)+2,IF(KENKO[[#This Row],[//PAJAK]]="","",MATCH(KENKO[[#This Row],[ID]],NOTA[ID],0)+2))</f>
        <v/>
      </c>
      <c r="B7" s="7" t="str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/>
      </c>
      <c r="C7" s="7" t="str">
        <f ca="1">HYPERLINK("[NOTA_.xlsx]PAJAK!b"&amp;KENKO[[#This Row],[//PAJAK]],IF(KENKO[[#This Row],[//PAJAK]]="","",INDEX(INDIRECT("PAJAK["&amp;KENKO[#Headers]&amp;"]"),KENKO[[#This Row],[//PAJAK]]-1)))</f>
        <v/>
      </c>
      <c r="D7" s="3" t="str">
        <f ca="1">IF(KENKO[[#This Row],[//PAJAK]]="","",INDEX(INDIRECT("PAJAK["&amp;KENKO[#Headers]&amp;"]"),KENKO[[#This Row],[//PAJAK]]-1))</f>
        <v/>
      </c>
      <c r="E7" s="2" t="str">
        <f ca="1">IF(KENKO[[#This Row],[//PAJAK]]="","",INDEX(INDIRECT("PAJAK["&amp;KENKO[#Headers]&amp;"]"),KENKO[[#This Row],[//PAJAK]]-1))</f>
        <v/>
      </c>
      <c r="F7" s="2" t="str">
        <f ca="1">IF(KENKO[[#This Row],[//PAJAK]]="","",INDEX(INDIRECT("PAJAK["&amp;KENKO[#Headers]&amp;"]"),KENKO[[#This Row],[//PAJAK]]-1))</f>
        <v/>
      </c>
      <c r="G7" s="9" t="str">
        <f ca="1">IF(KENKO[[#This Row],[//PAJAK]]="","",INDEX(INDIRECT("PAJAK["&amp;KENKO[#Headers]&amp;"]"),KENKO[[#This Row],[//PAJAK]]-1))</f>
        <v/>
      </c>
      <c r="H7" s="3" t="str">
        <f ca="1">IF(KENKO[[#This Row],[//PAJAK]]="","",INDEX(INDIRECT("PAJAK["&amp;KENKO[#Headers]&amp;"]"),KENKO[[#This Row],[//PAJAK]]-1))</f>
        <v/>
      </c>
      <c r="I7" s="1" t="str">
        <f ca="1">IF(KENKO[[#This Row],[//PAJAK]]="","",INDEX(INDIRECT("PAJAK["&amp;KENKO[#Headers]&amp;"]"),KENKO[[#This Row],[//PAJAK]]-1))</f>
        <v/>
      </c>
      <c r="J7" s="1" t="str">
        <f ca="1">IF(KENKO[[#This Row],[//PAJAK]]="","",INDEX(INDIRECT("PAJAK["&amp;KENKO[#Headers]&amp;"]"),KENKO[[#This Row],[//PAJAK]]-1))</f>
        <v/>
      </c>
      <c r="K7" s="1" t="e">
        <f ca="1">(KENKO[[#This Row],[SUB TOTAL]]-KENKO[[#This Row],[DISKON]])/1.11</f>
        <v>#VALUE!</v>
      </c>
      <c r="L7" s="1" t="e">
        <f ca="1">KENKO[[#This Row],[DPP]]*11%</f>
        <v>#VALUE!</v>
      </c>
      <c r="M7" s="1" t="e">
        <f ca="1">KENKO[[#This Row],[DPP]]+KENKO[[#This Row],[PPN (11%)]]</f>
        <v>#VALUE!</v>
      </c>
      <c r="N7" s="1" t="str">
        <f ca="1">INDEX(PAJAK[ID_P],MATCH(KENKO[[#This Row],[ID]],PAJAK[ID],0))</f>
        <v/>
      </c>
    </row>
    <row r="8" spans="1:15" x14ac:dyDescent="0.25">
      <c r="A8" s="11" t="str">
        <f ca="1">HYPERLINK("[NOTA_.xlsx]NOTA!A"&amp;MATCH(KENKO[[#This Row],[ID]],NOTA[ID],0)+2,IF(KENKO[[#This Row],[//PAJAK]]="","",MATCH(KENKO[[#This Row],[ID]],NOTA[ID],0)+2))</f>
        <v/>
      </c>
      <c r="B8" s="7" t="str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/>
      </c>
      <c r="C8" s="7" t="str">
        <f ca="1">HYPERLINK("[NOTA_.xlsx]PAJAK!b"&amp;KENKO[[#This Row],[//PAJAK]],IF(KENKO[[#This Row],[//PAJAK]]="","",INDEX(INDIRECT("PAJAK["&amp;KENKO[#Headers]&amp;"]"),KENKO[[#This Row],[//PAJAK]]-1)))</f>
        <v/>
      </c>
      <c r="D8" s="3" t="str">
        <f ca="1">IF(KENKO[[#This Row],[//PAJAK]]="","",INDEX(INDIRECT("PAJAK["&amp;KENKO[#Headers]&amp;"]"),KENKO[[#This Row],[//PAJAK]]-1))</f>
        <v/>
      </c>
      <c r="E8" s="2" t="str">
        <f ca="1">IF(KENKO[[#This Row],[//PAJAK]]="","",INDEX(INDIRECT("PAJAK["&amp;KENKO[#Headers]&amp;"]"),KENKO[[#This Row],[//PAJAK]]-1))</f>
        <v/>
      </c>
      <c r="F8" s="2" t="str">
        <f ca="1">IF(KENKO[[#This Row],[//PAJAK]]="","",INDEX(INDIRECT("PAJAK["&amp;KENKO[#Headers]&amp;"]"),KENKO[[#This Row],[//PAJAK]]-1))</f>
        <v/>
      </c>
      <c r="G8" s="9" t="str">
        <f ca="1">IF(KENKO[[#This Row],[//PAJAK]]="","",INDEX(INDIRECT("PAJAK["&amp;KENKO[#Headers]&amp;"]"),KENKO[[#This Row],[//PAJAK]]-1))</f>
        <v/>
      </c>
      <c r="H8" s="3" t="str">
        <f ca="1">IF(KENKO[[#This Row],[//PAJAK]]="","",INDEX(INDIRECT("PAJAK["&amp;KENKO[#Headers]&amp;"]"),KENKO[[#This Row],[//PAJAK]]-1))</f>
        <v/>
      </c>
      <c r="I8" s="1" t="str">
        <f ca="1">IF(KENKO[[#This Row],[//PAJAK]]="","",INDEX(INDIRECT("PAJAK["&amp;KENKO[#Headers]&amp;"]"),KENKO[[#This Row],[//PAJAK]]-1))</f>
        <v/>
      </c>
      <c r="J8" s="1" t="str">
        <f ca="1">IF(KENKO[[#This Row],[//PAJAK]]="","",INDEX(INDIRECT("PAJAK["&amp;KENKO[#Headers]&amp;"]"),KENKO[[#This Row],[//PAJAK]]-1))</f>
        <v/>
      </c>
      <c r="K8" s="1" t="e">
        <f ca="1">(KENKO[[#This Row],[SUB TOTAL]]-KENKO[[#This Row],[DISKON]])/1.11</f>
        <v>#VALUE!</v>
      </c>
      <c r="L8" s="1" t="e">
        <f ca="1">KENKO[[#This Row],[DPP]]*11%</f>
        <v>#VALUE!</v>
      </c>
      <c r="M8" s="1" t="e">
        <f ca="1">KENKO[[#This Row],[DPP]]+KENKO[[#This Row],[PPN (11%)]]</f>
        <v>#VALUE!</v>
      </c>
      <c r="N8" s="1" t="str">
        <f ca="1">INDEX(PAJAK[ID_P],MATCH(KENKO[[#This Row],[ID]],PAJAK[ID],0))</f>
        <v/>
      </c>
    </row>
    <row r="9" spans="1:15" x14ac:dyDescent="0.25">
      <c r="A9" s="13" t="str">
        <f ca="1">HYPERLINK("[NOTA_.xlsx]NOTA!A"&amp;MATCH(KENKO[[#This Row],[ID]],NOTA[ID],0)+2,IF(KENKO[[#This Row],[//PAJAK]]="","",MATCH(KENKO[[#This Row],[ID]],NOTA[ID],0)+2))</f>
        <v/>
      </c>
      <c r="B9" s="5" t="str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HYPERLINK("[NOTA_.xlsx]PAJAK!b"&amp;KENKO[[#This Row],[//PAJAK]],IF(KENKO[[#This Row],[//PAJAK]]="","",INDEX(INDIRECT("PAJAK["&amp;KENKO[#Headers]&amp;"]"),KENKO[[#This Row],[//PAJAK]]-1)))</f>
        <v/>
      </c>
      <c r="D9" s="3" t="str">
        <f ca="1">IF(KENKO[[#This Row],[//PAJAK]]="","",INDEX(INDIRECT("PAJAK["&amp;KENKO[#Headers]&amp;"]"),KENKO[[#This Row],[//PAJAK]]-1))</f>
        <v/>
      </c>
      <c r="E9" s="2" t="str">
        <f ca="1">IF(KENKO[[#This Row],[//PAJAK]]="","",INDEX(INDIRECT("PAJAK["&amp;KENKO[#Headers]&amp;"]"),KENKO[[#This Row],[//PAJAK]]-1))</f>
        <v/>
      </c>
      <c r="F9" s="2" t="str">
        <f ca="1">IF(KENKO[[#This Row],[//PAJAK]]="","",INDEX(INDIRECT("PAJAK["&amp;KENKO[#Headers]&amp;"]"),KENKO[[#This Row],[//PAJAK]]-1))</f>
        <v/>
      </c>
      <c r="G9" s="9" t="str">
        <f ca="1">IF(KENKO[[#This Row],[//PAJAK]]="","",INDEX(INDIRECT("PAJAK["&amp;KENKO[#Headers]&amp;"]"),KENKO[[#This Row],[//PAJAK]]-1))</f>
        <v/>
      </c>
      <c r="H9" s="3" t="str">
        <f ca="1">IF(KENKO[[#This Row],[//PAJAK]]="","",INDEX(INDIRECT("PAJAK["&amp;KENKO[#Headers]&amp;"]"),KENKO[[#This Row],[//PAJAK]]-1))</f>
        <v/>
      </c>
      <c r="I9" s="1" t="str">
        <f ca="1">IF(KENKO[[#This Row],[//PAJAK]]="","",INDEX(INDIRECT("PAJAK["&amp;KENKO[#Headers]&amp;"]"),KENKO[[#This Row],[//PAJAK]]-1))</f>
        <v/>
      </c>
      <c r="J9" s="1" t="str">
        <f ca="1">IF(KENKO[[#This Row],[//PAJAK]]="","",INDEX(INDIRECT("PAJAK["&amp;KENKO[#Headers]&amp;"]"),KENKO[[#This Row],[//PAJAK]]-1))</f>
        <v/>
      </c>
      <c r="K9" s="1" t="e">
        <f ca="1">(KENKO[[#This Row],[SUB TOTAL]]-KENKO[[#This Row],[DISKON]])/1.11</f>
        <v>#VALUE!</v>
      </c>
      <c r="L9" s="1" t="e">
        <f ca="1">KENKO[[#This Row],[DPP]]*11%</f>
        <v>#VALUE!</v>
      </c>
      <c r="M9" s="1" t="e">
        <f ca="1">KENKO[[#This Row],[DPP]]+KENKO[[#This Row],[PPN (11%)]]</f>
        <v>#VALUE!</v>
      </c>
      <c r="N9" s="1" t="str">
        <f ca="1">INDEX(PAJAK[ID_P],MATCH(KENKO[[#This Row],[ID]],PAJAK[ID],0))</f>
        <v/>
      </c>
    </row>
    <row r="10" spans="1:15" x14ac:dyDescent="0.25">
      <c r="A10" s="11" t="str">
        <f ca="1">HYPERLINK("[NOTA_.xlsx]NOTA!A"&amp;MATCH(KENKO[[#This Row],[ID]],NOTA[ID],0)+2,IF(KENKO[[#This Row],[//PAJAK]]="","",MATCH(KENKO[[#This Row],[ID]],NOTA[ID],0)+2))</f>
        <v/>
      </c>
      <c r="B10" s="7" t="str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/>
      </c>
      <c r="C10" s="7" t="str">
        <f ca="1">HYPERLINK("[NOTA_.xlsx]PAJAK!b"&amp;KENKO[[#This Row],[//PAJAK]],IF(KENKO[[#This Row],[//PAJAK]]="","",INDEX(INDIRECT("PAJAK["&amp;KENKO[#Headers]&amp;"]"),KENKO[[#This Row],[//PAJAK]]-1)))</f>
        <v/>
      </c>
      <c r="D10" s="3" t="str">
        <f ca="1">IF(KENKO[[#This Row],[//PAJAK]]="","",INDEX(INDIRECT("PAJAK["&amp;KENKO[#Headers]&amp;"]"),KENKO[[#This Row],[//PAJAK]]-1))</f>
        <v/>
      </c>
      <c r="E10" s="2" t="str">
        <f ca="1">IF(KENKO[[#This Row],[//PAJAK]]="","",INDEX(INDIRECT("PAJAK["&amp;KENKO[#Headers]&amp;"]"),KENKO[[#This Row],[//PAJAK]]-1))</f>
        <v/>
      </c>
      <c r="F10" s="2" t="str">
        <f ca="1">IF(KENKO[[#This Row],[//PAJAK]]="","",INDEX(INDIRECT("PAJAK["&amp;KENKO[#Headers]&amp;"]"),KENKO[[#This Row],[//PAJAK]]-1))</f>
        <v/>
      </c>
      <c r="G10" s="9" t="str">
        <f ca="1">IF(KENKO[[#This Row],[//PAJAK]]="","",INDEX(INDIRECT("PAJAK["&amp;KENKO[#Headers]&amp;"]"),KENKO[[#This Row],[//PAJAK]]-1))</f>
        <v/>
      </c>
      <c r="H10" s="3" t="str">
        <f ca="1">IF(KENKO[[#This Row],[//PAJAK]]="","",INDEX(INDIRECT("PAJAK["&amp;KENKO[#Headers]&amp;"]"),KENKO[[#This Row],[//PAJAK]]-1))</f>
        <v/>
      </c>
      <c r="I10" s="1" t="str">
        <f ca="1">IF(KENKO[[#This Row],[//PAJAK]]="","",INDEX(INDIRECT("PAJAK["&amp;KENKO[#Headers]&amp;"]"),KENKO[[#This Row],[//PAJAK]]-1))</f>
        <v/>
      </c>
      <c r="J10" s="1" t="str">
        <f ca="1">IF(KENKO[[#This Row],[//PAJAK]]="","",INDEX(INDIRECT("PAJAK["&amp;KENKO[#Headers]&amp;"]"),KENKO[[#This Row],[//PAJAK]]-1))</f>
        <v/>
      </c>
      <c r="K10" s="1" t="e">
        <f ca="1">(KENKO[[#This Row],[SUB TOTAL]]-KENKO[[#This Row],[DISKON]])/1.11</f>
        <v>#VALUE!</v>
      </c>
      <c r="L10" s="1" t="e">
        <f ca="1">KENKO[[#This Row],[DPP]]*11%</f>
        <v>#VALUE!</v>
      </c>
      <c r="M10" s="1" t="e">
        <f ca="1">KENKO[[#This Row],[DPP]]+KENKO[[#This Row],[PPN (11%)]]</f>
        <v>#VALUE!</v>
      </c>
      <c r="N10" s="1" t="str">
        <f ca="1">INDEX(PAJAK[ID_P],MATCH(KENKO[[#This Row],[ID]],PAJAK[ID],0))</f>
        <v/>
      </c>
    </row>
    <row r="11" spans="1:15" x14ac:dyDescent="0.25">
      <c r="A11" s="11" t="str">
        <f ca="1">HYPERLINK("[NOTA_.xlsx]NOTA!A"&amp;MATCH(KENKO[[#This Row],[ID]],NOTA[ID],0)+2,IF(KENKO[[#This Row],[//PAJAK]]="","",MATCH(KENKO[[#This Row],[ID]],NOTA[ID],0)+2))</f>
        <v/>
      </c>
      <c r="B11" s="7" t="str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/>
      </c>
      <c r="C11" s="7" t="str">
        <f ca="1">HYPERLINK("[NOTA_.xlsx]PAJAK!b"&amp;KENKO[[#This Row],[//PAJAK]],IF(KENKO[[#This Row],[//PAJAK]]="","",INDEX(INDIRECT("PAJAK["&amp;KENKO[#Headers]&amp;"]"),KENKO[[#This Row],[//PAJAK]]-1)))</f>
        <v/>
      </c>
      <c r="D11" s="3" t="str">
        <f ca="1">IF(KENKO[[#This Row],[//PAJAK]]="","",INDEX(INDIRECT("PAJAK["&amp;KENKO[#Headers]&amp;"]"),KENKO[[#This Row],[//PAJAK]]-1))</f>
        <v/>
      </c>
      <c r="E11" s="2" t="str">
        <f ca="1">IF(KENKO[[#This Row],[//PAJAK]]="","",INDEX(INDIRECT("PAJAK["&amp;KENKO[#Headers]&amp;"]"),KENKO[[#This Row],[//PAJAK]]-1))</f>
        <v/>
      </c>
      <c r="F11" s="2" t="str">
        <f ca="1">IF(KENKO[[#This Row],[//PAJAK]]="","",INDEX(INDIRECT("PAJAK["&amp;KENKO[#Headers]&amp;"]"),KENKO[[#This Row],[//PAJAK]]-1))</f>
        <v/>
      </c>
      <c r="G11" s="9" t="str">
        <f ca="1">IF(KENKO[[#This Row],[//PAJAK]]="","",INDEX(INDIRECT("PAJAK["&amp;KENKO[#Headers]&amp;"]"),KENKO[[#This Row],[//PAJAK]]-1))</f>
        <v/>
      </c>
      <c r="H11" s="3" t="str">
        <f ca="1">IF(KENKO[[#This Row],[//PAJAK]]="","",INDEX(INDIRECT("PAJAK["&amp;KENKO[#Headers]&amp;"]"),KENKO[[#This Row],[//PAJAK]]-1))</f>
        <v/>
      </c>
      <c r="I11" s="1" t="str">
        <f ca="1">IF(KENKO[[#This Row],[//PAJAK]]="","",INDEX(INDIRECT("PAJAK["&amp;KENKO[#Headers]&amp;"]"),KENKO[[#This Row],[//PAJAK]]-1))</f>
        <v/>
      </c>
      <c r="J11" s="1" t="str">
        <f ca="1">IF(KENKO[[#This Row],[//PAJAK]]="","",INDEX(INDIRECT("PAJAK["&amp;KENKO[#Headers]&amp;"]"),KENKO[[#This Row],[//PAJAK]]-1))</f>
        <v/>
      </c>
      <c r="K11" s="1" t="e">
        <f ca="1">(KENKO[[#This Row],[SUB TOTAL]]-KENKO[[#This Row],[DISKON]])/1.11</f>
        <v>#VALUE!</v>
      </c>
      <c r="L11" s="1" t="e">
        <f ca="1">KENKO[[#This Row],[DPP]]*11%</f>
        <v>#VALUE!</v>
      </c>
      <c r="M11" s="1" t="e">
        <f ca="1">KENKO[[#This Row],[DPP]]+KENKO[[#This Row],[PPN (11%)]]</f>
        <v>#VALUE!</v>
      </c>
      <c r="N11" s="1" t="str">
        <f ca="1">INDEX(PAJAK[ID_P],MATCH(KENKO[[#This Row],[ID]],PAJAK[ID],0))</f>
        <v/>
      </c>
    </row>
    <row r="12" spans="1:15" x14ac:dyDescent="0.25">
      <c r="A12" s="11" t="str">
        <f ca="1">HYPERLINK("[NOTA_.xlsx]NOTA!A"&amp;MATCH(KENKO[[#This Row],[ID]],NOTA[ID],0)+2,IF(KENKO[[#This Row],[//PAJAK]]="","",MATCH(KENKO[[#This Row],[ID]],NOTA[ID],0)+2))</f>
        <v/>
      </c>
      <c r="B12" s="7" t="str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/>
      </c>
      <c r="C12" s="7" t="str">
        <f ca="1">HYPERLINK("[NOTA_.xlsx]PAJAK!b"&amp;KENKO[[#This Row],[//PAJAK]],IF(KENKO[[#This Row],[//PAJAK]]="","",INDEX(INDIRECT("PAJAK["&amp;KENKO[#Headers]&amp;"]"),KENKO[[#This Row],[//PAJAK]]-1)))</f>
        <v/>
      </c>
      <c r="D12" s="3" t="str">
        <f ca="1">IF(KENKO[[#This Row],[//PAJAK]]="","",INDEX(INDIRECT("PAJAK["&amp;KENKO[#Headers]&amp;"]"),KENKO[[#This Row],[//PAJAK]]-1))</f>
        <v/>
      </c>
      <c r="E12" s="2" t="str">
        <f ca="1">IF(KENKO[[#This Row],[//PAJAK]]="","",INDEX(INDIRECT("PAJAK["&amp;KENKO[#Headers]&amp;"]"),KENKO[[#This Row],[//PAJAK]]-1))</f>
        <v/>
      </c>
      <c r="F12" s="2" t="str">
        <f ca="1">IF(KENKO[[#This Row],[//PAJAK]]="","",INDEX(INDIRECT("PAJAK["&amp;KENKO[#Headers]&amp;"]"),KENKO[[#This Row],[//PAJAK]]-1))</f>
        <v/>
      </c>
      <c r="G12" s="9" t="str">
        <f ca="1">IF(KENKO[[#This Row],[//PAJAK]]="","",INDEX(INDIRECT("PAJAK["&amp;KENKO[#Headers]&amp;"]"),KENKO[[#This Row],[//PAJAK]]-1))</f>
        <v/>
      </c>
      <c r="H12" s="3" t="str">
        <f ca="1">IF(KENKO[[#This Row],[//PAJAK]]="","",INDEX(INDIRECT("PAJAK["&amp;KENKO[#Headers]&amp;"]"),KENKO[[#This Row],[//PAJAK]]-1))</f>
        <v/>
      </c>
      <c r="I12" s="1" t="str">
        <f ca="1">IF(KENKO[[#This Row],[//PAJAK]]="","",INDEX(INDIRECT("PAJAK["&amp;KENKO[#Headers]&amp;"]"),KENKO[[#This Row],[//PAJAK]]-1))</f>
        <v/>
      </c>
      <c r="J12" s="1" t="str">
        <f ca="1">IF(KENKO[[#This Row],[//PAJAK]]="","",INDEX(INDIRECT("PAJAK["&amp;KENKO[#Headers]&amp;"]"),KENKO[[#This Row],[//PAJAK]]-1))</f>
        <v/>
      </c>
      <c r="K12" s="1" t="e">
        <f ca="1">(KENKO[[#This Row],[SUB TOTAL]]-KENKO[[#This Row],[DISKON]])/1.11</f>
        <v>#VALUE!</v>
      </c>
      <c r="L12" s="1" t="e">
        <f ca="1">KENKO[[#This Row],[DPP]]*11%</f>
        <v>#VALUE!</v>
      </c>
      <c r="M12" s="1" t="e">
        <f ca="1">KENKO[[#This Row],[DPP]]+KENKO[[#This Row],[PPN (11%)]]</f>
        <v>#VALUE!</v>
      </c>
      <c r="N12" s="1" t="str">
        <f ca="1">INDEX(PAJAK[ID_P],MATCH(KENKO[[#This Row],[ID]],PAJAK[ID],0))</f>
        <v/>
      </c>
    </row>
    <row r="13" spans="1:15" x14ac:dyDescent="0.25">
      <c r="A13" s="13" t="str">
        <f ca="1">HYPERLINK("[NOTA_.xlsx]NOTA!A"&amp;MATCH(KENKO[[#This Row],[ID]],NOTA[ID],0)+2,IF(KENKO[[#This Row],[//PAJAK]]="","",MATCH(KENKO[[#This Row],[ID]],NOTA[ID],0)+2))</f>
        <v/>
      </c>
      <c r="B13" s="5" t="str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HYPERLINK("[NOTA_.xlsx]PAJAK!b"&amp;KENKO[[#This Row],[//PAJAK]],IF(KENKO[[#This Row],[//PAJAK]]="","",INDEX(INDIRECT("PAJAK["&amp;KENKO[#Headers]&amp;"]"),KENKO[[#This Row],[//PAJAK]]-1)))</f>
        <v/>
      </c>
      <c r="D13" t="str">
        <f ca="1">IF(KENKO[[#This Row],[//PAJAK]]="","",INDEX(INDIRECT("PAJAK["&amp;KENKO[#Headers]&amp;"]"),KENKO[[#This Row],[//PAJAK]]-1))</f>
        <v/>
      </c>
      <c r="E13" s="2" t="str">
        <f ca="1">IF(KENKO[[#This Row],[//PAJAK]]="","",INDEX(INDIRECT("PAJAK["&amp;KENKO[#Headers]&amp;"]"),KENKO[[#This Row],[//PAJAK]]-1))</f>
        <v/>
      </c>
      <c r="F13" s="2" t="str">
        <f ca="1">IF(KENKO[[#This Row],[//PAJAK]]="","",INDEX(INDIRECT("PAJAK["&amp;KENKO[#Headers]&amp;"]"),KENKO[[#This Row],[//PAJAK]]-1))</f>
        <v/>
      </c>
      <c r="G13" s="6" t="str">
        <f ca="1">IF(KENKO[[#This Row],[//PAJAK]]="","",INDEX(INDIRECT("PAJAK["&amp;KENKO[#Headers]&amp;"]"),KENKO[[#This Row],[//PAJAK]]-1))</f>
        <v/>
      </c>
      <c r="H13" t="str">
        <f ca="1">IF(KENKO[[#This Row],[//PAJAK]]="","",INDEX(INDIRECT("PAJAK["&amp;KENKO[#Headers]&amp;"]"),KENKO[[#This Row],[//PAJAK]]-1))</f>
        <v/>
      </c>
      <c r="I13" s="1" t="str">
        <f ca="1">IF(KENKO[[#This Row],[//PAJAK]]="","",INDEX(INDIRECT("PAJAK["&amp;KENKO[#Headers]&amp;"]"),KENKO[[#This Row],[//PAJAK]]-1))</f>
        <v/>
      </c>
      <c r="J13" s="1" t="str">
        <f ca="1">IF(KENKO[[#This Row],[//PAJAK]]="","",INDEX(INDIRECT("PAJAK["&amp;KENKO[#Headers]&amp;"]"),KENKO[[#This Row],[//PAJAK]]-1))</f>
        <v/>
      </c>
      <c r="K13" s="1" t="e">
        <f ca="1">(KENKO[[#This Row],[SUB TOTAL]]-KENKO[[#This Row],[DISKON]])/1.11</f>
        <v>#VALUE!</v>
      </c>
      <c r="L13" s="1" t="e">
        <f ca="1">KENKO[[#This Row],[DPP]]*11%</f>
        <v>#VALUE!</v>
      </c>
      <c r="M13" s="1" t="e">
        <f ca="1">KENKO[[#This Row],[DPP]]+KENKO[[#This Row],[PPN (11%)]]</f>
        <v>#VALUE!</v>
      </c>
      <c r="N13" s="1" t="str">
        <f ca="1">INDEX(PAJAK[ID_P],MATCH(KENKO[[#This Row],[ID]],PAJAK[ID],0))</f>
        <v/>
      </c>
    </row>
    <row r="14" spans="1:15" x14ac:dyDescent="0.25">
      <c r="A14" s="13" t="str">
        <f ca="1">HYPERLINK("[NOTA_.xlsx]NOTA!A"&amp;MATCH(KENKO[[#This Row],[ID]],NOTA[ID],0)+2,IF(KENKO[[#This Row],[//PAJAK]]="","",MATCH(KENKO[[#This Row],[ID]],NOTA[ID],0)+2))</f>
        <v/>
      </c>
      <c r="B14" s="5" t="str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HYPERLINK("[NOTA_.xlsx]PAJAK!b"&amp;KENKO[[#This Row],[//PAJAK]],IF(KENKO[[#This Row],[//PAJAK]]="","",INDEX(INDIRECT("PAJAK["&amp;KENKO[#Headers]&amp;"]"),KENKO[[#This Row],[//PAJAK]]-1)))</f>
        <v/>
      </c>
      <c r="D14" t="str">
        <f ca="1">IF(KENKO[[#This Row],[//PAJAK]]="","",INDEX(INDIRECT("PAJAK["&amp;KENKO[#Headers]&amp;"]"),KENKO[[#This Row],[//PAJAK]]-1))</f>
        <v/>
      </c>
      <c r="E14" s="2" t="str">
        <f ca="1">IF(KENKO[[#This Row],[//PAJAK]]="","",INDEX(INDIRECT("PAJAK["&amp;KENKO[#Headers]&amp;"]"),KENKO[[#This Row],[//PAJAK]]-1))</f>
        <v/>
      </c>
      <c r="F14" s="2" t="str">
        <f ca="1">IF(KENKO[[#This Row],[//PAJAK]]="","",INDEX(INDIRECT("PAJAK["&amp;KENKO[#Headers]&amp;"]"),KENKO[[#This Row],[//PAJAK]]-1))</f>
        <v/>
      </c>
      <c r="G14" s="6" t="str">
        <f ca="1">IF(KENKO[[#This Row],[//PAJAK]]="","",INDEX(INDIRECT("PAJAK["&amp;KENKO[#Headers]&amp;"]"),KENKO[[#This Row],[//PAJAK]]-1))</f>
        <v/>
      </c>
      <c r="H14" t="str">
        <f ca="1">IF(KENKO[[#This Row],[//PAJAK]]="","",INDEX(INDIRECT("PAJAK["&amp;KENKO[#Headers]&amp;"]"),KENKO[[#This Row],[//PAJAK]]-1))</f>
        <v/>
      </c>
      <c r="I14" s="1" t="str">
        <f ca="1">IF(KENKO[[#This Row],[//PAJAK]]="","",INDEX(INDIRECT("PAJAK["&amp;KENKO[#Headers]&amp;"]"),KENKO[[#This Row],[//PAJAK]]-1))</f>
        <v/>
      </c>
      <c r="J14" s="1" t="str">
        <f ca="1">IF(KENKO[[#This Row],[//PAJAK]]="","",INDEX(INDIRECT("PAJAK["&amp;KENKO[#Headers]&amp;"]"),KENKO[[#This Row],[//PAJAK]]-1))</f>
        <v/>
      </c>
      <c r="K14" s="1" t="e">
        <f ca="1">(KENKO[[#This Row],[SUB TOTAL]]-KENKO[[#This Row],[DISKON]])/1.11</f>
        <v>#VALUE!</v>
      </c>
      <c r="L14" s="1" t="e">
        <f ca="1">KENKO[[#This Row],[DPP]]*11%</f>
        <v>#VALUE!</v>
      </c>
      <c r="M14" s="1" t="e">
        <f ca="1">KENKO[[#This Row],[DPP]]+KENKO[[#This Row],[PPN (11%)]]</f>
        <v>#VALUE!</v>
      </c>
      <c r="N14" s="1" t="str">
        <f ca="1">INDEX(PAJAK[ID_P],MATCH(KENKO[[#This Row],[ID]],PAJAK[ID],0))</f>
        <v/>
      </c>
    </row>
    <row r="15" spans="1:15" x14ac:dyDescent="0.25">
      <c r="A15" s="13" t="str">
        <f ca="1">HYPERLINK("[NOTA_.xlsx]NOTA!A"&amp;MATCH(KENKO[[#This Row],[ID]],NOTA[ID],0)+2,IF(KENKO[[#This Row],[//PAJAK]]="","",MATCH(KENKO[[#This Row],[ID]],NOTA[ID],0)+2))</f>
        <v/>
      </c>
      <c r="B15" s="5" t="str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HYPERLINK("[NOTA_.xlsx]PAJAK!b"&amp;KENKO[[#This Row],[//PAJAK]],IF(KENKO[[#This Row],[//PAJAK]]="","",INDEX(INDIRECT("PAJAK["&amp;KENKO[#Headers]&amp;"]"),KENKO[[#This Row],[//PAJAK]]-1)))</f>
        <v/>
      </c>
      <c r="D15" t="str">
        <f ca="1">IF(KENKO[[#This Row],[//PAJAK]]="","",INDEX(INDIRECT("PAJAK["&amp;KENKO[#Headers]&amp;"]"),KENKO[[#This Row],[//PAJAK]]-1))</f>
        <v/>
      </c>
      <c r="E15" s="2" t="str">
        <f ca="1">IF(KENKO[[#This Row],[//PAJAK]]="","",INDEX(INDIRECT("PAJAK["&amp;KENKO[#Headers]&amp;"]"),KENKO[[#This Row],[//PAJAK]]-1))</f>
        <v/>
      </c>
      <c r="F15" s="2" t="str">
        <f ca="1">IF(KENKO[[#This Row],[//PAJAK]]="","",INDEX(INDIRECT("PAJAK["&amp;KENKO[#Headers]&amp;"]"),KENKO[[#This Row],[//PAJAK]]-1))</f>
        <v/>
      </c>
      <c r="G15" s="6" t="str">
        <f ca="1">IF(KENKO[[#This Row],[//PAJAK]]="","",INDEX(INDIRECT("PAJAK["&amp;KENKO[#Headers]&amp;"]"),KENKO[[#This Row],[//PAJAK]]-1))</f>
        <v/>
      </c>
      <c r="H15" t="str">
        <f ca="1">IF(KENKO[[#This Row],[//PAJAK]]="","",INDEX(INDIRECT("PAJAK["&amp;KENKO[#Headers]&amp;"]"),KENKO[[#This Row],[//PAJAK]]-1))</f>
        <v/>
      </c>
      <c r="I15" s="1" t="str">
        <f ca="1">IF(KENKO[[#This Row],[//PAJAK]]="","",INDEX(INDIRECT("PAJAK["&amp;KENKO[#Headers]&amp;"]"),KENKO[[#This Row],[//PAJAK]]-1))</f>
        <v/>
      </c>
      <c r="J15" s="1" t="str">
        <f ca="1">IF(KENKO[[#This Row],[//PAJAK]]="","",INDEX(INDIRECT("PAJAK["&amp;KENKO[#Headers]&amp;"]"),KENKO[[#This Row],[//PAJAK]]-1))</f>
        <v/>
      </c>
      <c r="K15" s="1" t="e">
        <f ca="1">(KENKO[[#This Row],[SUB TOTAL]]-KENKO[[#This Row],[DISKON]])/1.11</f>
        <v>#VALUE!</v>
      </c>
      <c r="L15" s="1" t="e">
        <f ca="1">KENKO[[#This Row],[DPP]]*11%</f>
        <v>#VALUE!</v>
      </c>
      <c r="M15" s="1" t="e">
        <f ca="1">KENKO[[#This Row],[DPP]]+KENKO[[#This Row],[PPN (11%)]]</f>
        <v>#VALUE!</v>
      </c>
      <c r="N15" s="1" t="str">
        <f ca="1">INDEX(PAJAK[ID_P],MATCH(KENKO[[#This Row],[ID]],PAJAK[ID],0))</f>
        <v/>
      </c>
    </row>
    <row r="16" spans="1:15" x14ac:dyDescent="0.25">
      <c r="A16" s="11" t="str">
        <f ca="1">HYPERLINK("[NOTA_.xlsx]NOTA!A"&amp;MATCH(KENKO[[#This Row],[ID]],NOTA[ID],0)+2,IF(KENKO[[#This Row],[//PAJAK]]="","",MATCH(KENKO[[#This Row],[ID]],NOTA[ID],0)+2))</f>
        <v/>
      </c>
      <c r="B16" s="7" t="str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/>
      </c>
      <c r="C16" s="7" t="str">
        <f ca="1">HYPERLINK("[NOTA_.xlsx]PAJAK!b"&amp;KENKO[[#This Row],[//PAJAK]],IF(KENKO[[#This Row],[//PAJAK]]="","",INDEX(INDIRECT("PAJAK["&amp;KENKO[#Headers]&amp;"]"),KENKO[[#This Row],[//PAJAK]]-1)))</f>
        <v/>
      </c>
      <c r="D16" s="3" t="str">
        <f ca="1">IF(KENKO[[#This Row],[//PAJAK]]="","",INDEX(INDIRECT("PAJAK["&amp;KENKO[#Headers]&amp;"]"),KENKO[[#This Row],[//PAJAK]]-1))</f>
        <v/>
      </c>
      <c r="E16" s="2" t="str">
        <f ca="1">IF(KENKO[[#This Row],[//PAJAK]]="","",INDEX(INDIRECT("PAJAK["&amp;KENKO[#Headers]&amp;"]"),KENKO[[#This Row],[//PAJAK]]-1))</f>
        <v/>
      </c>
      <c r="F16" s="2" t="str">
        <f ca="1">IF(KENKO[[#This Row],[//PAJAK]]="","",INDEX(INDIRECT("PAJAK["&amp;KENKO[#Headers]&amp;"]"),KENKO[[#This Row],[//PAJAK]]-1))</f>
        <v/>
      </c>
      <c r="G16" s="9" t="str">
        <f ca="1">IF(KENKO[[#This Row],[//PAJAK]]="","",INDEX(INDIRECT("PAJAK["&amp;KENKO[#Headers]&amp;"]"),KENKO[[#This Row],[//PAJAK]]-1))</f>
        <v/>
      </c>
      <c r="H16" s="3" t="str">
        <f ca="1">IF(KENKO[[#This Row],[//PAJAK]]="","",INDEX(INDIRECT("PAJAK["&amp;KENKO[#Headers]&amp;"]"),KENKO[[#This Row],[//PAJAK]]-1))</f>
        <v/>
      </c>
      <c r="I16" s="1" t="str">
        <f ca="1">IF(KENKO[[#This Row],[//PAJAK]]="","",INDEX(INDIRECT("PAJAK["&amp;KENKO[#Headers]&amp;"]"),KENKO[[#This Row],[//PAJAK]]-1))</f>
        <v/>
      </c>
      <c r="J16" s="1" t="str">
        <f ca="1">IF(KENKO[[#This Row],[//PAJAK]]="","",INDEX(INDIRECT("PAJAK["&amp;KENKO[#Headers]&amp;"]"),KENKO[[#This Row],[//PAJAK]]-1))</f>
        <v/>
      </c>
      <c r="K16" s="1" t="e">
        <f ca="1">(KENKO[[#This Row],[SUB TOTAL]]-KENKO[[#This Row],[DISKON]])/1.11</f>
        <v>#VALUE!</v>
      </c>
      <c r="L16" s="1" t="e">
        <f ca="1">KENKO[[#This Row],[DPP]]*11%</f>
        <v>#VALUE!</v>
      </c>
      <c r="M16" s="1" t="e">
        <f ca="1">KENKO[[#This Row],[DPP]]+KENKO[[#This Row],[PPN (11%)]]</f>
        <v>#VALUE!</v>
      </c>
      <c r="N16" s="1" t="str">
        <f ca="1">INDEX(PAJAK[ID_P],MATCH(KENKO[[#This Row],[ID]],PAJAK[ID],0))</f>
        <v/>
      </c>
    </row>
    <row r="17" spans="1:14" x14ac:dyDescent="0.25">
      <c r="A17" s="13" t="str">
        <f ca="1">HYPERLINK("[NOTA_.xlsx]NOTA!A"&amp;MATCH(KENKO[[#This Row],[ID]],NOTA[ID],0)+2,IF(KENKO[[#This Row],[//PAJAK]]="","",MATCH(KENKO[[#This Row],[ID]],NOTA[ID],0)+2))</f>
        <v/>
      </c>
      <c r="B17" s="5" t="str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HYPERLINK("[NOTA_.xlsx]PAJAK!b"&amp;KENKO[[#This Row],[//PAJAK]],IF(KENKO[[#This Row],[//PAJAK]]="","",INDEX(INDIRECT("PAJAK["&amp;KENKO[#Headers]&amp;"]"),KENKO[[#This Row],[//PAJAK]]-1)))</f>
        <v/>
      </c>
      <c r="D17" t="str">
        <f ca="1">IF(KENKO[[#This Row],[//PAJAK]]="","",INDEX(INDIRECT("PAJAK["&amp;KENKO[#Headers]&amp;"]"),KENKO[[#This Row],[//PAJAK]]-1))</f>
        <v/>
      </c>
      <c r="E17" s="2" t="str">
        <f ca="1">IF(KENKO[[#This Row],[//PAJAK]]="","",INDEX(INDIRECT("PAJAK["&amp;KENKO[#Headers]&amp;"]"),KENKO[[#This Row],[//PAJAK]]-1))</f>
        <v/>
      </c>
      <c r="F17" s="2" t="str">
        <f ca="1">IF(KENKO[[#This Row],[//PAJAK]]="","",INDEX(INDIRECT("PAJAK["&amp;KENKO[#Headers]&amp;"]"),KENKO[[#This Row],[//PAJAK]]-1))</f>
        <v/>
      </c>
      <c r="G17" s="6" t="str">
        <f ca="1">IF(KENKO[[#This Row],[//PAJAK]]="","",INDEX(INDIRECT("PAJAK["&amp;KENKO[#Headers]&amp;"]"),KENKO[[#This Row],[//PAJAK]]-1))</f>
        <v/>
      </c>
      <c r="H17" t="str">
        <f ca="1">IF(KENKO[[#This Row],[//PAJAK]]="","",INDEX(INDIRECT("PAJAK["&amp;KENKO[#Headers]&amp;"]"),KENKO[[#This Row],[//PAJAK]]-1))</f>
        <v/>
      </c>
      <c r="I17" s="1" t="str">
        <f ca="1">IF(KENKO[[#This Row],[//PAJAK]]="","",INDEX(INDIRECT("PAJAK["&amp;KENKO[#Headers]&amp;"]"),KENKO[[#This Row],[//PAJAK]]-1))</f>
        <v/>
      </c>
      <c r="J17" s="1" t="str">
        <f ca="1">IF(KENKO[[#This Row],[//PAJAK]]="","",INDEX(INDIRECT("PAJAK["&amp;KENKO[#Headers]&amp;"]"),KENKO[[#This Row],[//PAJAK]]-1))</f>
        <v/>
      </c>
      <c r="K17" s="1" t="e">
        <f ca="1">(KENKO[[#This Row],[SUB TOTAL]]-KENKO[[#This Row],[DISKON]])/1.11</f>
        <v>#VALUE!</v>
      </c>
      <c r="L17" s="1" t="e">
        <f ca="1">KENKO[[#This Row],[DPP]]*11%</f>
        <v>#VALUE!</v>
      </c>
      <c r="M17" s="1" t="e">
        <f ca="1">KENKO[[#This Row],[DPP]]+KENKO[[#This Row],[PPN (11%)]]</f>
        <v>#VALUE!</v>
      </c>
      <c r="N17" s="1" t="str">
        <f ca="1">INDEX(PAJAK[ID_P],MATCH(KENKO[[#This Row],[ID]],PAJAK[ID],0))</f>
        <v/>
      </c>
    </row>
    <row r="18" spans="1:14" x14ac:dyDescent="0.25">
      <c r="A18" s="11" t="str">
        <f ca="1">HYPERLINK("[NOTA_.xlsx]NOTA!A"&amp;MATCH(KENKO[[#This Row],[ID]],NOTA[ID],0)+2,IF(KENKO[[#This Row],[//PAJAK]]="","",MATCH(KENKO[[#This Row],[ID]],NOTA[ID],0)+2))</f>
        <v/>
      </c>
      <c r="B18" s="7" t="str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/>
      </c>
      <c r="C18" s="7" t="str">
        <f ca="1">HYPERLINK("[NOTA_.xlsx]PAJAK!b"&amp;KENKO[[#This Row],[//PAJAK]],IF(KENKO[[#This Row],[//PAJAK]]="","",INDEX(INDIRECT("PAJAK["&amp;KENKO[#Headers]&amp;"]"),KENKO[[#This Row],[//PAJAK]]-1)))</f>
        <v/>
      </c>
      <c r="D18" s="3" t="str">
        <f ca="1">IF(KENKO[[#This Row],[//PAJAK]]="","",INDEX(INDIRECT("PAJAK["&amp;KENKO[#Headers]&amp;"]"),KENKO[[#This Row],[//PAJAK]]-1))</f>
        <v/>
      </c>
      <c r="E18" s="2" t="str">
        <f ca="1">IF(KENKO[[#This Row],[//PAJAK]]="","",INDEX(INDIRECT("PAJAK["&amp;KENKO[#Headers]&amp;"]"),KENKO[[#This Row],[//PAJAK]]-1))</f>
        <v/>
      </c>
      <c r="F18" s="2" t="str">
        <f ca="1">IF(KENKO[[#This Row],[//PAJAK]]="","",INDEX(INDIRECT("PAJAK["&amp;KENKO[#Headers]&amp;"]"),KENKO[[#This Row],[//PAJAK]]-1))</f>
        <v/>
      </c>
      <c r="G18" s="9" t="str">
        <f ca="1">IF(KENKO[[#This Row],[//PAJAK]]="","",INDEX(INDIRECT("PAJAK["&amp;KENKO[#Headers]&amp;"]"),KENKO[[#This Row],[//PAJAK]]-1))</f>
        <v/>
      </c>
      <c r="H18" s="3" t="str">
        <f ca="1">IF(KENKO[[#This Row],[//PAJAK]]="","",INDEX(INDIRECT("PAJAK["&amp;KENKO[#Headers]&amp;"]"),KENKO[[#This Row],[//PAJAK]]-1))</f>
        <v/>
      </c>
      <c r="I18" s="1" t="str">
        <f ca="1">IF(KENKO[[#This Row],[//PAJAK]]="","",INDEX(INDIRECT("PAJAK["&amp;KENKO[#Headers]&amp;"]"),KENKO[[#This Row],[//PAJAK]]-1))</f>
        <v/>
      </c>
      <c r="J18" s="1" t="str">
        <f ca="1">IF(KENKO[[#This Row],[//PAJAK]]="","",INDEX(INDIRECT("PAJAK["&amp;KENKO[#Headers]&amp;"]"),KENKO[[#This Row],[//PAJAK]]-1))</f>
        <v/>
      </c>
      <c r="K18" s="1" t="e">
        <f ca="1">(KENKO[[#This Row],[SUB TOTAL]]-KENKO[[#This Row],[DISKON]])/1.11</f>
        <v>#VALUE!</v>
      </c>
      <c r="L18" s="1" t="e">
        <f ca="1">KENKO[[#This Row],[DPP]]*11%</f>
        <v>#VALUE!</v>
      </c>
      <c r="M18" s="1" t="e">
        <f ca="1">KENKO[[#This Row],[DPP]]+KENKO[[#This Row],[PPN (11%)]]</f>
        <v>#VALUE!</v>
      </c>
      <c r="N18" s="1" t="str">
        <f ca="1">INDEX(PAJAK[ID_P],MATCH(KENKO[[#This Row],[ID]],PAJAK[ID],0))</f>
        <v/>
      </c>
    </row>
    <row r="19" spans="1:14" x14ac:dyDescent="0.25">
      <c r="A19" s="13" t="str">
        <f ca="1">HYPERLINK("[NOTA_.xlsx]NOTA!A"&amp;MATCH(KENKO[[#This Row],[ID]],NOTA[ID],0)+2,IF(KENKO[[#This Row],[//PAJAK]]="","",MATCH(KENKO[[#This Row],[ID]],NOTA[ID],0)+2))</f>
        <v/>
      </c>
      <c r="B19" s="5" t="str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HYPERLINK("[NOTA_.xlsx]PAJAK!b"&amp;KENKO[[#This Row],[//PAJAK]],IF(KENKO[[#This Row],[//PAJAK]]="","",INDEX(INDIRECT("PAJAK["&amp;KENKO[#Headers]&amp;"]"),KENKO[[#This Row],[//PAJAK]]-1)))</f>
        <v/>
      </c>
      <c r="D19" t="str">
        <f ca="1">IF(KENKO[[#This Row],[//PAJAK]]="","",INDEX(INDIRECT("PAJAK["&amp;KENKO[#Headers]&amp;"]"),KENKO[[#This Row],[//PAJAK]]-1))</f>
        <v/>
      </c>
      <c r="E19" s="2" t="str">
        <f ca="1">IF(KENKO[[#This Row],[//PAJAK]]="","",INDEX(INDIRECT("PAJAK["&amp;KENKO[#Headers]&amp;"]"),KENKO[[#This Row],[//PAJAK]]-1))</f>
        <v/>
      </c>
      <c r="F19" s="2" t="str">
        <f ca="1">IF(KENKO[[#This Row],[//PAJAK]]="","",INDEX(INDIRECT("PAJAK["&amp;KENKO[#Headers]&amp;"]"),KENKO[[#This Row],[//PAJAK]]-1))</f>
        <v/>
      </c>
      <c r="G19" s="6" t="str">
        <f ca="1">IF(KENKO[[#This Row],[//PAJAK]]="","",INDEX(INDIRECT("PAJAK["&amp;KENKO[#Headers]&amp;"]"),KENKO[[#This Row],[//PAJAK]]-1))</f>
        <v/>
      </c>
      <c r="H19" t="str">
        <f ca="1">IF(KENKO[[#This Row],[//PAJAK]]="","",INDEX(INDIRECT("PAJAK["&amp;KENKO[#Headers]&amp;"]"),KENKO[[#This Row],[//PAJAK]]-1))</f>
        <v/>
      </c>
      <c r="I19" s="1" t="str">
        <f ca="1">IF(KENKO[[#This Row],[//PAJAK]]="","",INDEX(INDIRECT("PAJAK["&amp;KENKO[#Headers]&amp;"]"),KENKO[[#This Row],[//PAJAK]]-1))</f>
        <v/>
      </c>
      <c r="J19" s="1" t="str">
        <f ca="1">IF(KENKO[[#This Row],[//PAJAK]]="","",INDEX(INDIRECT("PAJAK["&amp;KENKO[#Headers]&amp;"]"),KENKO[[#This Row],[//PAJAK]]-1))</f>
        <v/>
      </c>
      <c r="K19" s="1" t="e">
        <f ca="1">(KENKO[[#This Row],[SUB TOTAL]]-KENKO[[#This Row],[DISKON]])/1.11</f>
        <v>#VALUE!</v>
      </c>
      <c r="L19" s="1" t="e">
        <f ca="1">KENKO[[#This Row],[DPP]]*11%</f>
        <v>#VALUE!</v>
      </c>
      <c r="M19" s="1" t="e">
        <f ca="1">KENKO[[#This Row],[DPP]]+KENKO[[#This Row],[PPN (11%)]]</f>
        <v>#VALUE!</v>
      </c>
      <c r="N19" s="1" t="str">
        <f ca="1">INDEX(PAJAK[ID_P],MATCH(KENKO[[#This Row],[ID]],PAJAK[ID],0))</f>
        <v/>
      </c>
    </row>
    <row r="20" spans="1:14" x14ac:dyDescent="0.25">
      <c r="A20" s="11" t="str">
        <f ca="1">HYPERLINK("[NOTA_.xlsx]NOTA!A"&amp;MATCH(KENKO[[#This Row],[ID]],NOTA[ID],0)+2,IF(KENKO[[#This Row],[//PAJAK]]="","",MATCH(KENKO[[#This Row],[ID]],NOTA[ID],0)+2))</f>
        <v/>
      </c>
      <c r="B20" s="7" t="str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/>
      </c>
      <c r="C20" s="7" t="str">
        <f ca="1">HYPERLINK("[NOTA_.xlsx]PAJAK!b"&amp;KENKO[[#This Row],[//PAJAK]],IF(KENKO[[#This Row],[//PAJAK]]="","",INDEX(INDIRECT("PAJAK["&amp;KENKO[#Headers]&amp;"]"),KENKO[[#This Row],[//PAJAK]]-1)))</f>
        <v/>
      </c>
      <c r="D20" s="3" t="str">
        <f ca="1">IF(KENKO[[#This Row],[//PAJAK]]="","",INDEX(INDIRECT("PAJAK["&amp;KENKO[#Headers]&amp;"]"),KENKO[[#This Row],[//PAJAK]]-1))</f>
        <v/>
      </c>
      <c r="E20" s="2" t="str">
        <f ca="1">IF(KENKO[[#This Row],[//PAJAK]]="","",INDEX(INDIRECT("PAJAK["&amp;KENKO[#Headers]&amp;"]"),KENKO[[#This Row],[//PAJAK]]-1))</f>
        <v/>
      </c>
      <c r="F20" s="2" t="str">
        <f ca="1">IF(KENKO[[#This Row],[//PAJAK]]="","",INDEX(INDIRECT("PAJAK["&amp;KENKO[#Headers]&amp;"]"),KENKO[[#This Row],[//PAJAK]]-1))</f>
        <v/>
      </c>
      <c r="G20" s="9" t="str">
        <f ca="1">IF(KENKO[[#This Row],[//PAJAK]]="","",INDEX(INDIRECT("PAJAK["&amp;KENKO[#Headers]&amp;"]"),KENKO[[#This Row],[//PAJAK]]-1))</f>
        <v/>
      </c>
      <c r="H20" s="3" t="str">
        <f ca="1">IF(KENKO[[#This Row],[//PAJAK]]="","",INDEX(INDIRECT("PAJAK["&amp;KENKO[#Headers]&amp;"]"),KENKO[[#This Row],[//PAJAK]]-1))</f>
        <v/>
      </c>
      <c r="I20" s="1" t="str">
        <f ca="1">IF(KENKO[[#This Row],[//PAJAK]]="","",INDEX(INDIRECT("PAJAK["&amp;KENKO[#Headers]&amp;"]"),KENKO[[#This Row],[//PAJAK]]-1))</f>
        <v/>
      </c>
      <c r="J20" s="1" t="str">
        <f ca="1">IF(KENKO[[#This Row],[//PAJAK]]="","",INDEX(INDIRECT("PAJAK["&amp;KENKO[#Headers]&amp;"]"),KENKO[[#This Row],[//PAJAK]]-1))</f>
        <v/>
      </c>
      <c r="K20" s="1" t="e">
        <f ca="1">(KENKO[[#This Row],[SUB TOTAL]]-KENKO[[#This Row],[DISKON]])/1.11</f>
        <v>#VALUE!</v>
      </c>
      <c r="L20" s="1" t="e">
        <f ca="1">KENKO[[#This Row],[DPP]]*11%</f>
        <v>#VALUE!</v>
      </c>
      <c r="M20" s="1" t="e">
        <f ca="1">KENKO[[#This Row],[DPP]]+KENKO[[#This Row],[PPN (11%)]]</f>
        <v>#VALUE!</v>
      </c>
      <c r="N20" s="1" t="str">
        <f ca="1">INDEX(PAJAK[ID_P],MATCH(KENKO[[#This Row],[ID]],PAJAK[ID],0))</f>
        <v/>
      </c>
    </row>
    <row r="21" spans="1:14" x14ac:dyDescent="0.25">
      <c r="A21" s="11" t="str">
        <f ca="1">HYPERLINK("[NOTA_.xlsx]NOTA!A"&amp;MATCH(KENKO[[#This Row],[ID]],NOTA[ID],0)+2,IF(KENKO[[#This Row],[//PAJAK]]="","",MATCH(KENKO[[#This Row],[ID]],NOTA[ID],0)+2))</f>
        <v/>
      </c>
      <c r="B21" s="7" t="str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/>
      </c>
      <c r="C21" s="7" t="str">
        <f ca="1">HYPERLINK("[NOTA_.xlsx]PAJAK!b"&amp;KENKO[[#This Row],[//PAJAK]],IF(KENKO[[#This Row],[//PAJAK]]="","",INDEX(INDIRECT("PAJAK["&amp;KENKO[#Headers]&amp;"]"),KENKO[[#This Row],[//PAJAK]]-1)))</f>
        <v/>
      </c>
      <c r="D21" s="3" t="str">
        <f ca="1">IF(KENKO[[#This Row],[//PAJAK]]="","",INDEX(INDIRECT("PAJAK["&amp;KENKO[#Headers]&amp;"]"),KENKO[[#This Row],[//PAJAK]]-1))</f>
        <v/>
      </c>
      <c r="E21" s="2" t="str">
        <f ca="1">IF(KENKO[[#This Row],[//PAJAK]]="","",INDEX(INDIRECT("PAJAK["&amp;KENKO[#Headers]&amp;"]"),KENKO[[#This Row],[//PAJAK]]-1))</f>
        <v/>
      </c>
      <c r="F21" s="2" t="str">
        <f ca="1">IF(KENKO[[#This Row],[//PAJAK]]="","",INDEX(INDIRECT("PAJAK["&amp;KENKO[#Headers]&amp;"]"),KENKO[[#This Row],[//PAJAK]]-1))</f>
        <v/>
      </c>
      <c r="G21" s="9" t="str">
        <f ca="1">IF(KENKO[[#This Row],[//PAJAK]]="","",INDEX(INDIRECT("PAJAK["&amp;KENKO[#Headers]&amp;"]"),KENKO[[#This Row],[//PAJAK]]-1))</f>
        <v/>
      </c>
      <c r="H21" s="3" t="str">
        <f ca="1">IF(KENKO[[#This Row],[//PAJAK]]="","",INDEX(INDIRECT("PAJAK["&amp;KENKO[#Headers]&amp;"]"),KENKO[[#This Row],[//PAJAK]]-1))</f>
        <v/>
      </c>
      <c r="I21" s="1" t="str">
        <f ca="1">IF(KENKO[[#This Row],[//PAJAK]]="","",INDEX(INDIRECT("PAJAK["&amp;KENKO[#Headers]&amp;"]"),KENKO[[#This Row],[//PAJAK]]-1))</f>
        <v/>
      </c>
      <c r="J21" s="1" t="str">
        <f ca="1">IF(KENKO[[#This Row],[//PAJAK]]="","",INDEX(INDIRECT("PAJAK["&amp;KENKO[#Headers]&amp;"]"),KENKO[[#This Row],[//PAJAK]]-1))</f>
        <v/>
      </c>
      <c r="K21" s="1" t="e">
        <f ca="1">(KENKO[[#This Row],[SUB TOTAL]]-KENKO[[#This Row],[DISKON]])/1.11</f>
        <v>#VALUE!</v>
      </c>
      <c r="L21" s="1" t="e">
        <f ca="1">KENKO[[#This Row],[DPP]]*11%</f>
        <v>#VALUE!</v>
      </c>
      <c r="M21" s="1" t="e">
        <f ca="1">KENKO[[#This Row],[DPP]]+KENKO[[#This Row],[PPN (11%)]]</f>
        <v>#VALUE!</v>
      </c>
      <c r="N21" s="1" t="str">
        <f ca="1">INDEX(PAJAK[ID_P],MATCH(KENKO[[#This Row],[ID]],PAJAK[ID],0))</f>
        <v/>
      </c>
    </row>
    <row r="22" spans="1:14" x14ac:dyDescent="0.25">
      <c r="A22" s="11" t="str">
        <f ca="1">HYPERLINK("[NOTA_.xlsx]NOTA!A"&amp;MATCH(KENKO[[#This Row],[ID]],NOTA[ID],0)+2,IF(KENKO[[#This Row],[//PAJAK]]="","",MATCH(KENKO[[#This Row],[ID]],NOTA[ID],0)+2))</f>
        <v/>
      </c>
      <c r="B22" s="7" t="str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/>
      </c>
      <c r="C22" s="7" t="str">
        <f ca="1">HYPERLINK("[NOTA_.xlsx]PAJAK!b"&amp;KENKO[[#This Row],[//PAJAK]],IF(KENKO[[#This Row],[//PAJAK]]="","",INDEX(INDIRECT("PAJAK["&amp;KENKO[#Headers]&amp;"]"),KENKO[[#This Row],[//PAJAK]]-1)))</f>
        <v/>
      </c>
      <c r="D22" s="3" t="str">
        <f ca="1">IF(KENKO[[#This Row],[//PAJAK]]="","",INDEX(INDIRECT("PAJAK["&amp;KENKO[#Headers]&amp;"]"),KENKO[[#This Row],[//PAJAK]]-1))</f>
        <v/>
      </c>
      <c r="E22" s="2" t="str">
        <f ca="1">IF(KENKO[[#This Row],[//PAJAK]]="","",INDEX(INDIRECT("PAJAK["&amp;KENKO[#Headers]&amp;"]"),KENKO[[#This Row],[//PAJAK]]-1))</f>
        <v/>
      </c>
      <c r="F22" s="2" t="str">
        <f ca="1">IF(KENKO[[#This Row],[//PAJAK]]="","",INDEX(INDIRECT("PAJAK["&amp;KENKO[#Headers]&amp;"]"),KENKO[[#This Row],[//PAJAK]]-1))</f>
        <v/>
      </c>
      <c r="G22" s="9" t="str">
        <f ca="1">IF(KENKO[[#This Row],[//PAJAK]]="","",INDEX(INDIRECT("PAJAK["&amp;KENKO[#Headers]&amp;"]"),KENKO[[#This Row],[//PAJAK]]-1))</f>
        <v/>
      </c>
      <c r="H22" s="3" t="str">
        <f ca="1">IF(KENKO[[#This Row],[//PAJAK]]="","",INDEX(INDIRECT("PAJAK["&amp;KENKO[#Headers]&amp;"]"),KENKO[[#This Row],[//PAJAK]]-1))</f>
        <v/>
      </c>
      <c r="I22" s="1" t="str">
        <f ca="1">IF(KENKO[[#This Row],[//PAJAK]]="","",INDEX(INDIRECT("PAJAK["&amp;KENKO[#Headers]&amp;"]"),KENKO[[#This Row],[//PAJAK]]-1))</f>
        <v/>
      </c>
      <c r="J22" s="1" t="str">
        <f ca="1">IF(KENKO[[#This Row],[//PAJAK]]="","",INDEX(INDIRECT("PAJAK["&amp;KENKO[#Headers]&amp;"]"),KENKO[[#This Row],[//PAJAK]]-1))</f>
        <v/>
      </c>
      <c r="K22" s="1" t="e">
        <f ca="1">(KENKO[[#This Row],[SUB TOTAL]]-KENKO[[#This Row],[DISKON]])/1.11</f>
        <v>#VALUE!</v>
      </c>
      <c r="L22" s="1" t="e">
        <f ca="1">KENKO[[#This Row],[DPP]]*11%</f>
        <v>#VALUE!</v>
      </c>
      <c r="M22" s="1" t="e">
        <f ca="1">KENKO[[#This Row],[DPP]]+KENKO[[#This Row],[PPN (11%)]]</f>
        <v>#VALUE!</v>
      </c>
      <c r="N22" s="1" t="str">
        <f ca="1">INDEX(PAJAK[ID_P],MATCH(KENKO[[#This Row],[ID]],PAJAK[ID],0))</f>
        <v/>
      </c>
    </row>
    <row r="23" spans="1:14" x14ac:dyDescent="0.25">
      <c r="A23" s="11" t="str">
        <f ca="1">HYPERLINK("[NOTA_.xlsx]NOTA!A"&amp;MATCH(KENKO[[#This Row],[ID]],NOTA[ID],0)+2,IF(KENKO[[#This Row],[//PAJAK]]="","",MATCH(KENKO[[#This Row],[ID]],NOTA[ID],0)+2))</f>
        <v/>
      </c>
      <c r="B23" s="7" t="str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/>
      </c>
      <c r="C23" s="7" t="str">
        <f ca="1">HYPERLINK("[NOTA_.xlsx]PAJAK!b"&amp;KENKO[[#This Row],[//PAJAK]],IF(KENKO[[#This Row],[//PAJAK]]="","",INDEX(INDIRECT("PAJAK["&amp;KENKO[#Headers]&amp;"]"),KENKO[[#This Row],[//PAJAK]]-1)))</f>
        <v/>
      </c>
      <c r="D23" s="3" t="str">
        <f ca="1">IF(KENKO[[#This Row],[//PAJAK]]="","",INDEX(INDIRECT("PAJAK["&amp;KENKO[#Headers]&amp;"]"),KENKO[[#This Row],[//PAJAK]]-1))</f>
        <v/>
      </c>
      <c r="E23" s="2" t="str">
        <f ca="1">IF(KENKO[[#This Row],[//PAJAK]]="","",INDEX(INDIRECT("PAJAK["&amp;KENKO[#Headers]&amp;"]"),KENKO[[#This Row],[//PAJAK]]-1))</f>
        <v/>
      </c>
      <c r="F23" s="2" t="str">
        <f ca="1">IF(KENKO[[#This Row],[//PAJAK]]="","",INDEX(INDIRECT("PAJAK["&amp;KENKO[#Headers]&amp;"]"),KENKO[[#This Row],[//PAJAK]]-1))</f>
        <v/>
      </c>
      <c r="G23" s="9" t="str">
        <f ca="1">IF(KENKO[[#This Row],[//PAJAK]]="","",INDEX(INDIRECT("PAJAK["&amp;KENKO[#Headers]&amp;"]"),KENKO[[#This Row],[//PAJAK]]-1))</f>
        <v/>
      </c>
      <c r="H23" s="3" t="str">
        <f ca="1">IF(KENKO[[#This Row],[//PAJAK]]="","",INDEX(INDIRECT("PAJAK["&amp;KENKO[#Headers]&amp;"]"),KENKO[[#This Row],[//PAJAK]]-1))</f>
        <v/>
      </c>
      <c r="I23" s="1" t="str">
        <f ca="1">IF(KENKO[[#This Row],[//PAJAK]]="","",INDEX(INDIRECT("PAJAK["&amp;KENKO[#Headers]&amp;"]"),KENKO[[#This Row],[//PAJAK]]-1))</f>
        <v/>
      </c>
      <c r="J23" s="1" t="str">
        <f ca="1">IF(KENKO[[#This Row],[//PAJAK]]="","",INDEX(INDIRECT("PAJAK["&amp;KENKO[#Headers]&amp;"]"),KENKO[[#This Row],[//PAJAK]]-1))</f>
        <v/>
      </c>
      <c r="K23" s="1" t="e">
        <f ca="1">(KENKO[[#This Row],[SUB TOTAL]]-KENKO[[#This Row],[DISKON]])/1.11</f>
        <v>#VALUE!</v>
      </c>
      <c r="L23" s="1" t="e">
        <f ca="1">KENKO[[#This Row],[DPP]]*11%</f>
        <v>#VALUE!</v>
      </c>
      <c r="M23" s="1" t="e">
        <f ca="1">KENKO[[#This Row],[DPP]]+KENKO[[#This Row],[PPN (11%)]]</f>
        <v>#VALUE!</v>
      </c>
      <c r="N23" s="1" t="str">
        <f ca="1">INDEX(PAJAK[ID_P],MATCH(KENKO[[#This Row],[ID]],PAJAK[ID],0))</f>
        <v/>
      </c>
    </row>
    <row r="24" spans="1:14" x14ac:dyDescent="0.25">
      <c r="A24" s="11" t="str">
        <f ca="1">HYPERLINK("[NOTA_.xlsx]NOTA!A"&amp;MATCH(KENKO[[#This Row],[ID]],NOTA[ID],0)+2,IF(KENKO[[#This Row],[//PAJAK]]="","",MATCH(KENKO[[#This Row],[ID]],NOTA[ID],0)+2))</f>
        <v/>
      </c>
      <c r="B24" s="7" t="str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/>
      </c>
      <c r="C24" s="7" t="str">
        <f ca="1">HYPERLINK("[NOTA_.xlsx]PAJAK!b"&amp;KENKO[[#This Row],[//PAJAK]],IF(KENKO[[#This Row],[//PAJAK]]="","",INDEX(INDIRECT("PAJAK["&amp;KENKO[#Headers]&amp;"]"),KENKO[[#This Row],[//PAJAK]]-1)))</f>
        <v/>
      </c>
      <c r="D24" s="3" t="str">
        <f ca="1">IF(KENKO[[#This Row],[//PAJAK]]="","",INDEX(INDIRECT("PAJAK["&amp;KENKO[#Headers]&amp;"]"),KENKO[[#This Row],[//PAJAK]]-1))</f>
        <v/>
      </c>
      <c r="E24" s="2" t="str">
        <f ca="1">IF(KENKO[[#This Row],[//PAJAK]]="","",INDEX(INDIRECT("PAJAK["&amp;KENKO[#Headers]&amp;"]"),KENKO[[#This Row],[//PAJAK]]-1))</f>
        <v/>
      </c>
      <c r="F24" s="2" t="str">
        <f ca="1">IF(KENKO[[#This Row],[//PAJAK]]="","",INDEX(INDIRECT("PAJAK["&amp;KENKO[#Headers]&amp;"]"),KENKO[[#This Row],[//PAJAK]]-1))</f>
        <v/>
      </c>
      <c r="G24" s="9" t="str">
        <f ca="1">IF(KENKO[[#This Row],[//PAJAK]]="","",INDEX(INDIRECT("PAJAK["&amp;KENKO[#Headers]&amp;"]"),KENKO[[#This Row],[//PAJAK]]-1))</f>
        <v/>
      </c>
      <c r="H24" s="3" t="str">
        <f ca="1">IF(KENKO[[#This Row],[//PAJAK]]="","",INDEX(INDIRECT("PAJAK["&amp;KENKO[#Headers]&amp;"]"),KENKO[[#This Row],[//PAJAK]]-1))</f>
        <v/>
      </c>
      <c r="I24" s="1" t="str">
        <f ca="1">IF(KENKO[[#This Row],[//PAJAK]]="","",INDEX(INDIRECT("PAJAK["&amp;KENKO[#Headers]&amp;"]"),KENKO[[#This Row],[//PAJAK]]-1))</f>
        <v/>
      </c>
      <c r="J24" s="1" t="str">
        <f ca="1">IF(KENKO[[#This Row],[//PAJAK]]="","",INDEX(INDIRECT("PAJAK["&amp;KENKO[#Headers]&amp;"]"),KENKO[[#This Row],[//PAJAK]]-1))</f>
        <v/>
      </c>
      <c r="K24" s="1" t="e">
        <f ca="1">(KENKO[[#This Row],[SUB TOTAL]]-KENKO[[#This Row],[DISKON]])/1.11</f>
        <v>#VALUE!</v>
      </c>
      <c r="L24" s="1" t="e">
        <f ca="1">KENKO[[#This Row],[DPP]]*11%</f>
        <v>#VALUE!</v>
      </c>
      <c r="M24" s="1" t="e">
        <f ca="1">KENKO[[#This Row],[DPP]]+KENKO[[#This Row],[PPN (11%)]]</f>
        <v>#VALUE!</v>
      </c>
      <c r="N24" s="1" t="str">
        <f ca="1">INDEX(PAJAK[ID_P],MATCH(KENKO[[#This Row],[ID]],PAJAK[ID],0))</f>
        <v/>
      </c>
    </row>
    <row r="25" spans="1:14" x14ac:dyDescent="0.25">
      <c r="A25" s="11" t="str">
        <f ca="1">HYPERLINK("[NOTA_.xlsx]NOTA!A"&amp;MATCH(KENKO[[#This Row],[ID]],NOTA[ID],0)+2,IF(KENKO[[#This Row],[//PAJAK]]="","",MATCH(KENKO[[#This Row],[ID]],NOTA[ID],0)+2))</f>
        <v/>
      </c>
      <c r="B25" s="7" t="str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/>
      </c>
      <c r="C25" s="7" t="str">
        <f ca="1">HYPERLINK("[NOTA_.xlsx]PAJAK!b"&amp;KENKO[[#This Row],[//PAJAK]],IF(KENKO[[#This Row],[//PAJAK]]="","",INDEX(INDIRECT("PAJAK["&amp;KENKO[#Headers]&amp;"]"),KENKO[[#This Row],[//PAJAK]]-1)))</f>
        <v/>
      </c>
      <c r="D25" s="3" t="str">
        <f ca="1">IF(KENKO[[#This Row],[//PAJAK]]="","",INDEX(INDIRECT("PAJAK["&amp;KENKO[#Headers]&amp;"]"),KENKO[[#This Row],[//PAJAK]]-1))</f>
        <v/>
      </c>
      <c r="E25" s="2" t="str">
        <f ca="1">IF(KENKO[[#This Row],[//PAJAK]]="","",INDEX(INDIRECT("PAJAK["&amp;KENKO[#Headers]&amp;"]"),KENKO[[#This Row],[//PAJAK]]-1))</f>
        <v/>
      </c>
      <c r="F25" s="2" t="str">
        <f ca="1">IF(KENKO[[#This Row],[//PAJAK]]="","",INDEX(INDIRECT("PAJAK["&amp;KENKO[#Headers]&amp;"]"),KENKO[[#This Row],[//PAJAK]]-1))</f>
        <v/>
      </c>
      <c r="G25" s="9" t="str">
        <f ca="1">IF(KENKO[[#This Row],[//PAJAK]]="","",INDEX(INDIRECT("PAJAK["&amp;KENKO[#Headers]&amp;"]"),KENKO[[#This Row],[//PAJAK]]-1))</f>
        <v/>
      </c>
      <c r="H25" s="3" t="str">
        <f ca="1">IF(KENKO[[#This Row],[//PAJAK]]="","",INDEX(INDIRECT("PAJAK["&amp;KENKO[#Headers]&amp;"]"),KENKO[[#This Row],[//PAJAK]]-1))</f>
        <v/>
      </c>
      <c r="I25" s="1" t="str">
        <f ca="1">IF(KENKO[[#This Row],[//PAJAK]]="","",INDEX(INDIRECT("PAJAK["&amp;KENKO[#Headers]&amp;"]"),KENKO[[#This Row],[//PAJAK]]-1))</f>
        <v/>
      </c>
      <c r="J25" s="1" t="str">
        <f ca="1">IF(KENKO[[#This Row],[//PAJAK]]="","",INDEX(INDIRECT("PAJAK["&amp;KENKO[#Headers]&amp;"]"),KENKO[[#This Row],[//PAJAK]]-1))</f>
        <v/>
      </c>
      <c r="K25" s="1" t="e">
        <f ca="1">(KENKO[[#This Row],[SUB TOTAL]]-KENKO[[#This Row],[DISKON]])/1.11</f>
        <v>#VALUE!</v>
      </c>
      <c r="L25" s="1" t="e">
        <f ca="1">KENKO[[#This Row],[DPP]]*11%</f>
        <v>#VALUE!</v>
      </c>
      <c r="M25" s="1" t="e">
        <f ca="1">KENKO[[#This Row],[DPP]]+KENKO[[#This Row],[PPN (11%)]]</f>
        <v>#VALUE!</v>
      </c>
      <c r="N25" s="1" t="str">
        <f ca="1">INDEX(PAJAK[ID_P],MATCH(KENKO[[#This Row],[ID]],PAJAK[ID],0))</f>
        <v/>
      </c>
    </row>
    <row r="26" spans="1:14" x14ac:dyDescent="0.25">
      <c r="A26" s="11" t="str">
        <f ca="1">HYPERLINK("[NOTA_.xlsx]NOTA!A"&amp;MATCH(KENKO[[#This Row],[ID]],NOTA[ID],0)+2,IF(KENKO[[#This Row],[//PAJAK]]="","",MATCH(KENKO[[#This Row],[ID]],NOTA[ID],0)+2))</f>
        <v/>
      </c>
      <c r="B26" s="7" t="str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/>
      </c>
      <c r="C26" s="7" t="str">
        <f ca="1">HYPERLINK("[NOTA_.xlsx]PAJAK!b"&amp;KENKO[[#This Row],[//PAJAK]],IF(KENKO[[#This Row],[//PAJAK]]="","",INDEX(INDIRECT("PAJAK["&amp;KENKO[#Headers]&amp;"]"),KENKO[[#This Row],[//PAJAK]]-1)))</f>
        <v/>
      </c>
      <c r="D26" s="3" t="str">
        <f ca="1">IF(KENKO[[#This Row],[//PAJAK]]="","",INDEX(INDIRECT("PAJAK["&amp;KENKO[#Headers]&amp;"]"),KENKO[[#This Row],[//PAJAK]]-1))</f>
        <v/>
      </c>
      <c r="E26" s="2" t="str">
        <f ca="1">IF(KENKO[[#This Row],[//PAJAK]]="","",INDEX(INDIRECT("PAJAK["&amp;KENKO[#Headers]&amp;"]"),KENKO[[#This Row],[//PAJAK]]-1))</f>
        <v/>
      </c>
      <c r="F26" s="2" t="str">
        <f ca="1">IF(KENKO[[#This Row],[//PAJAK]]="","",INDEX(INDIRECT("PAJAK["&amp;KENKO[#Headers]&amp;"]"),KENKO[[#This Row],[//PAJAK]]-1))</f>
        <v/>
      </c>
      <c r="G26" s="9" t="str">
        <f ca="1">IF(KENKO[[#This Row],[//PAJAK]]="","",INDEX(INDIRECT("PAJAK["&amp;KENKO[#Headers]&amp;"]"),KENKO[[#This Row],[//PAJAK]]-1))</f>
        <v/>
      </c>
      <c r="H26" s="3" t="str">
        <f ca="1">IF(KENKO[[#This Row],[//PAJAK]]="","",INDEX(INDIRECT("PAJAK["&amp;KENKO[#Headers]&amp;"]"),KENKO[[#This Row],[//PAJAK]]-1))</f>
        <v/>
      </c>
      <c r="I26" s="1" t="str">
        <f ca="1">IF(KENKO[[#This Row],[//PAJAK]]="","",INDEX(INDIRECT("PAJAK["&amp;KENKO[#Headers]&amp;"]"),KENKO[[#This Row],[//PAJAK]]-1))</f>
        <v/>
      </c>
      <c r="J26" s="1" t="str">
        <f ca="1">IF(KENKO[[#This Row],[//PAJAK]]="","",INDEX(INDIRECT("PAJAK["&amp;KENKO[#Headers]&amp;"]"),KENKO[[#This Row],[//PAJAK]]-1))</f>
        <v/>
      </c>
      <c r="K26" s="1" t="e">
        <f ca="1">(KENKO[[#This Row],[SUB TOTAL]]-KENKO[[#This Row],[DISKON]])/1.11</f>
        <v>#VALUE!</v>
      </c>
      <c r="L26" s="1" t="e">
        <f ca="1">KENKO[[#This Row],[DPP]]*11%</f>
        <v>#VALUE!</v>
      </c>
      <c r="M26" s="1" t="e">
        <f ca="1">KENKO[[#This Row],[DPP]]+KENKO[[#This Row],[PPN (11%)]]</f>
        <v>#VALUE!</v>
      </c>
      <c r="N26" s="1" t="str">
        <f ca="1">INDEX(PAJAK[ID_P],MATCH(KENKO[[#This Row],[ID]],PAJAK[ID],0))</f>
        <v/>
      </c>
    </row>
    <row r="27" spans="1:14" x14ac:dyDescent="0.25">
      <c r="A27" s="11" t="str">
        <f ca="1">HYPERLINK("[NOTA_.xlsx]NOTA!A"&amp;MATCH(KENKO[[#This Row],[ID]],NOTA[ID],0)+2,IF(KENKO[[#This Row],[//PAJAK]]="","",MATCH(KENKO[[#This Row],[ID]],NOTA[ID],0)+2))</f>
        <v/>
      </c>
      <c r="B27" s="7" t="str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/>
      </c>
      <c r="C27" s="7" t="str">
        <f ca="1">HYPERLINK("[NOTA_.xlsx]PAJAK!b"&amp;KENKO[[#This Row],[//PAJAK]],IF(KENKO[[#This Row],[//PAJAK]]="","",INDEX(INDIRECT("PAJAK["&amp;KENKO[#Headers]&amp;"]"),KENKO[[#This Row],[//PAJAK]]-1)))</f>
        <v/>
      </c>
      <c r="D27" s="3" t="str">
        <f ca="1">IF(KENKO[[#This Row],[//PAJAK]]="","",INDEX(INDIRECT("PAJAK["&amp;KENKO[#Headers]&amp;"]"),KENKO[[#This Row],[//PAJAK]]-1))</f>
        <v/>
      </c>
      <c r="E27" s="2" t="str">
        <f ca="1">IF(KENKO[[#This Row],[//PAJAK]]="","",INDEX(INDIRECT("PAJAK["&amp;KENKO[#Headers]&amp;"]"),KENKO[[#This Row],[//PAJAK]]-1))</f>
        <v/>
      </c>
      <c r="F27" s="2" t="str">
        <f ca="1">IF(KENKO[[#This Row],[//PAJAK]]="","",INDEX(INDIRECT("PAJAK["&amp;KENKO[#Headers]&amp;"]"),KENKO[[#This Row],[//PAJAK]]-1))</f>
        <v/>
      </c>
      <c r="G27" s="9" t="str">
        <f ca="1">IF(KENKO[[#This Row],[//PAJAK]]="","",INDEX(INDIRECT("PAJAK["&amp;KENKO[#Headers]&amp;"]"),KENKO[[#This Row],[//PAJAK]]-1))</f>
        <v/>
      </c>
      <c r="H27" s="3" t="str">
        <f ca="1">IF(KENKO[[#This Row],[//PAJAK]]="","",INDEX(INDIRECT("PAJAK["&amp;KENKO[#Headers]&amp;"]"),KENKO[[#This Row],[//PAJAK]]-1))</f>
        <v/>
      </c>
      <c r="I27" s="1" t="str">
        <f ca="1">IF(KENKO[[#This Row],[//PAJAK]]="","",INDEX(INDIRECT("PAJAK["&amp;KENKO[#Headers]&amp;"]"),KENKO[[#This Row],[//PAJAK]]-1))</f>
        <v/>
      </c>
      <c r="J27" s="1" t="str">
        <f ca="1">IF(KENKO[[#This Row],[//PAJAK]]="","",INDEX(INDIRECT("PAJAK["&amp;KENKO[#Headers]&amp;"]"),KENKO[[#This Row],[//PAJAK]]-1))</f>
        <v/>
      </c>
      <c r="K27" s="1" t="e">
        <f ca="1">(KENKO[[#This Row],[SUB TOTAL]]-KENKO[[#This Row],[DISKON]])/1.11</f>
        <v>#VALUE!</v>
      </c>
      <c r="L27" s="1" t="e">
        <f ca="1">KENKO[[#This Row],[DPP]]*11%</f>
        <v>#VALUE!</v>
      </c>
      <c r="M27" s="1" t="e">
        <f ca="1">KENKO[[#This Row],[DPP]]+KENKO[[#This Row],[PPN (11%)]]</f>
        <v>#VALUE!</v>
      </c>
      <c r="N27" s="1" t="str">
        <f ca="1">INDEX(PAJAK[ID_P],MATCH(KENKO[[#This Row],[ID]],PAJAK[ID],0))</f>
        <v/>
      </c>
    </row>
    <row r="28" spans="1:14" x14ac:dyDescent="0.25">
      <c r="A28" s="11" t="str">
        <f ca="1">HYPERLINK("[NOTA_.xlsx]NOTA!A"&amp;MATCH(KENKO[[#This Row],[ID]],NOTA[ID],0)+2,IF(KENKO[[#This Row],[//PAJAK]]="","",MATCH(KENKO[[#This Row],[ID]],NOTA[ID],0)+2))</f>
        <v/>
      </c>
      <c r="B28" s="7" t="str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/>
      </c>
      <c r="C28" s="7" t="str">
        <f ca="1">HYPERLINK("[NOTA_.xlsx]PAJAK!b"&amp;KENKO[[#This Row],[//PAJAK]],IF(KENKO[[#This Row],[//PAJAK]]="","",INDEX(INDIRECT("PAJAK["&amp;KENKO[#Headers]&amp;"]"),KENKO[[#This Row],[//PAJAK]]-1)))</f>
        <v/>
      </c>
      <c r="D28" s="3" t="str">
        <f ca="1">IF(KENKO[[#This Row],[//PAJAK]]="","",INDEX(INDIRECT("PAJAK["&amp;KENKO[#Headers]&amp;"]"),KENKO[[#This Row],[//PAJAK]]-1))</f>
        <v/>
      </c>
      <c r="E28" s="2" t="str">
        <f ca="1">IF(KENKO[[#This Row],[//PAJAK]]="","",INDEX(INDIRECT("PAJAK["&amp;KENKO[#Headers]&amp;"]"),KENKO[[#This Row],[//PAJAK]]-1))</f>
        <v/>
      </c>
      <c r="F28" s="2" t="str">
        <f ca="1">IF(KENKO[[#This Row],[//PAJAK]]="","",INDEX(INDIRECT("PAJAK["&amp;KENKO[#Headers]&amp;"]"),KENKO[[#This Row],[//PAJAK]]-1))</f>
        <v/>
      </c>
      <c r="G28" s="9" t="str">
        <f ca="1">IF(KENKO[[#This Row],[//PAJAK]]="","",INDEX(INDIRECT("PAJAK["&amp;KENKO[#Headers]&amp;"]"),KENKO[[#This Row],[//PAJAK]]-1))</f>
        <v/>
      </c>
      <c r="H28" s="3" t="str">
        <f ca="1">IF(KENKO[[#This Row],[//PAJAK]]="","",INDEX(INDIRECT("PAJAK["&amp;KENKO[#Headers]&amp;"]"),KENKO[[#This Row],[//PAJAK]]-1))</f>
        <v/>
      </c>
      <c r="I28" s="1" t="str">
        <f ca="1">IF(KENKO[[#This Row],[//PAJAK]]="","",INDEX(INDIRECT("PAJAK["&amp;KENKO[#Headers]&amp;"]"),KENKO[[#This Row],[//PAJAK]]-1))</f>
        <v/>
      </c>
      <c r="J28" s="1" t="str">
        <f ca="1">IF(KENKO[[#This Row],[//PAJAK]]="","",INDEX(INDIRECT("PAJAK["&amp;KENKO[#Headers]&amp;"]"),KENKO[[#This Row],[//PAJAK]]-1))</f>
        <v/>
      </c>
      <c r="K28" s="1" t="e">
        <f ca="1">(KENKO[[#This Row],[SUB TOTAL]]-KENKO[[#This Row],[DISKON]])/1.11</f>
        <v>#VALUE!</v>
      </c>
      <c r="L28" s="1" t="e">
        <f ca="1">KENKO[[#This Row],[DPP]]*11%</f>
        <v>#VALUE!</v>
      </c>
      <c r="M28" s="1" t="e">
        <f ca="1">KENKO[[#This Row],[DPP]]+KENKO[[#This Row],[PPN (11%)]]</f>
        <v>#VALUE!</v>
      </c>
      <c r="N28" s="1" t="str">
        <f ca="1">INDEX(PAJAK[ID_P],MATCH(KENKO[[#This Row],[ID]],PAJAK[ID],0))</f>
        <v/>
      </c>
    </row>
    <row r="29" spans="1:14" x14ac:dyDescent="0.25">
      <c r="A29" s="11" t="str">
        <f ca="1">HYPERLINK("[NOTA_.xlsx]NOTA!A"&amp;MATCH(KENKO[[#This Row],[ID]],NOTA[ID],0)+2,IF(KENKO[[#This Row],[//PAJAK]]="","",MATCH(KENKO[[#This Row],[ID]],NOTA[ID],0)+2))</f>
        <v/>
      </c>
      <c r="B29" s="7" t="str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/>
      </c>
      <c r="C29" s="7" t="str">
        <f ca="1">HYPERLINK("[NOTA_.xlsx]PAJAK!b"&amp;KENKO[[#This Row],[//PAJAK]],IF(KENKO[[#This Row],[//PAJAK]]="","",INDEX(INDIRECT("PAJAK["&amp;KENKO[#Headers]&amp;"]"),KENKO[[#This Row],[//PAJAK]]-1)))</f>
        <v/>
      </c>
      <c r="D29" s="3" t="str">
        <f ca="1">IF(KENKO[[#This Row],[//PAJAK]]="","",INDEX(INDIRECT("PAJAK["&amp;KENKO[#Headers]&amp;"]"),KENKO[[#This Row],[//PAJAK]]-1))</f>
        <v/>
      </c>
      <c r="E29" s="2" t="str">
        <f ca="1">IF(KENKO[[#This Row],[//PAJAK]]="","",INDEX(INDIRECT("PAJAK["&amp;KENKO[#Headers]&amp;"]"),KENKO[[#This Row],[//PAJAK]]-1))</f>
        <v/>
      </c>
      <c r="F29" s="2" t="str">
        <f ca="1">IF(KENKO[[#This Row],[//PAJAK]]="","",INDEX(INDIRECT("PAJAK["&amp;KENKO[#Headers]&amp;"]"),KENKO[[#This Row],[//PAJAK]]-1))</f>
        <v/>
      </c>
      <c r="G29" s="9" t="str">
        <f ca="1">IF(KENKO[[#This Row],[//PAJAK]]="","",INDEX(INDIRECT("PAJAK["&amp;KENKO[#Headers]&amp;"]"),KENKO[[#This Row],[//PAJAK]]-1))</f>
        <v/>
      </c>
      <c r="H29" s="3" t="str">
        <f ca="1">IF(KENKO[[#This Row],[//PAJAK]]="","",INDEX(INDIRECT("PAJAK["&amp;KENKO[#Headers]&amp;"]"),KENKO[[#This Row],[//PAJAK]]-1))</f>
        <v/>
      </c>
      <c r="I29" s="1" t="str">
        <f ca="1">IF(KENKO[[#This Row],[//PAJAK]]="","",INDEX(INDIRECT("PAJAK["&amp;KENKO[#Headers]&amp;"]"),KENKO[[#This Row],[//PAJAK]]-1))</f>
        <v/>
      </c>
      <c r="J29" s="1" t="str">
        <f ca="1">IF(KENKO[[#This Row],[//PAJAK]]="","",INDEX(INDIRECT("PAJAK["&amp;KENKO[#Headers]&amp;"]"),KENKO[[#This Row],[//PAJAK]]-1))</f>
        <v/>
      </c>
      <c r="K29" s="1" t="e">
        <f ca="1">(KENKO[[#This Row],[SUB TOTAL]]-KENKO[[#This Row],[DISKON]])/1.11</f>
        <v>#VALUE!</v>
      </c>
      <c r="L29" s="1" t="e">
        <f ca="1">KENKO[[#This Row],[DPP]]*11%</f>
        <v>#VALUE!</v>
      </c>
      <c r="M29" s="1" t="e">
        <f ca="1">KENKO[[#This Row],[DPP]]+KENKO[[#This Row],[PPN (11%)]]</f>
        <v>#VALUE!</v>
      </c>
      <c r="N29" s="1" t="str">
        <f ca="1">INDEX(PAJAK[ID_P],MATCH(KENKO[[#This Row],[ID]],PAJAK[ID],0))</f>
        <v/>
      </c>
    </row>
    <row r="30" spans="1:14" x14ac:dyDescent="0.25">
      <c r="A30" s="11" t="str">
        <f ca="1">HYPERLINK("[NOTA_.xlsx]NOTA!A"&amp;MATCH(KENKO[[#This Row],[ID]],NOTA[ID],0)+2,IF(KENKO[[#This Row],[//PAJAK]]="","",MATCH(KENKO[[#This Row],[ID]],NOTA[ID],0)+2))</f>
        <v/>
      </c>
      <c r="B30" s="7" t="str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/>
      </c>
      <c r="C30" s="7" t="str">
        <f ca="1">HYPERLINK("[NOTA_.xlsx]PAJAK!b"&amp;KENKO[[#This Row],[//PAJAK]],IF(KENKO[[#This Row],[//PAJAK]]="","",INDEX(INDIRECT("PAJAK["&amp;KENKO[#Headers]&amp;"]"),KENKO[[#This Row],[//PAJAK]]-1)))</f>
        <v/>
      </c>
      <c r="D30" s="3" t="str">
        <f ca="1">IF(KENKO[[#This Row],[//PAJAK]]="","",INDEX(INDIRECT("PAJAK["&amp;KENKO[#Headers]&amp;"]"),KENKO[[#This Row],[//PAJAK]]-1))</f>
        <v/>
      </c>
      <c r="E30" s="2" t="str">
        <f ca="1">IF(KENKO[[#This Row],[//PAJAK]]="","",INDEX(INDIRECT("PAJAK["&amp;KENKO[#Headers]&amp;"]"),KENKO[[#This Row],[//PAJAK]]-1))</f>
        <v/>
      </c>
      <c r="F30" s="2" t="str">
        <f ca="1">IF(KENKO[[#This Row],[//PAJAK]]="","",INDEX(INDIRECT("PAJAK["&amp;KENKO[#Headers]&amp;"]"),KENKO[[#This Row],[//PAJAK]]-1))</f>
        <v/>
      </c>
      <c r="G30" s="9" t="str">
        <f ca="1">IF(KENKO[[#This Row],[//PAJAK]]="","",INDEX(INDIRECT("PAJAK["&amp;KENKO[#Headers]&amp;"]"),KENKO[[#This Row],[//PAJAK]]-1))</f>
        <v/>
      </c>
      <c r="H30" s="3" t="str">
        <f ca="1">IF(KENKO[[#This Row],[//PAJAK]]="","",INDEX(INDIRECT("PAJAK["&amp;KENKO[#Headers]&amp;"]"),KENKO[[#This Row],[//PAJAK]]-1))</f>
        <v/>
      </c>
      <c r="I30" s="1" t="str">
        <f ca="1">IF(KENKO[[#This Row],[//PAJAK]]="","",INDEX(INDIRECT("PAJAK["&amp;KENKO[#Headers]&amp;"]"),KENKO[[#This Row],[//PAJAK]]-1))</f>
        <v/>
      </c>
      <c r="J30" s="1" t="str">
        <f ca="1">IF(KENKO[[#This Row],[//PAJAK]]="","",INDEX(INDIRECT("PAJAK["&amp;KENKO[#Headers]&amp;"]"),KENKO[[#This Row],[//PAJAK]]-1))</f>
        <v/>
      </c>
      <c r="K30" s="1" t="e">
        <f ca="1">(KENKO[[#This Row],[SUB TOTAL]]-KENKO[[#This Row],[DISKON]])/1.11</f>
        <v>#VALUE!</v>
      </c>
      <c r="L30" s="1" t="e">
        <f ca="1">KENKO[[#This Row],[DPP]]*11%</f>
        <v>#VALUE!</v>
      </c>
      <c r="M30" s="1" t="e">
        <f ca="1">KENKO[[#This Row],[DPP]]+KENKO[[#This Row],[PPN (11%)]]</f>
        <v>#VALUE!</v>
      </c>
      <c r="N30" s="1" t="str">
        <f ca="1">INDEX(PAJAK[ID_P],MATCH(KENKO[[#This Row],[ID]],PAJAK[ID],0))</f>
        <v/>
      </c>
    </row>
    <row r="31" spans="1:14" x14ac:dyDescent="0.25">
      <c r="A31" s="11" t="str">
        <f ca="1">HYPERLINK("[NOTA_.xlsx]NOTA!A"&amp;MATCH(KENKO[[#This Row],[ID]],NOTA[ID],0)+2,IF(KENKO[[#This Row],[//PAJAK]]="","",MATCH(KENKO[[#This Row],[ID]],NOTA[ID],0)+2))</f>
        <v/>
      </c>
      <c r="B31" s="7" t="str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/>
      </c>
      <c r="C31" s="7" t="str">
        <f ca="1">HYPERLINK("[NOTA_.xlsx]PAJAK!b"&amp;KENKO[[#This Row],[//PAJAK]],IF(KENKO[[#This Row],[//PAJAK]]="","",INDEX(INDIRECT("PAJAK["&amp;KENKO[#Headers]&amp;"]"),KENKO[[#This Row],[//PAJAK]]-1)))</f>
        <v/>
      </c>
      <c r="D31" s="3" t="str">
        <f ca="1">IF(KENKO[[#This Row],[//PAJAK]]="","",INDEX(INDIRECT("PAJAK["&amp;KENKO[#Headers]&amp;"]"),KENKO[[#This Row],[//PAJAK]]-1))</f>
        <v/>
      </c>
      <c r="E31" s="2" t="str">
        <f ca="1">IF(KENKO[[#This Row],[//PAJAK]]="","",INDEX(INDIRECT("PAJAK["&amp;KENKO[#Headers]&amp;"]"),KENKO[[#This Row],[//PAJAK]]-1))</f>
        <v/>
      </c>
      <c r="F31" s="2" t="str">
        <f ca="1">IF(KENKO[[#This Row],[//PAJAK]]="","",INDEX(INDIRECT("PAJAK["&amp;KENKO[#Headers]&amp;"]"),KENKO[[#This Row],[//PAJAK]]-1))</f>
        <v/>
      </c>
      <c r="G31" s="9" t="str">
        <f ca="1">IF(KENKO[[#This Row],[//PAJAK]]="","",INDEX(INDIRECT("PAJAK["&amp;KENKO[#Headers]&amp;"]"),KENKO[[#This Row],[//PAJAK]]-1))</f>
        <v/>
      </c>
      <c r="H31" s="3" t="str">
        <f ca="1">IF(KENKO[[#This Row],[//PAJAK]]="","",INDEX(INDIRECT("PAJAK["&amp;KENKO[#Headers]&amp;"]"),KENKO[[#This Row],[//PAJAK]]-1))</f>
        <v/>
      </c>
      <c r="I31" s="1" t="str">
        <f ca="1">IF(KENKO[[#This Row],[//PAJAK]]="","",INDEX(INDIRECT("PAJAK["&amp;KENKO[#Headers]&amp;"]"),KENKO[[#This Row],[//PAJAK]]-1))</f>
        <v/>
      </c>
      <c r="J31" s="1" t="str">
        <f ca="1">IF(KENKO[[#This Row],[//PAJAK]]="","",INDEX(INDIRECT("PAJAK["&amp;KENKO[#Headers]&amp;"]"),KENKO[[#This Row],[//PAJAK]]-1))</f>
        <v/>
      </c>
      <c r="K31" s="1" t="e">
        <f ca="1">(KENKO[[#This Row],[SUB TOTAL]]-KENKO[[#This Row],[DISKON]])/1.11</f>
        <v>#VALUE!</v>
      </c>
      <c r="L31" s="1" t="e">
        <f ca="1">KENKO[[#This Row],[DPP]]*11%</f>
        <v>#VALUE!</v>
      </c>
      <c r="M31" s="1" t="e">
        <f ca="1">KENKO[[#This Row],[DPP]]+KENKO[[#This Row],[PPN (11%)]]</f>
        <v>#VALUE!</v>
      </c>
      <c r="N31" s="1" t="str">
        <f ca="1">INDEX(PAJAK[ID_P],MATCH(KENKO[[#This Row],[ID]],PAJAK[ID],0))</f>
        <v/>
      </c>
    </row>
    <row r="32" spans="1:14" x14ac:dyDescent="0.25">
      <c r="A32" s="11" t="str">
        <f ca="1">HYPERLINK("[NOTA_.xlsx]NOTA!A"&amp;MATCH(KENKO[[#This Row],[ID]],NOTA[ID],0)+2,IF(KENKO[[#This Row],[//PAJAK]]="","",MATCH(KENKO[[#This Row],[ID]],NOTA[ID],0)+2))</f>
        <v/>
      </c>
      <c r="B32" s="7" t="str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/>
      </c>
      <c r="C32" s="7" t="str">
        <f ca="1">HYPERLINK("[NOTA_.xlsx]PAJAK!b"&amp;KENKO[[#This Row],[//PAJAK]],IF(KENKO[[#This Row],[//PAJAK]]="","",INDEX(INDIRECT("PAJAK["&amp;KENKO[#Headers]&amp;"]"),KENKO[[#This Row],[//PAJAK]]-1)))</f>
        <v/>
      </c>
      <c r="D32" s="3" t="str">
        <f ca="1">IF(KENKO[[#This Row],[//PAJAK]]="","",INDEX(INDIRECT("PAJAK["&amp;KENKO[#Headers]&amp;"]"),KENKO[[#This Row],[//PAJAK]]-1))</f>
        <v/>
      </c>
      <c r="E32" s="2" t="str">
        <f ca="1">IF(KENKO[[#This Row],[//PAJAK]]="","",INDEX(INDIRECT("PAJAK["&amp;KENKO[#Headers]&amp;"]"),KENKO[[#This Row],[//PAJAK]]-1))</f>
        <v/>
      </c>
      <c r="F32" s="2" t="str">
        <f ca="1">IF(KENKO[[#This Row],[//PAJAK]]="","",INDEX(INDIRECT("PAJAK["&amp;KENKO[#Headers]&amp;"]"),KENKO[[#This Row],[//PAJAK]]-1))</f>
        <v/>
      </c>
      <c r="G32" s="9" t="str">
        <f ca="1">IF(KENKO[[#This Row],[//PAJAK]]="","",INDEX(INDIRECT("PAJAK["&amp;KENKO[#Headers]&amp;"]"),KENKO[[#This Row],[//PAJAK]]-1))</f>
        <v/>
      </c>
      <c r="H32" s="3" t="str">
        <f ca="1">IF(KENKO[[#This Row],[//PAJAK]]="","",INDEX(INDIRECT("PAJAK["&amp;KENKO[#Headers]&amp;"]"),KENKO[[#This Row],[//PAJAK]]-1))</f>
        <v/>
      </c>
      <c r="I32" s="1" t="str">
        <f ca="1">IF(KENKO[[#This Row],[//PAJAK]]="","",INDEX(INDIRECT("PAJAK["&amp;KENKO[#Headers]&amp;"]"),KENKO[[#This Row],[//PAJAK]]-1))</f>
        <v/>
      </c>
      <c r="J32" s="1" t="str">
        <f ca="1">IF(KENKO[[#This Row],[//PAJAK]]="","",INDEX(INDIRECT("PAJAK["&amp;KENKO[#Headers]&amp;"]"),KENKO[[#This Row],[//PAJAK]]-1))</f>
        <v/>
      </c>
      <c r="K32" s="1" t="e">
        <f ca="1">(KENKO[[#This Row],[SUB TOTAL]]-KENKO[[#This Row],[DISKON]])/1.11</f>
        <v>#VALUE!</v>
      </c>
      <c r="L32" s="1" t="e">
        <f ca="1">KENKO[[#This Row],[DPP]]*11%</f>
        <v>#VALUE!</v>
      </c>
      <c r="M32" s="1" t="e">
        <f ca="1">KENKO[[#This Row],[DPP]]+KENKO[[#This Row],[PPN (11%)]]</f>
        <v>#VALUE!</v>
      </c>
      <c r="N32" s="1" t="str">
        <f ca="1">INDEX(PAJAK[ID_P],MATCH(KENKO[[#This Row],[ID]],PAJAK[ID],0))</f>
        <v/>
      </c>
    </row>
    <row r="33" spans="1:14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B6" sqref="B6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0</v>
      </c>
      <c r="F1" t="str">
        <f ca="1">MID(G1,FIND("]",G1)+1,LEN(G1)-FIND("]",G1))</f>
        <v>KALINDO</v>
      </c>
      <c r="G1" s="4" t="str">
        <f ca="1">CELL("filename",G1)</f>
        <v>D:\kerja\BANK EXP\BARU\2023\08 AGUSTUS\[NOTA 08 AGUSTUS 2023.xlsx]KALINDO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HYPERLINK("[NOTA_.xlsx]NOTA!A"&amp;MATCH(KALINDO[[#This Row],[ID]],NOTA[ID],0)+2,IF(KALINDO[[#This Row],[//PAJAK]]="","",MATCH(KALINDO[[#This Row],[ID]],NOTA[ID],0)+2))</f>
        <v/>
      </c>
      <c r="B3" s="5" t="str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HYPERLINK("[NOTA_.xlsx]PAJAK!b"&amp;KALINDO[[#This Row],[//PAJAK]],IF(KALINDO[[#This Row],[//PAJAK]]="","",INDEX(INDIRECT("PAJAK["&amp;KALINDO[#Headers]&amp;"]"),KALINDO[[#This Row],[//PAJAK]]-1)))</f>
        <v/>
      </c>
      <c r="D3" s="3" t="str">
        <f ca="1">IF(KALINDO[[#This Row],[//PAJAK]]="","",INDEX(INDIRECT("PAJAK["&amp;KALINDO[#Headers]&amp;"]"),KALINDO[[#This Row],[//PAJAK]]-1))</f>
        <v/>
      </c>
      <c r="E3" s="2" t="str">
        <f ca="1">IF(KALINDO[[#This Row],[//PAJAK]]="","",INDEX(INDIRECT("PAJAK["&amp;KALINDO[#Headers]&amp;"]"),KALINDO[[#This Row],[//PAJAK]]-1))</f>
        <v/>
      </c>
      <c r="F3" s="2" t="str">
        <f ca="1">IF(KALINDO[[#This Row],[//PAJAK]]="","",INDEX(INDIRECT("PAJAK["&amp;KALINDO[#Headers]&amp;"]"),KALINDO[[#This Row],[//PAJAK]]-1))</f>
        <v/>
      </c>
      <c r="G3" s="7" t="str">
        <f ca="1">IF(KALINDO[[#This Row],[//PAJAK]]="","",INDEX(INDIRECT("PAJAK["&amp;KALINDO[#Headers]&amp;"]"),KALINDO[[#This Row],[//PAJAK]]-1))</f>
        <v/>
      </c>
      <c r="H3" s="3" t="str">
        <f ca="1">IF(KALINDO[[#This Row],[//PAJAK]]="","",INDEX(INDIRECT("PAJAK["&amp;KALINDO[#Headers]&amp;"]"),KALINDO[[#This Row],[//PAJAK]]-1))</f>
        <v/>
      </c>
      <c r="I3" s="1" t="str">
        <f ca="1">IF(KALINDO[[#This Row],[//PAJAK]]="","",INDEX(PAJAK[SUB T-DISC],KALINDO[[#This Row],[//PAJAK]]-1))</f>
        <v/>
      </c>
      <c r="J3" s="1" t="str">
        <f ca="1">IF(KALINDO[[#This Row],[//PAJAK]]="","",INDEX(PAJAK[DISC DLL],KALINDO[[#This Row],[//PAJAK]]-1))</f>
        <v/>
      </c>
      <c r="K3" s="1" t="e">
        <f ca="1">(KALINDO[[#This Row],[SUB TOTAL]]-KALINDO[[#This Row],[DISKON]])/1.11</f>
        <v>#VALUE!</v>
      </c>
      <c r="L3" s="1" t="e">
        <f ca="1">KALINDO[[#This Row],[DPP]]*11%</f>
        <v>#VALUE!</v>
      </c>
      <c r="M3" s="1" t="e">
        <f ca="1">KALINDO[[#This Row],[DPP]]+KALINDO[[#This Row],[PPN (11%)]]</f>
        <v>#VALUE!</v>
      </c>
    </row>
    <row r="4" spans="1:13" x14ac:dyDescent="0.25">
      <c r="A4" s="13" t="str">
        <f ca="1">HYPERLINK("[NOTA_.xlsx]NOTA!A"&amp;MATCH(KALINDO[[#This Row],[ID]],NOTA[ID],0)+2,IF(KALINDO[[#This Row],[//PAJAK]]="","",MATCH(KALINDO[[#This Row],[ID]],NOTA[ID],0)+2))</f>
        <v/>
      </c>
      <c r="B4" s="5" t="str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HYPERLINK("[NOTA_.xlsx]PAJAK!b"&amp;KALINDO[[#This Row],[//PAJAK]],IF(KALINDO[[#This Row],[//PAJAK]]="","",INDEX(INDIRECT("PAJAK["&amp;KALINDO[#Headers]&amp;"]"),KALINDO[[#This Row],[//PAJAK]]-1)))</f>
        <v/>
      </c>
      <c r="D4" s="3" t="str">
        <f ca="1">IF(KALINDO[[#This Row],[//PAJAK]]="","",INDEX(INDIRECT("PAJAK["&amp;KALINDO[#Headers]&amp;"]"),KALINDO[[#This Row],[//PAJAK]]-1))</f>
        <v/>
      </c>
      <c r="E4" s="2" t="str">
        <f ca="1">IF(KALINDO[[#This Row],[//PAJAK]]="","",INDEX(INDIRECT("PAJAK["&amp;KALINDO[#Headers]&amp;"]"),KALINDO[[#This Row],[//PAJAK]]-1))</f>
        <v/>
      </c>
      <c r="F4" s="2" t="str">
        <f ca="1">IF(KALINDO[[#This Row],[//PAJAK]]="","",INDEX(INDIRECT("PAJAK["&amp;KALINDO[#Headers]&amp;"]"),KALINDO[[#This Row],[//PAJAK]]-1))</f>
        <v/>
      </c>
      <c r="G4" s="7" t="str">
        <f ca="1">IF(KALINDO[[#This Row],[//PAJAK]]="","",INDEX(INDIRECT("PAJAK["&amp;KALINDO[#Headers]&amp;"]"),KALINDO[[#This Row],[//PAJAK]]-1))</f>
        <v/>
      </c>
      <c r="H4" s="3" t="str">
        <f ca="1">IF(KALINDO[[#This Row],[//PAJAK]]="","",INDEX(INDIRECT("PAJAK["&amp;KALINDO[#Headers]&amp;"]"),KALINDO[[#This Row],[//PAJAK]]-1))</f>
        <v/>
      </c>
      <c r="I4" s="1" t="str">
        <f ca="1">IF(KALINDO[[#This Row],[//PAJAK]]="","",INDEX(PAJAK[SUB T-DISC],KALINDO[[#This Row],[//PAJAK]]-1))</f>
        <v/>
      </c>
      <c r="J4" s="1" t="str">
        <f ca="1">IF(KALINDO[[#This Row],[//PAJAK]]="","",INDEX(PAJAK[DISC DLL],KALINDO[[#This Row],[//PAJAK]]-1))</f>
        <v/>
      </c>
      <c r="K4" s="1" t="e">
        <f ca="1">(KALINDO[[#This Row],[SUB TOTAL]]-KALINDO[[#This Row],[DISKON]])/1.11</f>
        <v>#VALUE!</v>
      </c>
      <c r="L4" s="1" t="e">
        <f ca="1">KALINDO[[#This Row],[DPP]]*11%</f>
        <v>#VALUE!</v>
      </c>
      <c r="M4" s="1" t="e">
        <f ca="1">KALINDO[[#This Row],[DPP]]+KALINDO[[#This Row],[PPN (11%)]]</f>
        <v>#VALUE!</v>
      </c>
    </row>
    <row r="5" spans="1:13" x14ac:dyDescent="0.25">
      <c r="A5" s="13" t="str">
        <f ca="1">HYPERLINK("[NOTA_.xlsx]NOTA!A"&amp;MATCH(KALINDO[[#This Row],[ID]],NOTA[ID],0)+2,IF(KALINDO[[#This Row],[//PAJAK]]="","",MATCH(KALINDO[[#This Row],[ID]],NOTA[ID],0)+2))</f>
        <v/>
      </c>
      <c r="B5" s="5" t="str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HYPERLINK("[NOTA_.xlsx]PAJAK!b"&amp;KALINDO[[#This Row],[//PAJAK]],IF(KALINDO[[#This Row],[//PAJAK]]="","",INDEX(INDIRECT("PAJAK["&amp;KALINDO[#Headers]&amp;"]"),KALINDO[[#This Row],[//PAJAK]]-1)))</f>
        <v/>
      </c>
      <c r="D5" s="3" t="str">
        <f ca="1">IF(KALINDO[[#This Row],[//PAJAK]]="","",INDEX(INDIRECT("PAJAK["&amp;KALINDO[#Headers]&amp;"]"),KALINDO[[#This Row],[//PAJAK]]-1))</f>
        <v/>
      </c>
      <c r="E5" s="2" t="str">
        <f ca="1">IF(KALINDO[[#This Row],[//PAJAK]]="","",INDEX(INDIRECT("PAJAK["&amp;KALINDO[#Headers]&amp;"]"),KALINDO[[#This Row],[//PAJAK]]-1))</f>
        <v/>
      </c>
      <c r="F5" s="2" t="str">
        <f ca="1">IF(KALINDO[[#This Row],[//PAJAK]]="","",INDEX(INDIRECT("PAJAK["&amp;KALINDO[#Headers]&amp;"]"),KALINDO[[#This Row],[//PAJAK]]-1))</f>
        <v/>
      </c>
      <c r="G5" s="7" t="str">
        <f ca="1">IF(KALINDO[[#This Row],[//PAJAK]]="","",INDEX(INDIRECT("PAJAK["&amp;KALINDO[#Headers]&amp;"]"),KALINDO[[#This Row],[//PAJAK]]-1))</f>
        <v/>
      </c>
      <c r="H5" s="3" t="str">
        <f ca="1">IF(KALINDO[[#This Row],[//PAJAK]]="","",INDEX(INDIRECT("PAJAK["&amp;KALINDO[#Headers]&amp;"]"),KALINDO[[#This Row],[//PAJAK]]-1))</f>
        <v/>
      </c>
      <c r="I5" s="1" t="str">
        <f ca="1">IF(KALINDO[[#This Row],[//PAJAK]]="","",INDEX(PAJAK[SUB T-DISC],KALINDO[[#This Row],[//PAJAK]]-1))</f>
        <v/>
      </c>
      <c r="J5" s="1" t="str">
        <f ca="1">IF(KALINDO[[#This Row],[//PAJAK]]="","",INDEX(PAJAK[DISC DLL],KALINDO[[#This Row],[//PAJAK]]-1))</f>
        <v/>
      </c>
      <c r="K5" s="1" t="e">
        <f ca="1">(KALINDO[[#This Row],[SUB TOTAL]]-KALINDO[[#This Row],[DISKON]])/1.11</f>
        <v>#VALUE!</v>
      </c>
      <c r="L5" s="1" t="e">
        <f ca="1">KALINDO[[#This Row],[DPP]]*11%</f>
        <v>#VALUE!</v>
      </c>
      <c r="M5" s="1" t="e">
        <f ca="1">KALINDO[[#This Row],[DPP]]+KALINDO[[#This Row],[PPN (11%)]]</f>
        <v>#VALUE!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D1" sqref="D1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0</v>
      </c>
      <c r="F1" t="str">
        <f ca="1">MID(G1,FIND("]",G1)+1,LEN(G1)-FIND("]",G1))</f>
        <v>ATALI</v>
      </c>
      <c r="G1" s="4" t="str">
        <f ca="1">CELL("filename",G1)</f>
        <v>D:\kerja\BANK EXP\BARU\2023\08 AGUSTUS\[NOTA 08 AGUSTUS 2023.xlsx]ATALI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HYPERLINK("[NOTA_.xlsx]NOTA!A"&amp;MATCH(ATALI[[#This Row],[ID]],NOTA[ID],0)+2,IF(ATALI[[#This Row],[//PAJAK]]="","",MATCH(ATALI[[#This Row],[ID]],NOTA[ID],0)+2))</f>
        <v/>
      </c>
      <c r="B3" s="5" t="str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HYPERLINK("[NOTA_.xlsx]PAJAK!b"&amp;ATALI[[#This Row],[//PAJAK]],IF(ATALI[[#This Row],[//PAJAK]]="","",INDEX(INDIRECT("PAJAK["&amp;ATALI[#Headers]&amp;"]"),ATALI[[#This Row],[//PAJAK]]-1)))</f>
        <v/>
      </c>
      <c r="D3" s="3" t="str">
        <f ca="1">IF(ATALI[[#This Row],[//PAJAK]]="","",INDEX(INDIRECT("PAJAK["&amp;ATALI[#Headers]&amp;"]"),ATALI[[#This Row],[//PAJAK]]-1))</f>
        <v/>
      </c>
      <c r="E3" s="2" t="str">
        <f ca="1">IF(ATALI[[#This Row],[//PAJAK]]="","",INDEX(INDIRECT("PAJAK["&amp;ATALI[#Headers]&amp;"]"),ATALI[[#This Row],[//PAJAK]]-1))</f>
        <v/>
      </c>
      <c r="F3" s="2" t="str">
        <f ca="1">IF(ATALI[[#This Row],[//PAJAK]]="","",INDEX(INDIRECT("PAJAK["&amp;ATALI[#Headers]&amp;"]"),ATALI[[#This Row],[//PAJAK]]-1))</f>
        <v/>
      </c>
      <c r="G3" s="7" t="str">
        <f ca="1">IF(ATALI[[#This Row],[//PAJAK]]="","",INDEX(INDIRECT("PAJAK["&amp;ATALI[#Headers]&amp;"]"),ATALI[[#This Row],[//PAJAK]]-1))</f>
        <v/>
      </c>
      <c r="H3" s="3" t="str">
        <f ca="1">IF(ATALI[[#This Row],[//PAJAK]]="","",INDEX(INDIRECT("PAJAK["&amp;ATALI[#Headers]&amp;"]"),ATALI[[#This Row],[//PAJAK]]-1))</f>
        <v/>
      </c>
      <c r="I3" s="1" t="str">
        <f ca="1">IF(ATALI[[#This Row],[//PAJAK]]="","",INDEX(PAJAK[SUB T-DISC],ATALI[[#This Row],[//PAJAK]]-1))</f>
        <v/>
      </c>
      <c r="J3" s="1" t="str">
        <f ca="1">IF(ATALI[[#This Row],[//PAJAK]]="","",INDEX(PAJAK[DISC DLL],ATALI[[#This Row],[//PAJAK]]-1))</f>
        <v/>
      </c>
      <c r="K3" s="1" t="e">
        <f ca="1">(ATALI[[#This Row],[SUB TOTAL]]-ATALI[[#This Row],[DISKON]])/1.11</f>
        <v>#VALUE!</v>
      </c>
      <c r="L3" s="1" t="e">
        <f ca="1">ATALI[[#This Row],[DPP]]*11%</f>
        <v>#VALUE!</v>
      </c>
      <c r="M3" s="1" t="e">
        <f ca="1">ATALI[[#This Row],[DPP]]+ATALI[[#This Row],[PPN (11%)]]</f>
        <v>#VALUE!</v>
      </c>
    </row>
    <row r="4" spans="1:13" x14ac:dyDescent="0.25">
      <c r="A4" s="13" t="str">
        <f ca="1">HYPERLINK("[NOTA_.xlsx]NOTA!A"&amp;MATCH(ATALI[[#This Row],[ID]],NOTA[ID],0)+2,IF(ATALI[[#This Row],[//PAJAK]]="","",MATCH(ATALI[[#This Row],[ID]],NOTA[ID],0)+2))</f>
        <v/>
      </c>
      <c r="B4" s="5" t="str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HYPERLINK("[NOTA_.xlsx]PAJAK!b"&amp;ATALI[[#This Row],[//PAJAK]],IF(ATALI[[#This Row],[//PAJAK]]="","",INDEX(INDIRECT("PAJAK["&amp;ATALI[#Headers]&amp;"]"),ATALI[[#This Row],[//PAJAK]]-1)))</f>
        <v/>
      </c>
      <c r="D4" t="str">
        <f ca="1">IF(ATALI[[#This Row],[//PAJAK]]="","",INDEX(INDIRECT("PAJAK["&amp;ATALI[#Headers]&amp;"]"),ATALI[[#This Row],[//PAJAK]]-1))</f>
        <v/>
      </c>
      <c r="E4" s="2" t="str">
        <f ca="1">IF(ATALI[[#This Row],[//PAJAK]]="","",INDEX(INDIRECT("PAJAK["&amp;ATALI[#Headers]&amp;"]"),ATALI[[#This Row],[//PAJAK]]-1))</f>
        <v/>
      </c>
      <c r="F4" s="2" t="str">
        <f ca="1">IF(ATALI[[#This Row],[//PAJAK]]="","",INDEX(INDIRECT("PAJAK["&amp;ATALI[#Headers]&amp;"]"),ATALI[[#This Row],[//PAJAK]]-1))</f>
        <v/>
      </c>
      <c r="G4" s="5" t="str">
        <f ca="1">IF(ATALI[[#This Row],[//PAJAK]]="","",INDEX(INDIRECT("PAJAK["&amp;ATALI[#Headers]&amp;"]"),ATALI[[#This Row],[//PAJAK]]-1))</f>
        <v/>
      </c>
      <c r="H4" t="str">
        <f ca="1">IF(ATALI[[#This Row],[//PAJAK]]="","",INDEX(INDIRECT("PAJAK["&amp;ATALI[#Headers]&amp;"]"),ATALI[[#This Row],[//PAJAK]]-1))</f>
        <v/>
      </c>
      <c r="I4" s="1" t="str">
        <f ca="1">IF(ATALI[[#This Row],[//PAJAK]]="","",INDEX(PAJAK[SUB T-DISC],ATALI[[#This Row],[//PAJAK]]-1))</f>
        <v/>
      </c>
      <c r="J4" s="1" t="str">
        <f ca="1">IF(ATALI[[#This Row],[//PAJAK]]="","",INDEX(PAJAK[DISC DLL],ATALI[[#This Row],[//PAJAK]]-1))</f>
        <v/>
      </c>
      <c r="K4" s="1" t="e">
        <f ca="1">(ATALI[[#This Row],[SUB TOTAL]]-ATALI[[#This Row],[DISKON]])/1.11</f>
        <v>#VALUE!</v>
      </c>
      <c r="L4" s="1" t="e">
        <f ca="1">ATALI[[#This Row],[DPP]]*11%</f>
        <v>#VALUE!</v>
      </c>
      <c r="M4" s="1" t="e">
        <f ca="1">ATALI[[#This Row],[DPP]]+ATALI[[#This Row],[PPN (11%)]]</f>
        <v>#VALUE!</v>
      </c>
    </row>
    <row r="5" spans="1:13" x14ac:dyDescent="0.25">
      <c r="A5" s="13" t="str">
        <f ca="1">HYPERLINK("[NOTA_.xlsx]NOTA!A"&amp;MATCH(ATALI[[#This Row],[ID]],NOTA[ID],0)+2,IF(ATALI[[#This Row],[//PAJAK]]="","",MATCH(ATALI[[#This Row],[ID]],NOTA[ID],0)+2))</f>
        <v/>
      </c>
      <c r="B5" s="5" t="str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HYPERLINK("[NOTA_.xlsx]PAJAK!b"&amp;ATALI[[#This Row],[//PAJAK]],IF(ATALI[[#This Row],[//PAJAK]]="","",INDEX(INDIRECT("PAJAK["&amp;ATALI[#Headers]&amp;"]"),ATALI[[#This Row],[//PAJAK]]-1)))</f>
        <v/>
      </c>
      <c r="D5" t="str">
        <f ca="1">IF(ATALI[[#This Row],[//PAJAK]]="","",INDEX(INDIRECT("PAJAK["&amp;ATALI[#Headers]&amp;"]"),ATALI[[#This Row],[//PAJAK]]-1))</f>
        <v/>
      </c>
      <c r="E5" s="2" t="str">
        <f ca="1">IF(ATALI[[#This Row],[//PAJAK]]="","",INDEX(INDIRECT("PAJAK["&amp;ATALI[#Headers]&amp;"]"),ATALI[[#This Row],[//PAJAK]]-1))</f>
        <v/>
      </c>
      <c r="F5" s="2" t="str">
        <f ca="1">IF(ATALI[[#This Row],[//PAJAK]]="","",INDEX(INDIRECT("PAJAK["&amp;ATALI[#Headers]&amp;"]"),ATALI[[#This Row],[//PAJAK]]-1))</f>
        <v/>
      </c>
      <c r="G5" s="5" t="str">
        <f ca="1">IF(ATALI[[#This Row],[//PAJAK]]="","",INDEX(INDIRECT("PAJAK["&amp;ATALI[#Headers]&amp;"]"),ATALI[[#This Row],[//PAJAK]]-1))</f>
        <v/>
      </c>
      <c r="H5" t="str">
        <f ca="1">IF(ATALI[[#This Row],[//PAJAK]]="","",INDEX(INDIRECT("PAJAK["&amp;ATALI[#Headers]&amp;"]"),ATALI[[#This Row],[//PAJAK]]-1))</f>
        <v/>
      </c>
      <c r="I5" s="1" t="str">
        <f ca="1">IF(ATALI[[#This Row],[//PAJAK]]="","",INDEX(PAJAK[SUB T-DISC],ATALI[[#This Row],[//PAJAK]]-1))</f>
        <v/>
      </c>
      <c r="J5" s="1" t="str">
        <f ca="1">IF(ATALI[[#This Row],[//PAJAK]]="","",INDEX(PAJAK[DISC DLL],ATALI[[#This Row],[//PAJAK]]-1))</f>
        <v/>
      </c>
      <c r="K5" s="1" t="e">
        <f ca="1">(ATALI[[#This Row],[SUB TOTAL]]-ATALI[[#This Row],[DISKON]])/1.11</f>
        <v>#VALUE!</v>
      </c>
      <c r="L5" s="1" t="e">
        <f ca="1">ATALI[[#This Row],[DPP]]*11%</f>
        <v>#VALUE!</v>
      </c>
      <c r="M5" s="1" t="e">
        <f ca="1">ATALI[[#This Row],[DPP]]+ATALI[[#This Row],[PPN (11%)]]</f>
        <v>#VALUE!</v>
      </c>
    </row>
    <row r="6" spans="1:13" x14ac:dyDescent="0.25">
      <c r="A6" s="13" t="str">
        <f ca="1">HYPERLINK("[NOTA_.xlsx]NOTA!A"&amp;MATCH(ATALI[[#This Row],[ID]],NOTA[ID],0)+2,IF(ATALI[[#This Row],[//PAJAK]]="","",MATCH(ATALI[[#This Row],[ID]],NOTA[ID],0)+2))</f>
        <v/>
      </c>
      <c r="B6" s="5" t="str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HYPERLINK("[NOTA_.xlsx]PAJAK!b"&amp;ATALI[[#This Row],[//PAJAK]],IF(ATALI[[#This Row],[//PAJAK]]="","",INDEX(INDIRECT("PAJAK["&amp;ATALI[#Headers]&amp;"]"),ATALI[[#This Row],[//PAJAK]]-1)))</f>
        <v/>
      </c>
      <c r="D6" t="str">
        <f ca="1">IF(ATALI[[#This Row],[//PAJAK]]="","",INDEX(INDIRECT("PAJAK["&amp;ATALI[#Headers]&amp;"]"),ATALI[[#This Row],[//PAJAK]]-1))</f>
        <v/>
      </c>
      <c r="E6" s="2" t="str">
        <f ca="1">IF(ATALI[[#This Row],[//PAJAK]]="","",INDEX(INDIRECT("PAJAK["&amp;ATALI[#Headers]&amp;"]"),ATALI[[#This Row],[//PAJAK]]-1))</f>
        <v/>
      </c>
      <c r="F6" s="2" t="str">
        <f ca="1">IF(ATALI[[#This Row],[//PAJAK]]="","",INDEX(INDIRECT("PAJAK["&amp;ATALI[#Headers]&amp;"]"),ATALI[[#This Row],[//PAJAK]]-1))</f>
        <v/>
      </c>
      <c r="G6" s="5" t="str">
        <f ca="1">IF(ATALI[[#This Row],[//PAJAK]]="","",INDEX(INDIRECT("PAJAK["&amp;ATALI[#Headers]&amp;"]"),ATALI[[#This Row],[//PAJAK]]-1))</f>
        <v/>
      </c>
      <c r="H6" t="str">
        <f ca="1">IF(ATALI[[#This Row],[//PAJAK]]="","",INDEX(INDIRECT("PAJAK["&amp;ATALI[#Headers]&amp;"]"),ATALI[[#This Row],[//PAJAK]]-1))</f>
        <v/>
      </c>
      <c r="I6" s="1" t="str">
        <f ca="1">IF(ATALI[[#This Row],[//PAJAK]]="","",INDEX(PAJAK[SUB T-DISC],ATALI[[#This Row],[//PAJAK]]-1))</f>
        <v/>
      </c>
      <c r="J6" s="1" t="str">
        <f ca="1">IF(ATALI[[#This Row],[//PAJAK]]="","",INDEX(PAJAK[DISC DLL],ATALI[[#This Row],[//PAJAK]]-1))</f>
        <v/>
      </c>
      <c r="K6" s="1" t="e">
        <f ca="1">(ATALI[[#This Row],[SUB TOTAL]]-ATALI[[#This Row],[DISKON]])/1.11</f>
        <v>#VALUE!</v>
      </c>
      <c r="L6" s="1" t="e">
        <f ca="1">ATALI[[#This Row],[DPP]]*11%</f>
        <v>#VALUE!</v>
      </c>
      <c r="M6" s="1" t="e">
        <f ca="1">ATALI[[#This Row],[DPP]]+ATALI[[#This Row],[PPN (11%)]]</f>
        <v>#VALUE!</v>
      </c>
    </row>
    <row r="7" spans="1:13" x14ac:dyDescent="0.25">
      <c r="A7" s="13" t="str">
        <f ca="1">HYPERLINK("[NOTA_.xlsx]NOTA!A"&amp;MATCH(ATALI[[#This Row],[ID]],NOTA[ID],0)+2,IF(ATALI[[#This Row],[//PAJAK]]="","",MATCH(ATALI[[#This Row],[ID]],NOTA[ID],0)+2))</f>
        <v/>
      </c>
      <c r="B7" s="5" t="str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HYPERLINK("[NOTA_.xlsx]PAJAK!b"&amp;ATALI[[#This Row],[//PAJAK]],IF(ATALI[[#This Row],[//PAJAK]]="","",INDEX(INDIRECT("PAJAK["&amp;ATALI[#Headers]&amp;"]"),ATALI[[#This Row],[//PAJAK]]-1)))</f>
        <v/>
      </c>
      <c r="D7" t="str">
        <f ca="1">IF(ATALI[[#This Row],[//PAJAK]]="","",INDEX(INDIRECT("PAJAK["&amp;ATALI[#Headers]&amp;"]"),ATALI[[#This Row],[//PAJAK]]-1))</f>
        <v/>
      </c>
      <c r="E7" s="2" t="str">
        <f ca="1">IF(ATALI[[#This Row],[//PAJAK]]="","",INDEX(INDIRECT("PAJAK["&amp;ATALI[#Headers]&amp;"]"),ATALI[[#This Row],[//PAJAK]]-1))</f>
        <v/>
      </c>
      <c r="F7" s="2" t="str">
        <f ca="1">IF(ATALI[[#This Row],[//PAJAK]]="","",INDEX(INDIRECT("PAJAK["&amp;ATALI[#Headers]&amp;"]"),ATALI[[#This Row],[//PAJAK]]-1))</f>
        <v/>
      </c>
      <c r="G7" s="5" t="str">
        <f ca="1">IF(ATALI[[#This Row],[//PAJAK]]="","",INDEX(INDIRECT("PAJAK["&amp;ATALI[#Headers]&amp;"]"),ATALI[[#This Row],[//PAJAK]]-1))</f>
        <v/>
      </c>
      <c r="H7" t="str">
        <f ca="1">IF(ATALI[[#This Row],[//PAJAK]]="","",INDEX(INDIRECT("PAJAK["&amp;ATALI[#Headers]&amp;"]"),ATALI[[#This Row],[//PAJAK]]-1))</f>
        <v/>
      </c>
      <c r="I7" s="1" t="str">
        <f ca="1">IF(ATALI[[#This Row],[//PAJAK]]="","",INDEX(PAJAK[SUB T-DISC],ATALI[[#This Row],[//PAJAK]]-1))</f>
        <v/>
      </c>
      <c r="J7" s="1" t="str">
        <f ca="1">IF(ATALI[[#This Row],[//PAJAK]]="","",INDEX(PAJAK[DISC DLL],ATALI[[#This Row],[//PAJAK]]-1))</f>
        <v/>
      </c>
      <c r="K7" s="1" t="e">
        <f ca="1">(ATALI[[#This Row],[SUB TOTAL]]-ATALI[[#This Row],[DISKON]])/1.11</f>
        <v>#VALUE!</v>
      </c>
      <c r="L7" s="1" t="e">
        <f ca="1">ATALI[[#This Row],[DPP]]*11%</f>
        <v>#VALUE!</v>
      </c>
      <c r="M7" s="1" t="e">
        <f ca="1">ATALI[[#This Row],[DPP]]+ATALI[[#This Row],[PPN (11%)]]</f>
        <v>#VALUE!</v>
      </c>
    </row>
    <row r="8" spans="1:13" x14ac:dyDescent="0.25">
      <c r="A8" s="13" t="str">
        <f ca="1">HYPERLINK("[NOTA_.xlsx]NOTA!A"&amp;MATCH(ATALI[[#This Row],[ID]],NOTA[ID],0)+2,IF(ATALI[[#This Row],[//PAJAK]]="","",MATCH(ATALI[[#This Row],[ID]],NOTA[ID],0)+2))</f>
        <v/>
      </c>
      <c r="B8" s="5" t="str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HYPERLINK("[NOTA_.xlsx]PAJAK!b"&amp;ATALI[[#This Row],[//PAJAK]],IF(ATALI[[#This Row],[//PAJAK]]="","",INDEX(INDIRECT("PAJAK["&amp;ATALI[#Headers]&amp;"]"),ATALI[[#This Row],[//PAJAK]]-1)))</f>
        <v/>
      </c>
      <c r="D8" t="str">
        <f ca="1">IF(ATALI[[#This Row],[//PAJAK]]="","",INDEX(INDIRECT("PAJAK["&amp;ATALI[#Headers]&amp;"]"),ATALI[[#This Row],[//PAJAK]]-1))</f>
        <v/>
      </c>
      <c r="E8" s="2" t="str">
        <f ca="1">IF(ATALI[[#This Row],[//PAJAK]]="","",INDEX(INDIRECT("PAJAK["&amp;ATALI[#Headers]&amp;"]"),ATALI[[#This Row],[//PAJAK]]-1))</f>
        <v/>
      </c>
      <c r="F8" s="2" t="str">
        <f ca="1">IF(ATALI[[#This Row],[//PAJAK]]="","",INDEX(INDIRECT("PAJAK["&amp;ATALI[#Headers]&amp;"]"),ATALI[[#This Row],[//PAJAK]]-1))</f>
        <v/>
      </c>
      <c r="G8" s="5" t="str">
        <f ca="1">IF(ATALI[[#This Row],[//PAJAK]]="","",INDEX(INDIRECT("PAJAK["&amp;ATALI[#Headers]&amp;"]"),ATALI[[#This Row],[//PAJAK]]-1))</f>
        <v/>
      </c>
      <c r="H8" t="str">
        <f ca="1">IF(ATALI[[#This Row],[//PAJAK]]="","",INDEX(INDIRECT("PAJAK["&amp;ATALI[#Headers]&amp;"]"),ATALI[[#This Row],[//PAJAK]]-1))</f>
        <v/>
      </c>
      <c r="I8" s="1" t="str">
        <f ca="1">IF(ATALI[[#This Row],[//PAJAK]]="","",INDEX(PAJAK[SUB T-DISC],ATALI[[#This Row],[//PAJAK]]-1))</f>
        <v/>
      </c>
      <c r="J8" s="1" t="str">
        <f ca="1">IF(ATALI[[#This Row],[//PAJAK]]="","",INDEX(PAJAK[DISC DLL],ATALI[[#This Row],[//PAJAK]]-1))</f>
        <v/>
      </c>
      <c r="K8" s="1" t="e">
        <f ca="1">(ATALI[[#This Row],[SUB TOTAL]]-ATALI[[#This Row],[DISKON]])/1.11</f>
        <v>#VALUE!</v>
      </c>
      <c r="L8" s="1" t="e">
        <f ca="1">ATALI[[#This Row],[DPP]]*11%</f>
        <v>#VALUE!</v>
      </c>
      <c r="M8" s="1" t="e">
        <f ca="1">ATALI[[#This Row],[DPP]]+ATALI[[#This Row],[PPN (11%)]]</f>
        <v>#VALUE!</v>
      </c>
    </row>
    <row r="9" spans="1:13" x14ac:dyDescent="0.25">
      <c r="A9" s="13" t="str">
        <f ca="1">HYPERLINK("[NOTA_.xlsx]NOTA!A"&amp;MATCH(ATALI[[#This Row],[ID]],NOTA[ID],0)+2,IF(ATALI[[#This Row],[//PAJAK]]="","",MATCH(ATALI[[#This Row],[ID]],NOTA[ID],0)+2))</f>
        <v/>
      </c>
      <c r="B9" s="5" t="str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HYPERLINK("[NOTA_.xlsx]PAJAK!b"&amp;ATALI[[#This Row],[//PAJAK]],IF(ATALI[[#This Row],[//PAJAK]]="","",INDEX(INDIRECT("PAJAK["&amp;ATALI[#Headers]&amp;"]"),ATALI[[#This Row],[//PAJAK]]-1)))</f>
        <v/>
      </c>
      <c r="D9" t="str">
        <f ca="1">IF(ATALI[[#This Row],[//PAJAK]]="","",INDEX(INDIRECT("PAJAK["&amp;ATALI[#Headers]&amp;"]"),ATALI[[#This Row],[//PAJAK]]-1))</f>
        <v/>
      </c>
      <c r="E9" s="2" t="str">
        <f ca="1">IF(ATALI[[#This Row],[//PAJAK]]="","",INDEX(INDIRECT("PAJAK["&amp;ATALI[#Headers]&amp;"]"),ATALI[[#This Row],[//PAJAK]]-1))</f>
        <v/>
      </c>
      <c r="F9" s="2" t="str">
        <f ca="1">IF(ATALI[[#This Row],[//PAJAK]]="","",INDEX(INDIRECT("PAJAK["&amp;ATALI[#Headers]&amp;"]"),ATALI[[#This Row],[//PAJAK]]-1))</f>
        <v/>
      </c>
      <c r="G9" s="5" t="str">
        <f ca="1">IF(ATALI[[#This Row],[//PAJAK]]="","",INDEX(INDIRECT("PAJAK["&amp;ATALI[#Headers]&amp;"]"),ATALI[[#This Row],[//PAJAK]]-1))</f>
        <v/>
      </c>
      <c r="H9" t="str">
        <f ca="1">IF(ATALI[[#This Row],[//PAJAK]]="","",INDEX(INDIRECT("PAJAK["&amp;ATALI[#Headers]&amp;"]"),ATALI[[#This Row],[//PAJAK]]-1))</f>
        <v/>
      </c>
      <c r="I9" s="1" t="str">
        <f ca="1">IF(ATALI[[#This Row],[//PAJAK]]="","",INDEX(PAJAK[SUB T-DISC],ATALI[[#This Row],[//PAJAK]]-1))</f>
        <v/>
      </c>
      <c r="J9" s="1" t="str">
        <f ca="1">IF(ATALI[[#This Row],[//PAJAK]]="","",INDEX(PAJAK[DISC DLL],ATALI[[#This Row],[//PAJAK]]-1))</f>
        <v/>
      </c>
      <c r="K9" s="1" t="e">
        <f ca="1">(ATALI[[#This Row],[SUB TOTAL]]-ATALI[[#This Row],[DISKON]])/1.11</f>
        <v>#VALUE!</v>
      </c>
      <c r="L9" s="1" t="e">
        <f ca="1">ATALI[[#This Row],[DPP]]*11%</f>
        <v>#VALUE!</v>
      </c>
      <c r="M9" s="1" t="e">
        <f ca="1">ATALI[[#This Row],[DPP]]+ATALI[[#This Row],[PPN (11%)]]</f>
        <v>#VALUE!</v>
      </c>
    </row>
    <row r="10" spans="1:13" x14ac:dyDescent="0.25">
      <c r="A10" s="13" t="str">
        <f ca="1">HYPERLINK("[NOTA_.xlsx]NOTA!A"&amp;MATCH(ATALI[[#This Row],[ID]],NOTA[ID],0)+2,IF(ATALI[[#This Row],[//PAJAK]]="","",MATCH(ATALI[[#This Row],[ID]],NOTA[ID],0)+2))</f>
        <v/>
      </c>
      <c r="B10" s="5" t="str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HYPERLINK("[NOTA_.xlsx]PAJAK!b"&amp;ATALI[[#This Row],[//PAJAK]],IF(ATALI[[#This Row],[//PAJAK]]="","",INDEX(INDIRECT("PAJAK["&amp;ATALI[#Headers]&amp;"]"),ATALI[[#This Row],[//PAJAK]]-1)))</f>
        <v/>
      </c>
      <c r="D10" t="str">
        <f ca="1">IF(ATALI[[#This Row],[//PAJAK]]="","",INDEX(INDIRECT("PAJAK["&amp;ATALI[#Headers]&amp;"]"),ATALI[[#This Row],[//PAJAK]]-1))</f>
        <v/>
      </c>
      <c r="E10" s="2" t="str">
        <f ca="1">IF(ATALI[[#This Row],[//PAJAK]]="","",INDEX(INDIRECT("PAJAK["&amp;ATALI[#Headers]&amp;"]"),ATALI[[#This Row],[//PAJAK]]-1))</f>
        <v/>
      </c>
      <c r="F10" s="2" t="str">
        <f ca="1">IF(ATALI[[#This Row],[//PAJAK]]="","",INDEX(INDIRECT("PAJAK["&amp;ATALI[#Headers]&amp;"]"),ATALI[[#This Row],[//PAJAK]]-1))</f>
        <v/>
      </c>
      <c r="G10" s="5" t="str">
        <f ca="1">IF(ATALI[[#This Row],[//PAJAK]]="","",INDEX(INDIRECT("PAJAK["&amp;ATALI[#Headers]&amp;"]"),ATALI[[#This Row],[//PAJAK]]-1))</f>
        <v/>
      </c>
      <c r="H10" t="str">
        <f ca="1">IF(ATALI[[#This Row],[//PAJAK]]="","",INDEX(INDIRECT("PAJAK["&amp;ATALI[#Headers]&amp;"]"),ATALI[[#This Row],[//PAJAK]]-1))</f>
        <v/>
      </c>
      <c r="I10" s="1" t="str">
        <f ca="1">IF(ATALI[[#This Row],[//PAJAK]]="","",INDEX(PAJAK[SUB T-DISC],ATALI[[#This Row],[//PAJAK]]-1))</f>
        <v/>
      </c>
      <c r="J10" s="1" t="str">
        <f ca="1">IF(ATALI[[#This Row],[//PAJAK]]="","",INDEX(PAJAK[DISC DLL],ATALI[[#This Row],[//PAJAK]]-1))</f>
        <v/>
      </c>
      <c r="K10" s="1" t="e">
        <f ca="1">(ATALI[[#This Row],[SUB TOTAL]]-ATALI[[#This Row],[DISKON]])/1.11</f>
        <v>#VALUE!</v>
      </c>
      <c r="L10" s="1" t="e">
        <f ca="1">ATALI[[#This Row],[DPP]]*11%</f>
        <v>#VALUE!</v>
      </c>
      <c r="M10" s="1" t="e">
        <f ca="1">ATALI[[#This Row],[DPP]]+ATALI[[#This Row],[PPN (11%)]]</f>
        <v>#VALUE!</v>
      </c>
    </row>
    <row r="11" spans="1:13" x14ac:dyDescent="0.25">
      <c r="A11" s="13" t="str">
        <f ca="1">HYPERLINK("[NOTA_.xlsx]NOTA!A"&amp;MATCH(ATALI[[#This Row],[ID]],NOTA[ID],0)+2,IF(ATALI[[#This Row],[//PAJAK]]="","",MATCH(ATALI[[#This Row],[ID]],NOTA[ID],0)+2))</f>
        <v/>
      </c>
      <c r="B11" s="5" t="str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HYPERLINK("[NOTA_.xlsx]PAJAK!b"&amp;ATALI[[#This Row],[//PAJAK]],IF(ATALI[[#This Row],[//PAJAK]]="","",INDEX(INDIRECT("PAJAK["&amp;ATALI[#Headers]&amp;"]"),ATALI[[#This Row],[//PAJAK]]-1)))</f>
        <v/>
      </c>
      <c r="D11" t="str">
        <f ca="1">IF(ATALI[[#This Row],[//PAJAK]]="","",INDEX(INDIRECT("PAJAK["&amp;ATALI[#Headers]&amp;"]"),ATALI[[#This Row],[//PAJAK]]-1))</f>
        <v/>
      </c>
      <c r="E11" s="2" t="str">
        <f ca="1">IF(ATALI[[#This Row],[//PAJAK]]="","",INDEX(INDIRECT("PAJAK["&amp;ATALI[#Headers]&amp;"]"),ATALI[[#This Row],[//PAJAK]]-1))</f>
        <v/>
      </c>
      <c r="F11" s="2" t="str">
        <f ca="1">IF(ATALI[[#This Row],[//PAJAK]]="","",INDEX(INDIRECT("PAJAK["&amp;ATALI[#Headers]&amp;"]"),ATALI[[#This Row],[//PAJAK]]-1))</f>
        <v/>
      </c>
      <c r="G11" s="5" t="str">
        <f ca="1">IF(ATALI[[#This Row],[//PAJAK]]="","",INDEX(INDIRECT("PAJAK["&amp;ATALI[#Headers]&amp;"]"),ATALI[[#This Row],[//PAJAK]]-1))</f>
        <v/>
      </c>
      <c r="H11" t="str">
        <f ca="1">IF(ATALI[[#This Row],[//PAJAK]]="","",INDEX(INDIRECT("PAJAK["&amp;ATALI[#Headers]&amp;"]"),ATALI[[#This Row],[//PAJAK]]-1))</f>
        <v/>
      </c>
      <c r="I11" s="1" t="str">
        <f ca="1">IF(ATALI[[#This Row],[//PAJAK]]="","",INDEX(PAJAK[SUB T-DISC],ATALI[[#This Row],[//PAJAK]]-1))</f>
        <v/>
      </c>
      <c r="J11" s="1" t="str">
        <f ca="1">IF(ATALI[[#This Row],[//PAJAK]]="","",INDEX(PAJAK[DISC DLL],ATALI[[#This Row],[//PAJAK]]-1))</f>
        <v/>
      </c>
      <c r="K11" s="1" t="e">
        <f ca="1">(ATALI[[#This Row],[SUB TOTAL]]-ATALI[[#This Row],[DISKON]])/1.11</f>
        <v>#VALUE!</v>
      </c>
      <c r="L11" s="1" t="e">
        <f ca="1">ATALI[[#This Row],[DPP]]*11%</f>
        <v>#VALUE!</v>
      </c>
      <c r="M11" s="1" t="e">
        <f ca="1">ATALI[[#This Row],[DPP]]+ATALI[[#This Row],[PPN (11%)]]</f>
        <v>#VALUE!</v>
      </c>
    </row>
    <row r="12" spans="1:13" x14ac:dyDescent="0.25">
      <c r="A12" s="13" t="str">
        <f ca="1">HYPERLINK("[NOTA_.xlsx]NOTA!A"&amp;MATCH(ATALI[[#This Row],[ID]],NOTA[ID],0)+2,IF(ATALI[[#This Row],[//PAJAK]]="","",MATCH(ATALI[[#This Row],[ID]],NOTA[ID],0)+2))</f>
        <v/>
      </c>
      <c r="B12" s="5" t="str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HYPERLINK("[NOTA_.xlsx]PAJAK!b"&amp;ATALI[[#This Row],[//PAJAK]],IF(ATALI[[#This Row],[//PAJAK]]="","",INDEX(INDIRECT("PAJAK["&amp;ATALI[#Headers]&amp;"]"),ATALI[[#This Row],[//PAJAK]]-1)))</f>
        <v/>
      </c>
      <c r="D12" t="str">
        <f ca="1">IF(ATALI[[#This Row],[//PAJAK]]="","",INDEX(INDIRECT("PAJAK["&amp;ATALI[#Headers]&amp;"]"),ATALI[[#This Row],[//PAJAK]]-1))</f>
        <v/>
      </c>
      <c r="E12" s="2" t="str">
        <f ca="1">IF(ATALI[[#This Row],[//PAJAK]]="","",INDEX(INDIRECT("PAJAK["&amp;ATALI[#Headers]&amp;"]"),ATALI[[#This Row],[//PAJAK]]-1))</f>
        <v/>
      </c>
      <c r="F12" s="2" t="str">
        <f ca="1">IF(ATALI[[#This Row],[//PAJAK]]="","",INDEX(INDIRECT("PAJAK["&amp;ATALI[#Headers]&amp;"]"),ATALI[[#This Row],[//PAJAK]]-1))</f>
        <v/>
      </c>
      <c r="G12" s="5" t="str">
        <f ca="1">IF(ATALI[[#This Row],[//PAJAK]]="","",INDEX(INDIRECT("PAJAK["&amp;ATALI[#Headers]&amp;"]"),ATALI[[#This Row],[//PAJAK]]-1))</f>
        <v/>
      </c>
      <c r="H12" t="str">
        <f ca="1">IF(ATALI[[#This Row],[//PAJAK]]="","",INDEX(INDIRECT("PAJAK["&amp;ATALI[#Headers]&amp;"]"),ATALI[[#This Row],[//PAJAK]]-1))</f>
        <v/>
      </c>
      <c r="I12" s="1" t="str">
        <f ca="1">IF(ATALI[[#This Row],[//PAJAK]]="","",INDEX(PAJAK[SUB T-DISC],ATALI[[#This Row],[//PAJAK]]-1))</f>
        <v/>
      </c>
      <c r="J12" s="1" t="str">
        <f ca="1">IF(ATALI[[#This Row],[//PAJAK]]="","",INDEX(PAJAK[DISC DLL],ATALI[[#This Row],[//PAJAK]]-1))</f>
        <v/>
      </c>
      <c r="K12" s="1" t="e">
        <f ca="1">(ATALI[[#This Row],[SUB TOTAL]]-ATALI[[#This Row],[DISKON]])/1.11</f>
        <v>#VALUE!</v>
      </c>
      <c r="L12" s="1" t="e">
        <f ca="1">ATALI[[#This Row],[DPP]]*11%</f>
        <v>#VALUE!</v>
      </c>
      <c r="M12" s="1" t="e">
        <f ca="1">ATALI[[#This Row],[DPP]]+ATALI[[#This Row],[PPN (11%)]]</f>
        <v>#VALUE!</v>
      </c>
    </row>
    <row r="13" spans="1:13" x14ac:dyDescent="0.25">
      <c r="A13" s="13" t="str">
        <f ca="1">HYPERLINK("[NOTA_.xlsx]NOTA!A"&amp;MATCH(ATALI[[#This Row],[ID]],NOTA[ID],0)+2,IF(ATALI[[#This Row],[//PAJAK]]="","",MATCH(ATALI[[#This Row],[ID]],NOTA[ID],0)+2))</f>
        <v/>
      </c>
      <c r="B13" s="5" t="str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HYPERLINK("[NOTA_.xlsx]PAJAK!b"&amp;ATALI[[#This Row],[//PAJAK]],IF(ATALI[[#This Row],[//PAJAK]]="","",INDEX(INDIRECT("PAJAK["&amp;ATALI[#Headers]&amp;"]"),ATALI[[#This Row],[//PAJAK]]-1)))</f>
        <v/>
      </c>
      <c r="D13" t="str">
        <f ca="1">IF(ATALI[[#This Row],[//PAJAK]]="","",INDEX(INDIRECT("PAJAK["&amp;ATALI[#Headers]&amp;"]"),ATALI[[#This Row],[//PAJAK]]-1))</f>
        <v/>
      </c>
      <c r="E13" s="2" t="str">
        <f ca="1">IF(ATALI[[#This Row],[//PAJAK]]="","",INDEX(INDIRECT("PAJAK["&amp;ATALI[#Headers]&amp;"]"),ATALI[[#This Row],[//PAJAK]]-1))</f>
        <v/>
      </c>
      <c r="F13" s="2" t="str">
        <f ca="1">IF(ATALI[[#This Row],[//PAJAK]]="","",INDEX(INDIRECT("PAJAK["&amp;ATALI[#Headers]&amp;"]"),ATALI[[#This Row],[//PAJAK]]-1))</f>
        <v/>
      </c>
      <c r="G13" s="5" t="str">
        <f ca="1">IF(ATALI[[#This Row],[//PAJAK]]="","",INDEX(INDIRECT("PAJAK["&amp;ATALI[#Headers]&amp;"]"),ATALI[[#This Row],[//PAJAK]]-1))</f>
        <v/>
      </c>
      <c r="H13" t="str">
        <f ca="1">IF(ATALI[[#This Row],[//PAJAK]]="","",INDEX(INDIRECT("PAJAK["&amp;ATALI[#Headers]&amp;"]"),ATALI[[#This Row],[//PAJAK]]-1))</f>
        <v/>
      </c>
      <c r="I13" s="1" t="str">
        <f ca="1">IF(ATALI[[#This Row],[//PAJAK]]="","",INDEX(PAJAK[SUB T-DISC],ATALI[[#This Row],[//PAJAK]]-1))</f>
        <v/>
      </c>
      <c r="J13" s="1" t="str">
        <f ca="1">IF(ATALI[[#This Row],[//PAJAK]]="","",INDEX(PAJAK[DISC DLL],ATALI[[#This Row],[//PAJAK]]-1))</f>
        <v/>
      </c>
      <c r="K13" s="1" t="e">
        <f ca="1">(ATALI[[#This Row],[SUB TOTAL]]-ATALI[[#This Row],[DISKON]])/1.11</f>
        <v>#VALUE!</v>
      </c>
      <c r="L13" s="1" t="e">
        <f ca="1">ATALI[[#This Row],[DPP]]*11%</f>
        <v>#VALUE!</v>
      </c>
      <c r="M13" s="1" t="e">
        <f ca="1">ATALI[[#This Row],[DPP]]+ATALI[[#This Row],[PPN (11%)]]</f>
        <v>#VALUE!</v>
      </c>
    </row>
    <row r="14" spans="1:13" x14ac:dyDescent="0.25">
      <c r="A14" s="13" t="str">
        <f ca="1">HYPERLINK("[NOTA_.xlsx]NOTA!A"&amp;MATCH(ATALI[[#This Row],[ID]],NOTA[ID],0)+2,IF(ATALI[[#This Row],[//PAJAK]]="","",MATCH(ATALI[[#This Row],[ID]],NOTA[ID],0)+2))</f>
        <v/>
      </c>
      <c r="B14" s="5" t="str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HYPERLINK("[NOTA_.xlsx]PAJAK!b"&amp;ATALI[[#This Row],[//PAJAK]],IF(ATALI[[#This Row],[//PAJAK]]="","",INDEX(INDIRECT("PAJAK["&amp;ATALI[#Headers]&amp;"]"),ATALI[[#This Row],[//PAJAK]]-1)))</f>
        <v/>
      </c>
      <c r="D14" t="str">
        <f ca="1">IF(ATALI[[#This Row],[//PAJAK]]="","",INDEX(INDIRECT("PAJAK["&amp;ATALI[#Headers]&amp;"]"),ATALI[[#This Row],[//PAJAK]]-1))</f>
        <v/>
      </c>
      <c r="E14" s="2" t="str">
        <f ca="1">IF(ATALI[[#This Row],[//PAJAK]]="","",INDEX(INDIRECT("PAJAK["&amp;ATALI[#Headers]&amp;"]"),ATALI[[#This Row],[//PAJAK]]-1))</f>
        <v/>
      </c>
      <c r="F14" s="2" t="str">
        <f ca="1">IF(ATALI[[#This Row],[//PAJAK]]="","",INDEX(INDIRECT("PAJAK["&amp;ATALI[#Headers]&amp;"]"),ATALI[[#This Row],[//PAJAK]]-1))</f>
        <v/>
      </c>
      <c r="G14" s="5" t="str">
        <f ca="1">IF(ATALI[[#This Row],[//PAJAK]]="","",INDEX(INDIRECT("PAJAK["&amp;ATALI[#Headers]&amp;"]"),ATALI[[#This Row],[//PAJAK]]-1))</f>
        <v/>
      </c>
      <c r="H14" t="str">
        <f ca="1">IF(ATALI[[#This Row],[//PAJAK]]="","",INDEX(INDIRECT("PAJAK["&amp;ATALI[#Headers]&amp;"]"),ATALI[[#This Row],[//PAJAK]]-1))</f>
        <v/>
      </c>
      <c r="I14" s="1" t="str">
        <f ca="1">IF(ATALI[[#This Row],[//PAJAK]]="","",INDEX(PAJAK[SUB T-DISC],ATALI[[#This Row],[//PAJAK]]-1))</f>
        <v/>
      </c>
      <c r="J14" s="1" t="str">
        <f ca="1">IF(ATALI[[#This Row],[//PAJAK]]="","",INDEX(PAJAK[DISC DLL],ATALI[[#This Row],[//PAJAK]]-1))</f>
        <v/>
      </c>
      <c r="K14" s="1" t="e">
        <f ca="1">(ATALI[[#This Row],[SUB TOTAL]]-ATALI[[#This Row],[DISKON]])/1.11</f>
        <v>#VALUE!</v>
      </c>
      <c r="L14" s="1" t="e">
        <f ca="1">ATALI[[#This Row],[DPP]]*11%</f>
        <v>#VALUE!</v>
      </c>
      <c r="M14" s="1" t="e">
        <f ca="1">ATALI[[#This Row],[DPP]]+ATALI[[#This Row],[PPN (11%)]]</f>
        <v>#VALUE!</v>
      </c>
    </row>
    <row r="15" spans="1:13" x14ac:dyDescent="0.25">
      <c r="A15" s="13" t="str">
        <f ca="1">HYPERLINK("[NOTA_.xlsx]NOTA!A"&amp;MATCH(ATALI[[#This Row],[ID]],NOTA[ID],0)+2,IF(ATALI[[#This Row],[//PAJAK]]="","",MATCH(ATALI[[#This Row],[ID]],NOTA[ID],0)+2))</f>
        <v/>
      </c>
      <c r="B15" s="5" t="str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HYPERLINK("[NOTA_.xlsx]PAJAK!b"&amp;ATALI[[#This Row],[//PAJAK]],IF(ATALI[[#This Row],[//PAJAK]]="","",INDEX(INDIRECT("PAJAK["&amp;ATALI[#Headers]&amp;"]"),ATALI[[#This Row],[//PAJAK]]-1)))</f>
        <v/>
      </c>
      <c r="D15" t="str">
        <f ca="1">IF(ATALI[[#This Row],[//PAJAK]]="","",INDEX(INDIRECT("PAJAK["&amp;ATALI[#Headers]&amp;"]"),ATALI[[#This Row],[//PAJAK]]-1))</f>
        <v/>
      </c>
      <c r="E15" s="2" t="str">
        <f ca="1">IF(ATALI[[#This Row],[//PAJAK]]="","",INDEX(INDIRECT("PAJAK["&amp;ATALI[#Headers]&amp;"]"),ATALI[[#This Row],[//PAJAK]]-1))</f>
        <v/>
      </c>
      <c r="F15" s="2" t="str">
        <f ca="1">IF(ATALI[[#This Row],[//PAJAK]]="","",INDEX(INDIRECT("PAJAK["&amp;ATALI[#Headers]&amp;"]"),ATALI[[#This Row],[//PAJAK]]-1))</f>
        <v/>
      </c>
      <c r="G15" s="5" t="str">
        <f ca="1">IF(ATALI[[#This Row],[//PAJAK]]="","",INDEX(INDIRECT("PAJAK["&amp;ATALI[#Headers]&amp;"]"),ATALI[[#This Row],[//PAJAK]]-1))</f>
        <v/>
      </c>
      <c r="H15" t="str">
        <f ca="1">IF(ATALI[[#This Row],[//PAJAK]]="","",INDEX(INDIRECT("PAJAK["&amp;ATALI[#Headers]&amp;"]"),ATALI[[#This Row],[//PAJAK]]-1))</f>
        <v/>
      </c>
      <c r="I15" s="1" t="str">
        <f ca="1">IF(ATALI[[#This Row],[//PAJAK]]="","",INDEX(PAJAK[SUB T-DISC],ATALI[[#This Row],[//PAJAK]]-1))</f>
        <v/>
      </c>
      <c r="J15" s="1" t="str">
        <f ca="1">IF(ATALI[[#This Row],[//PAJAK]]="","",INDEX(PAJAK[DISC DLL],ATALI[[#This Row],[//PAJAK]]-1))</f>
        <v/>
      </c>
      <c r="K15" s="1" t="e">
        <f ca="1">(ATALI[[#This Row],[SUB TOTAL]]-ATALI[[#This Row],[DISKON]])/1.11</f>
        <v>#VALUE!</v>
      </c>
      <c r="L15" s="1" t="e">
        <f ca="1">ATALI[[#This Row],[DPP]]*11%</f>
        <v>#VALUE!</v>
      </c>
      <c r="M15" s="1" t="e">
        <f ca="1">ATALI[[#This Row],[DPP]]+ATALI[[#This Row],[PPN (11%)]]</f>
        <v>#VALUE!</v>
      </c>
    </row>
    <row r="16" spans="1:13" x14ac:dyDescent="0.25">
      <c r="A16" s="13" t="str">
        <f ca="1">HYPERLINK("[NOTA_.xlsx]NOTA!A"&amp;MATCH(ATALI[[#This Row],[ID]],NOTA[ID],0)+2,IF(ATALI[[#This Row],[//PAJAK]]="","",MATCH(ATALI[[#This Row],[ID]],NOTA[ID],0)+2))</f>
        <v/>
      </c>
      <c r="B16" s="5" t="str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HYPERLINK("[NOTA_.xlsx]PAJAK!b"&amp;ATALI[[#This Row],[//PAJAK]],IF(ATALI[[#This Row],[//PAJAK]]="","",INDEX(INDIRECT("PAJAK["&amp;ATALI[#Headers]&amp;"]"),ATALI[[#This Row],[//PAJAK]]-1)))</f>
        <v/>
      </c>
      <c r="D16" t="str">
        <f ca="1">IF(ATALI[[#This Row],[//PAJAK]]="","",INDEX(INDIRECT("PAJAK["&amp;ATALI[#Headers]&amp;"]"),ATALI[[#This Row],[//PAJAK]]-1))</f>
        <v/>
      </c>
      <c r="E16" s="2" t="str">
        <f ca="1">IF(ATALI[[#This Row],[//PAJAK]]="","",INDEX(INDIRECT("PAJAK["&amp;ATALI[#Headers]&amp;"]"),ATALI[[#This Row],[//PAJAK]]-1))</f>
        <v/>
      </c>
      <c r="F16" s="2" t="str">
        <f ca="1">IF(ATALI[[#This Row],[//PAJAK]]="","",INDEX(INDIRECT("PAJAK["&amp;ATALI[#Headers]&amp;"]"),ATALI[[#This Row],[//PAJAK]]-1))</f>
        <v/>
      </c>
      <c r="G16" s="5" t="str">
        <f ca="1">IF(ATALI[[#This Row],[//PAJAK]]="","",INDEX(INDIRECT("PAJAK["&amp;ATALI[#Headers]&amp;"]"),ATALI[[#This Row],[//PAJAK]]-1))</f>
        <v/>
      </c>
      <c r="H16" t="str">
        <f ca="1">IF(ATALI[[#This Row],[//PAJAK]]="","",INDEX(INDIRECT("PAJAK["&amp;ATALI[#Headers]&amp;"]"),ATALI[[#This Row],[//PAJAK]]-1))</f>
        <v/>
      </c>
      <c r="I16" s="1" t="str">
        <f ca="1">IF(ATALI[[#This Row],[//PAJAK]]="","",INDEX(PAJAK[SUB T-DISC],ATALI[[#This Row],[//PAJAK]]-1))</f>
        <v/>
      </c>
      <c r="J16" s="1" t="str">
        <f ca="1">IF(ATALI[[#This Row],[//PAJAK]]="","",INDEX(PAJAK[DISC DLL],ATALI[[#This Row],[//PAJAK]]-1))</f>
        <v/>
      </c>
      <c r="K16" s="1" t="e">
        <f ca="1">(ATALI[[#This Row],[SUB TOTAL]]-ATALI[[#This Row],[DISKON]])/1.11</f>
        <v>#VALUE!</v>
      </c>
      <c r="L16" s="1" t="e">
        <f ca="1">ATALI[[#This Row],[DPP]]*11%</f>
        <v>#VALUE!</v>
      </c>
      <c r="M16" s="1" t="e">
        <f ca="1">ATALI[[#This Row],[DPP]]+ATALI[[#This Row],[PPN (11%)]]</f>
        <v>#VALUE!</v>
      </c>
    </row>
    <row r="17" spans="1:13" x14ac:dyDescent="0.25">
      <c r="A17" s="13" t="str">
        <f ca="1">HYPERLINK("[NOTA_.xlsx]NOTA!A"&amp;MATCH(ATALI[[#This Row],[ID]],NOTA[ID],0)+2,IF(ATALI[[#This Row],[//PAJAK]]="","",MATCH(ATALI[[#This Row],[ID]],NOTA[ID],0)+2))</f>
        <v/>
      </c>
      <c r="B17" s="5" t="str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HYPERLINK("[NOTA_.xlsx]PAJAK!b"&amp;ATALI[[#This Row],[//PAJAK]],IF(ATALI[[#This Row],[//PAJAK]]="","",INDEX(INDIRECT("PAJAK["&amp;ATALI[#Headers]&amp;"]"),ATALI[[#This Row],[//PAJAK]]-1)))</f>
        <v/>
      </c>
      <c r="D17" t="str">
        <f ca="1">IF(ATALI[[#This Row],[//PAJAK]]="","",INDEX(INDIRECT("PAJAK["&amp;ATALI[#Headers]&amp;"]"),ATALI[[#This Row],[//PAJAK]]-1))</f>
        <v/>
      </c>
      <c r="E17" s="2" t="str">
        <f ca="1">IF(ATALI[[#This Row],[//PAJAK]]="","",INDEX(INDIRECT("PAJAK["&amp;ATALI[#Headers]&amp;"]"),ATALI[[#This Row],[//PAJAK]]-1))</f>
        <v/>
      </c>
      <c r="F17" s="2" t="str">
        <f ca="1">IF(ATALI[[#This Row],[//PAJAK]]="","",INDEX(INDIRECT("PAJAK["&amp;ATALI[#Headers]&amp;"]"),ATALI[[#This Row],[//PAJAK]]-1))</f>
        <v/>
      </c>
      <c r="G17" s="5" t="str">
        <f ca="1">IF(ATALI[[#This Row],[//PAJAK]]="","",INDEX(INDIRECT("PAJAK["&amp;ATALI[#Headers]&amp;"]"),ATALI[[#This Row],[//PAJAK]]-1))</f>
        <v/>
      </c>
      <c r="H17" t="str">
        <f ca="1">IF(ATALI[[#This Row],[//PAJAK]]="","",INDEX(INDIRECT("PAJAK["&amp;ATALI[#Headers]&amp;"]"),ATALI[[#This Row],[//PAJAK]]-1))</f>
        <v/>
      </c>
      <c r="I17" s="1" t="str">
        <f ca="1">IF(ATALI[[#This Row],[//PAJAK]]="","",INDEX(PAJAK[SUB T-DISC],ATALI[[#This Row],[//PAJAK]]-1))</f>
        <v/>
      </c>
      <c r="J17" s="1" t="str">
        <f ca="1">IF(ATALI[[#This Row],[//PAJAK]]="","",INDEX(PAJAK[DISC DLL],ATALI[[#This Row],[//PAJAK]]-1))</f>
        <v/>
      </c>
      <c r="K17" s="1" t="e">
        <f ca="1">(ATALI[[#This Row],[SUB TOTAL]]-ATALI[[#This Row],[DISKON]])/1.11</f>
        <v>#VALUE!</v>
      </c>
      <c r="L17" s="1" t="e">
        <f ca="1">ATALI[[#This Row],[DPP]]*11%</f>
        <v>#VALUE!</v>
      </c>
      <c r="M17" s="1" t="e">
        <f ca="1">ATALI[[#This Row],[DPP]]+ATALI[[#This Row],[PPN (11%)]]</f>
        <v>#VALUE!</v>
      </c>
    </row>
    <row r="18" spans="1:13" x14ac:dyDescent="0.25">
      <c r="A18" s="13" t="str">
        <f ca="1">HYPERLINK("[NOTA_.xlsx]NOTA!A"&amp;MATCH(ATALI[[#This Row],[ID]],NOTA[ID],0)+2,IF(ATALI[[#This Row],[//PAJAK]]="","",MATCH(ATALI[[#This Row],[ID]],NOTA[ID],0)+2))</f>
        <v/>
      </c>
      <c r="B18" s="7" t="str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HYPERLINK("[NOTA_.xlsx]PAJAK!b"&amp;ATALI[[#This Row],[//PAJAK]],IF(ATALI[[#This Row],[//PAJAK]]="","",INDEX(INDIRECT("PAJAK["&amp;ATALI[#Headers]&amp;"]"),ATALI[[#This Row],[//PAJAK]]-1)))</f>
        <v/>
      </c>
      <c r="D18" s="3" t="str">
        <f ca="1">IF(ATALI[[#This Row],[//PAJAK]]="","",INDEX(INDIRECT("PAJAK["&amp;ATALI[#Headers]&amp;"]"),ATALI[[#This Row],[//PAJAK]]-1))</f>
        <v/>
      </c>
      <c r="E18" s="2" t="str">
        <f ca="1">IF(ATALI[[#This Row],[//PAJAK]]="","",INDEX(INDIRECT("PAJAK["&amp;ATALI[#Headers]&amp;"]"),ATALI[[#This Row],[//PAJAK]]-1))</f>
        <v/>
      </c>
      <c r="F18" s="2" t="str">
        <f ca="1">IF(ATALI[[#This Row],[//PAJAK]]="","",INDEX(INDIRECT("PAJAK["&amp;ATALI[#Headers]&amp;"]"),ATALI[[#This Row],[//PAJAK]]-1))</f>
        <v/>
      </c>
      <c r="G18" s="7" t="str">
        <f ca="1">IF(ATALI[[#This Row],[//PAJAK]]="","",INDEX(INDIRECT("PAJAK["&amp;ATALI[#Headers]&amp;"]"),ATALI[[#This Row],[//PAJAK]]-1))</f>
        <v/>
      </c>
      <c r="H18" s="3" t="str">
        <f ca="1">IF(ATALI[[#This Row],[//PAJAK]]="","",INDEX(INDIRECT("PAJAK["&amp;ATALI[#Headers]&amp;"]"),ATALI[[#This Row],[//PAJAK]]-1))</f>
        <v/>
      </c>
      <c r="I18" s="1" t="str">
        <f ca="1">IF(ATALI[[#This Row],[//PAJAK]]="","",INDEX(PAJAK[SUB T-DISC],ATALI[[#This Row],[//PAJAK]]-1))</f>
        <v/>
      </c>
      <c r="J18" s="1" t="str">
        <f ca="1">IF(ATALI[[#This Row],[//PAJAK]]="","",INDEX(PAJAK[DISC DLL],ATALI[[#This Row],[//PAJAK]]-1))</f>
        <v/>
      </c>
      <c r="K18" s="1" t="e">
        <f ca="1">(ATALI[[#This Row],[SUB TOTAL]]-ATALI[[#This Row],[DISKON]])/1.11</f>
        <v>#VALUE!</v>
      </c>
      <c r="L18" s="1" t="e">
        <f ca="1">ATALI[[#This Row],[DPP]]*11%</f>
        <v>#VALUE!</v>
      </c>
      <c r="M18" s="1" t="e">
        <f ca="1">ATALI[[#This Row],[DPP]]+ATALI[[#This Row],[PPN (11%)]]</f>
        <v>#VALUE!</v>
      </c>
    </row>
    <row r="19" spans="1:13" x14ac:dyDescent="0.25">
      <c r="A19" s="13" t="str">
        <f ca="1">HYPERLINK("[NOTA_.xlsx]NOTA!A"&amp;MATCH(ATALI[[#This Row],[ID]],NOTA[ID],0)+2,IF(ATALI[[#This Row],[//PAJAK]]="","",MATCH(ATALI[[#This Row],[ID]],NOTA[ID],0)+2))</f>
        <v/>
      </c>
      <c r="B19" s="7" t="str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HYPERLINK("[NOTA_.xlsx]PAJAK!b"&amp;ATALI[[#This Row],[//PAJAK]],IF(ATALI[[#This Row],[//PAJAK]]="","",INDEX(INDIRECT("PAJAK["&amp;ATALI[#Headers]&amp;"]"),ATALI[[#This Row],[//PAJAK]]-1)))</f>
        <v/>
      </c>
      <c r="D19" s="3" t="str">
        <f ca="1">IF(ATALI[[#This Row],[//PAJAK]]="","",INDEX(INDIRECT("PAJAK["&amp;ATALI[#Headers]&amp;"]"),ATALI[[#This Row],[//PAJAK]]-1))</f>
        <v/>
      </c>
      <c r="E19" s="2" t="str">
        <f ca="1">IF(ATALI[[#This Row],[//PAJAK]]="","",INDEX(INDIRECT("PAJAK["&amp;ATALI[#Headers]&amp;"]"),ATALI[[#This Row],[//PAJAK]]-1))</f>
        <v/>
      </c>
      <c r="F19" s="2" t="str">
        <f ca="1">IF(ATALI[[#This Row],[//PAJAK]]="","",INDEX(INDIRECT("PAJAK["&amp;ATALI[#Headers]&amp;"]"),ATALI[[#This Row],[//PAJAK]]-1))</f>
        <v/>
      </c>
      <c r="G19" s="7" t="str">
        <f ca="1">IF(ATALI[[#This Row],[//PAJAK]]="","",INDEX(INDIRECT("PAJAK["&amp;ATALI[#Headers]&amp;"]"),ATALI[[#This Row],[//PAJAK]]-1))</f>
        <v/>
      </c>
      <c r="H19" s="3" t="str">
        <f ca="1">IF(ATALI[[#This Row],[//PAJAK]]="","",INDEX(INDIRECT("PAJAK["&amp;ATALI[#Headers]&amp;"]"),ATALI[[#This Row],[//PAJAK]]-1))</f>
        <v/>
      </c>
      <c r="I19" s="1" t="str">
        <f ca="1">IF(ATALI[[#This Row],[//PAJAK]]="","",INDEX(PAJAK[SUB T-DISC],ATALI[[#This Row],[//PAJAK]]-1))</f>
        <v/>
      </c>
      <c r="J19" s="1" t="str">
        <f ca="1">IF(ATALI[[#This Row],[//PAJAK]]="","",INDEX(PAJAK[DISC DLL],ATALI[[#This Row],[//PAJAK]]-1))</f>
        <v/>
      </c>
      <c r="K19" s="1" t="e">
        <f ca="1">(ATALI[[#This Row],[SUB TOTAL]]-ATALI[[#This Row],[DISKON]])/1.11</f>
        <v>#VALUE!</v>
      </c>
      <c r="L19" s="1" t="e">
        <f ca="1">ATALI[[#This Row],[DPP]]*11%</f>
        <v>#VALUE!</v>
      </c>
      <c r="M19" s="1" t="e">
        <f ca="1">ATALI[[#This Row],[DPP]]+ATALI[[#This Row],[PPN (11%)]]</f>
        <v>#VALUE!</v>
      </c>
    </row>
    <row r="20" spans="1:13" x14ac:dyDescent="0.25">
      <c r="A20" s="13" t="str">
        <f ca="1">HYPERLINK("[NOTA_.xlsx]NOTA!A"&amp;MATCH(ATALI[[#This Row],[ID]],NOTA[ID],0)+2,IF(ATALI[[#This Row],[//PAJAK]]="","",MATCH(ATALI[[#This Row],[ID]],NOTA[ID],0)+2))</f>
        <v/>
      </c>
      <c r="B20" s="7" t="str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HYPERLINK("[NOTA_.xlsx]PAJAK!b"&amp;ATALI[[#This Row],[//PAJAK]],IF(ATALI[[#This Row],[//PAJAK]]="","",INDEX(INDIRECT("PAJAK["&amp;ATALI[#Headers]&amp;"]"),ATALI[[#This Row],[//PAJAK]]-1)))</f>
        <v/>
      </c>
      <c r="D20" s="3" t="str">
        <f ca="1">IF(ATALI[[#This Row],[//PAJAK]]="","",INDEX(INDIRECT("PAJAK["&amp;ATALI[#Headers]&amp;"]"),ATALI[[#This Row],[//PAJAK]]-1))</f>
        <v/>
      </c>
      <c r="E20" s="2" t="str">
        <f ca="1">IF(ATALI[[#This Row],[//PAJAK]]="","",INDEX(INDIRECT("PAJAK["&amp;ATALI[#Headers]&amp;"]"),ATALI[[#This Row],[//PAJAK]]-1))</f>
        <v/>
      </c>
      <c r="F20" s="2" t="str">
        <f ca="1">IF(ATALI[[#This Row],[//PAJAK]]="","",INDEX(INDIRECT("PAJAK["&amp;ATALI[#Headers]&amp;"]"),ATALI[[#This Row],[//PAJAK]]-1))</f>
        <v/>
      </c>
      <c r="G20" s="7" t="str">
        <f ca="1">IF(ATALI[[#This Row],[//PAJAK]]="","",INDEX(INDIRECT("PAJAK["&amp;ATALI[#Headers]&amp;"]"),ATALI[[#This Row],[//PAJAK]]-1))</f>
        <v/>
      </c>
      <c r="H20" s="3" t="str">
        <f ca="1">IF(ATALI[[#This Row],[//PAJAK]]="","",INDEX(INDIRECT("PAJAK["&amp;ATALI[#Headers]&amp;"]"),ATALI[[#This Row],[//PAJAK]]-1))</f>
        <v/>
      </c>
      <c r="I20" s="1" t="str">
        <f ca="1">IF(ATALI[[#This Row],[//PAJAK]]="","",INDEX(PAJAK[SUB T-DISC],ATALI[[#This Row],[//PAJAK]]-1))</f>
        <v/>
      </c>
      <c r="J20" s="1" t="str">
        <f ca="1">IF(ATALI[[#This Row],[//PAJAK]]="","",INDEX(PAJAK[DISC DLL],ATALI[[#This Row],[//PAJAK]]-1))</f>
        <v/>
      </c>
      <c r="K20" s="1" t="e">
        <f ca="1">(ATALI[[#This Row],[SUB TOTAL]]-ATALI[[#This Row],[DISKON]])/1.11</f>
        <v>#VALUE!</v>
      </c>
      <c r="L20" s="1" t="e">
        <f ca="1">ATALI[[#This Row],[DPP]]*11%</f>
        <v>#VALUE!</v>
      </c>
      <c r="M20" s="1" t="e">
        <f ca="1">ATALI[[#This Row],[DPP]]+ATALI[[#This Row],[PPN (11%)]]</f>
        <v>#VALUE!</v>
      </c>
    </row>
    <row r="21" spans="1:13" x14ac:dyDescent="0.25">
      <c r="A21" s="13" t="str">
        <f ca="1">HYPERLINK("[NOTA_.xlsx]NOTA!A"&amp;MATCH(ATALI[[#This Row],[ID]],NOTA[ID],0)+2,IF(ATALI[[#This Row],[//PAJAK]]="","",MATCH(ATALI[[#This Row],[ID]],NOTA[ID],0)+2))</f>
        <v/>
      </c>
      <c r="B21" s="7" t="str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HYPERLINK("[NOTA_.xlsx]PAJAK!b"&amp;ATALI[[#This Row],[//PAJAK]],IF(ATALI[[#This Row],[//PAJAK]]="","",INDEX(INDIRECT("PAJAK["&amp;ATALI[#Headers]&amp;"]"),ATALI[[#This Row],[//PAJAK]]-1)))</f>
        <v/>
      </c>
      <c r="D21" s="3" t="str">
        <f ca="1">IF(ATALI[[#This Row],[//PAJAK]]="","",INDEX(INDIRECT("PAJAK["&amp;ATALI[#Headers]&amp;"]"),ATALI[[#This Row],[//PAJAK]]-1))</f>
        <v/>
      </c>
      <c r="E21" s="2" t="str">
        <f ca="1">IF(ATALI[[#This Row],[//PAJAK]]="","",INDEX(INDIRECT("PAJAK["&amp;ATALI[#Headers]&amp;"]"),ATALI[[#This Row],[//PAJAK]]-1))</f>
        <v/>
      </c>
      <c r="F21" s="2" t="str">
        <f ca="1">IF(ATALI[[#This Row],[//PAJAK]]="","",INDEX(INDIRECT("PAJAK["&amp;ATALI[#Headers]&amp;"]"),ATALI[[#This Row],[//PAJAK]]-1))</f>
        <v/>
      </c>
      <c r="G21" s="7" t="str">
        <f ca="1">IF(ATALI[[#This Row],[//PAJAK]]="","",INDEX(INDIRECT("PAJAK["&amp;ATALI[#Headers]&amp;"]"),ATALI[[#This Row],[//PAJAK]]-1))</f>
        <v/>
      </c>
      <c r="H21" s="3" t="str">
        <f ca="1">IF(ATALI[[#This Row],[//PAJAK]]="","",INDEX(INDIRECT("PAJAK["&amp;ATALI[#Headers]&amp;"]"),ATALI[[#This Row],[//PAJAK]]-1))</f>
        <v/>
      </c>
      <c r="I21" s="1" t="str">
        <f ca="1">IF(ATALI[[#This Row],[//PAJAK]]="","",INDEX(PAJAK[SUB T-DISC],ATALI[[#This Row],[//PAJAK]]-1))</f>
        <v/>
      </c>
      <c r="J21" s="1" t="str">
        <f ca="1">IF(ATALI[[#This Row],[//PAJAK]]="","",INDEX(PAJAK[DISC DLL],ATALI[[#This Row],[//PAJAK]]-1))</f>
        <v/>
      </c>
      <c r="K21" s="1" t="e">
        <f ca="1">(ATALI[[#This Row],[SUB TOTAL]]-ATALI[[#This Row],[DISKON]])/1.11</f>
        <v>#VALUE!</v>
      </c>
      <c r="L21" s="1" t="e">
        <f ca="1">ATALI[[#This Row],[DPP]]*11%</f>
        <v>#VALUE!</v>
      </c>
      <c r="M21" s="1" t="e">
        <f ca="1">ATALI[[#This Row],[DPP]]+ATALI[[#This Row],[PPN (11%)]]</f>
        <v>#VALUE!</v>
      </c>
    </row>
    <row r="22" spans="1:13" x14ac:dyDescent="0.25">
      <c r="A22" s="13" t="str">
        <f ca="1">HYPERLINK("[NOTA_.xlsx]NOTA!A"&amp;MATCH(ATALI[[#This Row],[ID]],NOTA[ID],0)+2,IF(ATALI[[#This Row],[//PAJAK]]="","",MATCH(ATALI[[#This Row],[ID]],NOTA[ID],0)+2))</f>
        <v/>
      </c>
      <c r="B22" s="7" t="str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HYPERLINK("[NOTA_.xlsx]PAJAK!b"&amp;ATALI[[#This Row],[//PAJAK]],IF(ATALI[[#This Row],[//PAJAK]]="","",INDEX(INDIRECT("PAJAK["&amp;ATALI[#Headers]&amp;"]"),ATALI[[#This Row],[//PAJAK]]-1)))</f>
        <v/>
      </c>
      <c r="D22" s="3" t="str">
        <f ca="1">IF(ATALI[[#This Row],[//PAJAK]]="","",INDEX(INDIRECT("PAJAK["&amp;ATALI[#Headers]&amp;"]"),ATALI[[#This Row],[//PAJAK]]-1))</f>
        <v/>
      </c>
      <c r="E22" s="2" t="str">
        <f ca="1">IF(ATALI[[#This Row],[//PAJAK]]="","",INDEX(INDIRECT("PAJAK["&amp;ATALI[#Headers]&amp;"]"),ATALI[[#This Row],[//PAJAK]]-1))</f>
        <v/>
      </c>
      <c r="F22" s="2" t="str">
        <f ca="1">IF(ATALI[[#This Row],[//PAJAK]]="","",INDEX(INDIRECT("PAJAK["&amp;ATALI[#Headers]&amp;"]"),ATALI[[#This Row],[//PAJAK]]-1))</f>
        <v/>
      </c>
      <c r="G22" s="7" t="str">
        <f ca="1">IF(ATALI[[#This Row],[//PAJAK]]="","",INDEX(INDIRECT("PAJAK["&amp;ATALI[#Headers]&amp;"]"),ATALI[[#This Row],[//PAJAK]]-1))</f>
        <v/>
      </c>
      <c r="H22" s="3" t="str">
        <f ca="1">IF(ATALI[[#This Row],[//PAJAK]]="","",INDEX(INDIRECT("PAJAK["&amp;ATALI[#Headers]&amp;"]"),ATALI[[#This Row],[//PAJAK]]-1))</f>
        <v/>
      </c>
      <c r="I22" s="1" t="str">
        <f ca="1">IF(ATALI[[#This Row],[//PAJAK]]="","",INDEX(PAJAK[SUB T-DISC],ATALI[[#This Row],[//PAJAK]]-1))</f>
        <v/>
      </c>
      <c r="J22" s="1" t="str">
        <f ca="1">IF(ATALI[[#This Row],[//PAJAK]]="","",INDEX(PAJAK[DISC DLL],ATALI[[#This Row],[//PAJAK]]-1))</f>
        <v/>
      </c>
      <c r="K22" s="1" t="e">
        <f ca="1">(ATALI[[#This Row],[SUB TOTAL]]-ATALI[[#This Row],[DISKON]])/1.11</f>
        <v>#VALUE!</v>
      </c>
      <c r="L22" s="1" t="e">
        <f ca="1">ATALI[[#This Row],[DPP]]*11%</f>
        <v>#VALUE!</v>
      </c>
      <c r="M22" s="1" t="e">
        <f ca="1">ATALI[[#This Row],[DPP]]+ATALI[[#This Row],[PPN (11%)]]</f>
        <v>#VALUE!</v>
      </c>
    </row>
    <row r="23" spans="1:13" x14ac:dyDescent="0.25">
      <c r="A23" s="13" t="str">
        <f ca="1">HYPERLINK("[NOTA_.xlsx]NOTA!A"&amp;MATCH(ATALI[[#This Row],[ID]],NOTA[ID],0)+2,IF(ATALI[[#This Row],[//PAJAK]]="","",MATCH(ATALI[[#This Row],[ID]],NOTA[ID],0)+2))</f>
        <v/>
      </c>
      <c r="B23" s="7" t="str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HYPERLINK("[NOTA_.xlsx]PAJAK!b"&amp;ATALI[[#This Row],[//PAJAK]],IF(ATALI[[#This Row],[//PAJAK]]="","",INDEX(INDIRECT("PAJAK["&amp;ATALI[#Headers]&amp;"]"),ATALI[[#This Row],[//PAJAK]]-1)))</f>
        <v/>
      </c>
      <c r="D23" s="3" t="str">
        <f ca="1">IF(ATALI[[#This Row],[//PAJAK]]="","",INDEX(INDIRECT("PAJAK["&amp;ATALI[#Headers]&amp;"]"),ATALI[[#This Row],[//PAJAK]]-1))</f>
        <v/>
      </c>
      <c r="E23" s="2" t="str">
        <f ca="1">IF(ATALI[[#This Row],[//PAJAK]]="","",INDEX(INDIRECT("PAJAK["&amp;ATALI[#Headers]&amp;"]"),ATALI[[#This Row],[//PAJAK]]-1))</f>
        <v/>
      </c>
      <c r="F23" s="2" t="str">
        <f ca="1">IF(ATALI[[#This Row],[//PAJAK]]="","",INDEX(INDIRECT("PAJAK["&amp;ATALI[#Headers]&amp;"]"),ATALI[[#This Row],[//PAJAK]]-1))</f>
        <v/>
      </c>
      <c r="G23" s="7" t="str">
        <f ca="1">IF(ATALI[[#This Row],[//PAJAK]]="","",INDEX(INDIRECT("PAJAK["&amp;ATALI[#Headers]&amp;"]"),ATALI[[#This Row],[//PAJAK]]-1))</f>
        <v/>
      </c>
      <c r="H23" s="3" t="str">
        <f ca="1">IF(ATALI[[#This Row],[//PAJAK]]="","",INDEX(INDIRECT("PAJAK["&amp;ATALI[#Headers]&amp;"]"),ATALI[[#This Row],[//PAJAK]]-1))</f>
        <v/>
      </c>
      <c r="I23" s="1" t="str">
        <f ca="1">IF(ATALI[[#This Row],[//PAJAK]]="","",INDEX(PAJAK[SUB T-DISC],ATALI[[#This Row],[//PAJAK]]-1))</f>
        <v/>
      </c>
      <c r="J23" s="1" t="str">
        <f ca="1">IF(ATALI[[#This Row],[//PAJAK]]="","",INDEX(PAJAK[DISC DLL],ATALI[[#This Row],[//PAJAK]]-1))</f>
        <v/>
      </c>
      <c r="K23" s="1" t="e">
        <f ca="1">(ATALI[[#This Row],[SUB TOTAL]]-ATALI[[#This Row],[DISKON]])/1.11</f>
        <v>#VALUE!</v>
      </c>
      <c r="L23" s="1" t="e">
        <f ca="1">ATALI[[#This Row],[DPP]]*11%</f>
        <v>#VALUE!</v>
      </c>
      <c r="M23" s="1" t="e">
        <f ca="1">ATALI[[#This Row],[DPP]]+ATALI[[#This Row],[PPN (11%)]]</f>
        <v>#VALUE!</v>
      </c>
    </row>
    <row r="24" spans="1:13" x14ac:dyDescent="0.25">
      <c r="A24" s="13" t="str">
        <f ca="1">HYPERLINK("[NOTA_.xlsx]NOTA!A"&amp;MATCH(ATALI[[#This Row],[ID]],NOTA[ID],0)+2,IF(ATALI[[#This Row],[//PAJAK]]="","",MATCH(ATALI[[#This Row],[ID]],NOTA[ID],0)+2))</f>
        <v/>
      </c>
      <c r="B24" s="7" t="str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HYPERLINK("[NOTA_.xlsx]PAJAK!b"&amp;ATALI[[#This Row],[//PAJAK]],IF(ATALI[[#This Row],[//PAJAK]]="","",INDEX(INDIRECT("PAJAK["&amp;ATALI[#Headers]&amp;"]"),ATALI[[#This Row],[//PAJAK]]-1)))</f>
        <v/>
      </c>
      <c r="D24" s="3" t="str">
        <f ca="1">IF(ATALI[[#This Row],[//PAJAK]]="","",INDEX(INDIRECT("PAJAK["&amp;ATALI[#Headers]&amp;"]"),ATALI[[#This Row],[//PAJAK]]-1))</f>
        <v/>
      </c>
      <c r="E24" s="2" t="str">
        <f ca="1">IF(ATALI[[#This Row],[//PAJAK]]="","",INDEX(INDIRECT("PAJAK["&amp;ATALI[#Headers]&amp;"]"),ATALI[[#This Row],[//PAJAK]]-1))</f>
        <v/>
      </c>
      <c r="F24" s="2" t="str">
        <f ca="1">IF(ATALI[[#This Row],[//PAJAK]]="","",INDEX(INDIRECT("PAJAK["&amp;ATALI[#Headers]&amp;"]"),ATALI[[#This Row],[//PAJAK]]-1))</f>
        <v/>
      </c>
      <c r="G24" s="7" t="str">
        <f ca="1">IF(ATALI[[#This Row],[//PAJAK]]="","",INDEX(INDIRECT("PAJAK["&amp;ATALI[#Headers]&amp;"]"),ATALI[[#This Row],[//PAJAK]]-1))</f>
        <v/>
      </c>
      <c r="H24" s="3" t="str">
        <f ca="1">IF(ATALI[[#This Row],[//PAJAK]]="","",INDEX(INDIRECT("PAJAK["&amp;ATALI[#Headers]&amp;"]"),ATALI[[#This Row],[//PAJAK]]-1))</f>
        <v/>
      </c>
      <c r="I24" s="1" t="str">
        <f ca="1">IF(ATALI[[#This Row],[//PAJAK]]="","",INDEX(PAJAK[SUB T-DISC],ATALI[[#This Row],[//PAJAK]]-1))</f>
        <v/>
      </c>
      <c r="J24" s="1" t="str">
        <f ca="1">IF(ATALI[[#This Row],[//PAJAK]]="","",INDEX(PAJAK[DISC DLL],ATALI[[#This Row],[//PAJAK]]-1))</f>
        <v/>
      </c>
      <c r="K24" s="1" t="e">
        <f ca="1">(ATALI[[#This Row],[SUB TOTAL]]-ATALI[[#This Row],[DISKON]])/1.11</f>
        <v>#VALUE!</v>
      </c>
      <c r="L24" s="1" t="e">
        <f ca="1">ATALI[[#This Row],[DPP]]*11%</f>
        <v>#VALUE!</v>
      </c>
      <c r="M24" s="1" t="e">
        <f ca="1">ATALI[[#This Row],[DPP]]+ATALI[[#This Row],[PPN (11%)]]</f>
        <v>#VALUE!</v>
      </c>
    </row>
    <row r="25" spans="1:13" x14ac:dyDescent="0.25">
      <c r="A25" s="13" t="str">
        <f ca="1">HYPERLINK("[NOTA_.xlsx]NOTA!A"&amp;MATCH(ATALI[[#This Row],[ID]],NOTA[ID],0)+2,IF(ATALI[[#This Row],[//PAJAK]]="","",MATCH(ATALI[[#This Row],[ID]],NOTA[ID],0)+2))</f>
        <v/>
      </c>
      <c r="B25" s="7" t="str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HYPERLINK("[NOTA_.xlsx]PAJAK!b"&amp;ATALI[[#This Row],[//PAJAK]],IF(ATALI[[#This Row],[//PAJAK]]="","",INDEX(INDIRECT("PAJAK["&amp;ATALI[#Headers]&amp;"]"),ATALI[[#This Row],[//PAJAK]]-1)))</f>
        <v/>
      </c>
      <c r="D25" s="3" t="str">
        <f ca="1">IF(ATALI[[#This Row],[//PAJAK]]="","",INDEX(INDIRECT("PAJAK["&amp;ATALI[#Headers]&amp;"]"),ATALI[[#This Row],[//PAJAK]]-1))</f>
        <v/>
      </c>
      <c r="E25" s="2" t="str">
        <f ca="1">IF(ATALI[[#This Row],[//PAJAK]]="","",INDEX(INDIRECT("PAJAK["&amp;ATALI[#Headers]&amp;"]"),ATALI[[#This Row],[//PAJAK]]-1))</f>
        <v/>
      </c>
      <c r="F25" s="2" t="str">
        <f ca="1">IF(ATALI[[#This Row],[//PAJAK]]="","",INDEX(INDIRECT("PAJAK["&amp;ATALI[#Headers]&amp;"]"),ATALI[[#This Row],[//PAJAK]]-1))</f>
        <v/>
      </c>
      <c r="G25" s="7" t="str">
        <f ca="1">IF(ATALI[[#This Row],[//PAJAK]]="","",INDEX(INDIRECT("PAJAK["&amp;ATALI[#Headers]&amp;"]"),ATALI[[#This Row],[//PAJAK]]-1))</f>
        <v/>
      </c>
      <c r="H25" s="3" t="str">
        <f ca="1">IF(ATALI[[#This Row],[//PAJAK]]="","",INDEX(INDIRECT("PAJAK["&amp;ATALI[#Headers]&amp;"]"),ATALI[[#This Row],[//PAJAK]]-1))</f>
        <v/>
      </c>
      <c r="I25" s="1" t="str">
        <f ca="1">IF(ATALI[[#This Row],[//PAJAK]]="","",INDEX(PAJAK[SUB T-DISC],ATALI[[#This Row],[//PAJAK]]-1))</f>
        <v/>
      </c>
      <c r="J25" s="1" t="str">
        <f ca="1">IF(ATALI[[#This Row],[//PAJAK]]="","",INDEX(PAJAK[DISC DLL],ATALI[[#This Row],[//PAJAK]]-1))</f>
        <v/>
      </c>
      <c r="K25" s="1" t="e">
        <f ca="1">(ATALI[[#This Row],[SUB TOTAL]]-ATALI[[#This Row],[DISKON]])/1.11</f>
        <v>#VALUE!</v>
      </c>
      <c r="L25" s="1" t="e">
        <f ca="1">ATALI[[#This Row],[DPP]]*11%</f>
        <v>#VALUE!</v>
      </c>
      <c r="M25" s="1" t="e">
        <f ca="1">ATALI[[#This Row],[DPP]]+ATALI[[#This Row],[PPN (11%)]]</f>
        <v>#VALUE!</v>
      </c>
    </row>
    <row r="26" spans="1:13" x14ac:dyDescent="0.25">
      <c r="A26" s="13" t="str">
        <f ca="1">HYPERLINK("[NOTA_.xlsx]NOTA!A"&amp;MATCH(ATALI[[#This Row],[ID]],NOTA[ID],0)+2,IF(ATALI[[#This Row],[//PAJAK]]="","",MATCH(ATALI[[#This Row],[ID]],NOTA[ID],0)+2))</f>
        <v/>
      </c>
      <c r="B26" s="7" t="str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HYPERLINK("[NOTA_.xlsx]PAJAK!b"&amp;ATALI[[#This Row],[//PAJAK]],IF(ATALI[[#This Row],[//PAJAK]]="","",INDEX(INDIRECT("PAJAK["&amp;ATALI[#Headers]&amp;"]"),ATALI[[#This Row],[//PAJAK]]-1)))</f>
        <v/>
      </c>
      <c r="D26" s="3" t="str">
        <f ca="1">IF(ATALI[[#This Row],[//PAJAK]]="","",INDEX(INDIRECT("PAJAK["&amp;ATALI[#Headers]&amp;"]"),ATALI[[#This Row],[//PAJAK]]-1))</f>
        <v/>
      </c>
      <c r="E26" s="2" t="str">
        <f ca="1">IF(ATALI[[#This Row],[//PAJAK]]="","",INDEX(INDIRECT("PAJAK["&amp;ATALI[#Headers]&amp;"]"),ATALI[[#This Row],[//PAJAK]]-1))</f>
        <v/>
      </c>
      <c r="F26" s="2" t="str">
        <f ca="1">IF(ATALI[[#This Row],[//PAJAK]]="","",INDEX(INDIRECT("PAJAK["&amp;ATALI[#Headers]&amp;"]"),ATALI[[#This Row],[//PAJAK]]-1))</f>
        <v/>
      </c>
      <c r="G26" s="7" t="str">
        <f ca="1">IF(ATALI[[#This Row],[//PAJAK]]="","",INDEX(INDIRECT("PAJAK["&amp;ATALI[#Headers]&amp;"]"),ATALI[[#This Row],[//PAJAK]]-1))</f>
        <v/>
      </c>
      <c r="H26" s="3" t="str">
        <f ca="1">IF(ATALI[[#This Row],[//PAJAK]]="","",INDEX(INDIRECT("PAJAK["&amp;ATALI[#Headers]&amp;"]"),ATALI[[#This Row],[//PAJAK]]-1))</f>
        <v/>
      </c>
      <c r="I26" s="1" t="str">
        <f ca="1">IF(ATALI[[#This Row],[//PAJAK]]="","",INDEX(PAJAK[SUB T-DISC],ATALI[[#This Row],[//PAJAK]]-1))</f>
        <v/>
      </c>
      <c r="J26" s="1" t="str">
        <f ca="1">IF(ATALI[[#This Row],[//PAJAK]]="","",INDEX(PAJAK[DISC DLL],ATALI[[#This Row],[//PAJAK]]-1))</f>
        <v/>
      </c>
      <c r="K26" s="1" t="e">
        <f ca="1">(ATALI[[#This Row],[SUB TOTAL]]-ATALI[[#This Row],[DISKON]])/1.11</f>
        <v>#VALUE!</v>
      </c>
      <c r="L26" s="1" t="e">
        <f ca="1">ATALI[[#This Row],[DPP]]*11%</f>
        <v>#VALUE!</v>
      </c>
      <c r="M26" s="1" t="e">
        <f ca="1">ATALI[[#This Row],[DPP]]+ATALI[[#This Row],[PPN (11%)]]</f>
        <v>#VALUE!</v>
      </c>
    </row>
    <row r="27" spans="1:13" x14ac:dyDescent="0.25">
      <c r="A27" s="13" t="str">
        <f ca="1">HYPERLINK("[NOTA_.xlsx]NOTA!A"&amp;MATCH(ATALI[[#This Row],[ID]],NOTA[ID],0)+2,IF(ATALI[[#This Row],[//PAJAK]]="","",MATCH(ATALI[[#This Row],[ID]],NOTA[ID],0)+2))</f>
        <v/>
      </c>
      <c r="B27" s="7" t="str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HYPERLINK("[NOTA_.xlsx]PAJAK!b"&amp;ATALI[[#This Row],[//PAJAK]],IF(ATALI[[#This Row],[//PAJAK]]="","",INDEX(INDIRECT("PAJAK["&amp;ATALI[#Headers]&amp;"]"),ATALI[[#This Row],[//PAJAK]]-1)))</f>
        <v/>
      </c>
      <c r="D27" s="3" t="str">
        <f ca="1">IF(ATALI[[#This Row],[//PAJAK]]="","",INDEX(INDIRECT("PAJAK["&amp;ATALI[#Headers]&amp;"]"),ATALI[[#This Row],[//PAJAK]]-1))</f>
        <v/>
      </c>
      <c r="E27" s="2" t="str">
        <f ca="1">IF(ATALI[[#This Row],[//PAJAK]]="","",INDEX(INDIRECT("PAJAK["&amp;ATALI[#Headers]&amp;"]"),ATALI[[#This Row],[//PAJAK]]-1))</f>
        <v/>
      </c>
      <c r="F27" s="2" t="str">
        <f ca="1">IF(ATALI[[#This Row],[//PAJAK]]="","",INDEX(INDIRECT("PAJAK["&amp;ATALI[#Headers]&amp;"]"),ATALI[[#This Row],[//PAJAK]]-1))</f>
        <v/>
      </c>
      <c r="G27" s="7" t="str">
        <f ca="1">IF(ATALI[[#This Row],[//PAJAK]]="","",INDEX(INDIRECT("PAJAK["&amp;ATALI[#Headers]&amp;"]"),ATALI[[#This Row],[//PAJAK]]-1))</f>
        <v/>
      </c>
      <c r="H27" s="3" t="str">
        <f ca="1">IF(ATALI[[#This Row],[//PAJAK]]="","",INDEX(INDIRECT("PAJAK["&amp;ATALI[#Headers]&amp;"]"),ATALI[[#This Row],[//PAJAK]]-1))</f>
        <v/>
      </c>
      <c r="I27" s="1" t="str">
        <f ca="1">IF(ATALI[[#This Row],[//PAJAK]]="","",INDEX(PAJAK[SUB T-DISC],ATALI[[#This Row],[//PAJAK]]-1))</f>
        <v/>
      </c>
      <c r="J27" s="1" t="str">
        <f ca="1">IF(ATALI[[#This Row],[//PAJAK]]="","",INDEX(PAJAK[DISC DLL],ATALI[[#This Row],[//PAJAK]]-1))</f>
        <v/>
      </c>
      <c r="K27" s="1" t="e">
        <f ca="1">(ATALI[[#This Row],[SUB TOTAL]]-ATALI[[#This Row],[DISKON]])/1.11</f>
        <v>#VALUE!</v>
      </c>
      <c r="L27" s="1" t="e">
        <f ca="1">ATALI[[#This Row],[DPP]]*11%</f>
        <v>#VALUE!</v>
      </c>
      <c r="M27" s="1" t="e">
        <f ca="1">ATALI[[#This Row],[DPP]]+ATALI[[#This Row],[PPN (11%)]]</f>
        <v>#VALUE!</v>
      </c>
    </row>
    <row r="28" spans="1:13" x14ac:dyDescent="0.25">
      <c r="A28" s="13" t="str">
        <f ca="1">HYPERLINK("[NOTA_.xlsx]NOTA!A"&amp;MATCH(ATALI[[#This Row],[ID]],NOTA[ID],0)+2,IF(ATALI[[#This Row],[//PAJAK]]="","",MATCH(ATALI[[#This Row],[ID]],NOTA[ID],0)+2))</f>
        <v/>
      </c>
      <c r="B28" s="7" t="str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HYPERLINK("[NOTA_.xlsx]PAJAK!b"&amp;ATALI[[#This Row],[//PAJAK]],IF(ATALI[[#This Row],[//PAJAK]]="","",INDEX(INDIRECT("PAJAK["&amp;ATALI[#Headers]&amp;"]"),ATALI[[#This Row],[//PAJAK]]-1)))</f>
        <v/>
      </c>
      <c r="D28" s="3" t="str">
        <f ca="1">IF(ATALI[[#This Row],[//PAJAK]]="","",INDEX(INDIRECT("PAJAK["&amp;ATALI[#Headers]&amp;"]"),ATALI[[#This Row],[//PAJAK]]-1))</f>
        <v/>
      </c>
      <c r="E28" s="2" t="str">
        <f ca="1">IF(ATALI[[#This Row],[//PAJAK]]="","",INDEX(INDIRECT("PAJAK["&amp;ATALI[#Headers]&amp;"]"),ATALI[[#This Row],[//PAJAK]]-1))</f>
        <v/>
      </c>
      <c r="F28" s="2" t="str">
        <f ca="1">IF(ATALI[[#This Row],[//PAJAK]]="","",INDEX(INDIRECT("PAJAK["&amp;ATALI[#Headers]&amp;"]"),ATALI[[#This Row],[//PAJAK]]-1))</f>
        <v/>
      </c>
      <c r="G28" s="7" t="str">
        <f ca="1">IF(ATALI[[#This Row],[//PAJAK]]="","",INDEX(INDIRECT("PAJAK["&amp;ATALI[#Headers]&amp;"]"),ATALI[[#This Row],[//PAJAK]]-1))</f>
        <v/>
      </c>
      <c r="H28" s="3" t="str">
        <f ca="1">IF(ATALI[[#This Row],[//PAJAK]]="","",INDEX(INDIRECT("PAJAK["&amp;ATALI[#Headers]&amp;"]"),ATALI[[#This Row],[//PAJAK]]-1))</f>
        <v/>
      </c>
      <c r="I28" s="1" t="str">
        <f ca="1">IF(ATALI[[#This Row],[//PAJAK]]="","",INDEX(PAJAK[SUB T-DISC],ATALI[[#This Row],[//PAJAK]]-1))</f>
        <v/>
      </c>
      <c r="J28" s="1" t="str">
        <f ca="1">IF(ATALI[[#This Row],[//PAJAK]]="","",INDEX(PAJAK[DISC DLL],ATALI[[#This Row],[//PAJAK]]-1))</f>
        <v/>
      </c>
      <c r="K28" s="1" t="e">
        <f ca="1">(ATALI[[#This Row],[SUB TOTAL]]-ATALI[[#This Row],[DISKON]])/1.11</f>
        <v>#VALUE!</v>
      </c>
      <c r="L28" s="1" t="e">
        <f ca="1">ATALI[[#This Row],[DPP]]*11%</f>
        <v>#VALUE!</v>
      </c>
      <c r="M28" s="1" t="e">
        <f ca="1">ATALI[[#This Row],[DPP]]+ATALI[[#This Row],[PPN (11%)]]</f>
        <v>#VALUE!</v>
      </c>
    </row>
    <row r="29" spans="1:13" x14ac:dyDescent="0.25">
      <c r="A29" s="13" t="str">
        <f ca="1">HYPERLINK("[NOTA_.xlsx]NOTA!A"&amp;MATCH(ATALI[[#This Row],[ID]],NOTA[ID],0)+2,IF(ATALI[[#This Row],[//PAJAK]]="","",MATCH(ATALI[[#This Row],[ID]],NOTA[ID],0)+2))</f>
        <v/>
      </c>
      <c r="B29" s="7" t="str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HYPERLINK("[NOTA_.xlsx]PAJAK!b"&amp;ATALI[[#This Row],[//PAJAK]],IF(ATALI[[#This Row],[//PAJAK]]="","",INDEX(INDIRECT("PAJAK["&amp;ATALI[#Headers]&amp;"]"),ATALI[[#This Row],[//PAJAK]]-1)))</f>
        <v/>
      </c>
      <c r="D29" s="3" t="str">
        <f ca="1">IF(ATALI[[#This Row],[//PAJAK]]="","",INDEX(INDIRECT("PAJAK["&amp;ATALI[#Headers]&amp;"]"),ATALI[[#This Row],[//PAJAK]]-1))</f>
        <v/>
      </c>
      <c r="E29" s="2" t="str">
        <f ca="1">IF(ATALI[[#This Row],[//PAJAK]]="","",INDEX(INDIRECT("PAJAK["&amp;ATALI[#Headers]&amp;"]"),ATALI[[#This Row],[//PAJAK]]-1))</f>
        <v/>
      </c>
      <c r="F29" s="2" t="str">
        <f ca="1">IF(ATALI[[#This Row],[//PAJAK]]="","",INDEX(INDIRECT("PAJAK["&amp;ATALI[#Headers]&amp;"]"),ATALI[[#This Row],[//PAJAK]]-1))</f>
        <v/>
      </c>
      <c r="G29" s="7" t="str">
        <f ca="1">IF(ATALI[[#This Row],[//PAJAK]]="","",INDEX(INDIRECT("PAJAK["&amp;ATALI[#Headers]&amp;"]"),ATALI[[#This Row],[//PAJAK]]-1))</f>
        <v/>
      </c>
      <c r="H29" s="3" t="str">
        <f ca="1">IF(ATALI[[#This Row],[//PAJAK]]="","",INDEX(INDIRECT("PAJAK["&amp;ATALI[#Headers]&amp;"]"),ATALI[[#This Row],[//PAJAK]]-1))</f>
        <v/>
      </c>
      <c r="I29" s="1" t="str">
        <f ca="1">IF(ATALI[[#This Row],[//PAJAK]]="","",INDEX(PAJAK[SUB T-DISC],ATALI[[#This Row],[//PAJAK]]-1))</f>
        <v/>
      </c>
      <c r="J29" s="1" t="str">
        <f ca="1">IF(ATALI[[#This Row],[//PAJAK]]="","",INDEX(PAJAK[DISC DLL],ATALI[[#This Row],[//PAJAK]]-1))</f>
        <v/>
      </c>
      <c r="K29" s="1" t="e">
        <f ca="1">(ATALI[[#This Row],[SUB TOTAL]]-ATALI[[#This Row],[DISKON]])/1.11</f>
        <v>#VALUE!</v>
      </c>
      <c r="L29" s="1" t="e">
        <f ca="1">ATALI[[#This Row],[DPP]]*11%</f>
        <v>#VALUE!</v>
      </c>
      <c r="M29" s="1" t="e">
        <f ca="1">ATALI[[#This Row],[DPP]]+ATALI[[#This Row],[PPN (11%)]]</f>
        <v>#VALUE!</v>
      </c>
    </row>
    <row r="30" spans="1:13" x14ac:dyDescent="0.25">
      <c r="A30" s="13" t="str">
        <f ca="1">HYPERLINK("[NOTA_.xlsx]NOTA!A"&amp;MATCH(ATALI[[#This Row],[ID]],NOTA[ID],0)+2,IF(ATALI[[#This Row],[//PAJAK]]="","",MATCH(ATALI[[#This Row],[ID]],NOTA[ID],0)+2))</f>
        <v/>
      </c>
      <c r="B30" s="7" t="str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HYPERLINK("[NOTA_.xlsx]PAJAK!b"&amp;ATALI[[#This Row],[//PAJAK]],IF(ATALI[[#This Row],[//PAJAK]]="","",INDEX(INDIRECT("PAJAK["&amp;ATALI[#Headers]&amp;"]"),ATALI[[#This Row],[//PAJAK]]-1)))</f>
        <v/>
      </c>
      <c r="D30" s="3" t="str">
        <f ca="1">IF(ATALI[[#This Row],[//PAJAK]]="","",INDEX(INDIRECT("PAJAK["&amp;ATALI[#Headers]&amp;"]"),ATALI[[#This Row],[//PAJAK]]-1))</f>
        <v/>
      </c>
      <c r="E30" s="2" t="str">
        <f ca="1">IF(ATALI[[#This Row],[//PAJAK]]="","",INDEX(INDIRECT("PAJAK["&amp;ATALI[#Headers]&amp;"]"),ATALI[[#This Row],[//PAJAK]]-1))</f>
        <v/>
      </c>
      <c r="F30" s="2" t="str">
        <f ca="1">IF(ATALI[[#This Row],[//PAJAK]]="","",INDEX(INDIRECT("PAJAK["&amp;ATALI[#Headers]&amp;"]"),ATALI[[#This Row],[//PAJAK]]-1))</f>
        <v/>
      </c>
      <c r="G30" s="7" t="str">
        <f ca="1">IF(ATALI[[#This Row],[//PAJAK]]="","",INDEX(INDIRECT("PAJAK["&amp;ATALI[#Headers]&amp;"]"),ATALI[[#This Row],[//PAJAK]]-1))</f>
        <v/>
      </c>
      <c r="H30" s="3" t="str">
        <f ca="1">IF(ATALI[[#This Row],[//PAJAK]]="","",INDEX(INDIRECT("PAJAK["&amp;ATALI[#Headers]&amp;"]"),ATALI[[#This Row],[//PAJAK]]-1))</f>
        <v/>
      </c>
      <c r="I30" s="1" t="str">
        <f ca="1">IF(ATALI[[#This Row],[//PAJAK]]="","",INDEX(PAJAK[SUB T-DISC],ATALI[[#This Row],[//PAJAK]]-1))</f>
        <v/>
      </c>
      <c r="J30" s="1" t="str">
        <f ca="1">IF(ATALI[[#This Row],[//PAJAK]]="","",INDEX(PAJAK[DISC DLL],ATALI[[#This Row],[//PAJAK]]-1))</f>
        <v/>
      </c>
      <c r="K30" s="1" t="e">
        <f ca="1">(ATALI[[#This Row],[SUB TOTAL]]-ATALI[[#This Row],[DISKON]])/1.11</f>
        <v>#VALUE!</v>
      </c>
      <c r="L30" s="1" t="e">
        <f ca="1">ATALI[[#This Row],[DPP]]*11%</f>
        <v>#VALUE!</v>
      </c>
      <c r="M30" s="1" t="e">
        <f ca="1">ATALI[[#This Row],[DPP]]+ATALI[[#This Row],[PPN (11%)]]</f>
        <v>#VALUE!</v>
      </c>
    </row>
    <row r="31" spans="1:13" x14ac:dyDescent="0.25">
      <c r="A31" s="13" t="str">
        <f ca="1">HYPERLINK("[NOTA_.xlsx]NOTA!A"&amp;MATCH(ATALI[[#This Row],[ID]],NOTA[ID],0)+2,IF(ATALI[[#This Row],[//PAJAK]]="","",MATCH(ATALI[[#This Row],[ID]],NOTA[ID],0)+2))</f>
        <v/>
      </c>
      <c r="B31" s="7" t="str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HYPERLINK("[NOTA_.xlsx]PAJAK!b"&amp;ATALI[[#This Row],[//PAJAK]],IF(ATALI[[#This Row],[//PAJAK]]="","",INDEX(INDIRECT("PAJAK["&amp;ATALI[#Headers]&amp;"]"),ATALI[[#This Row],[//PAJAK]]-1)))</f>
        <v/>
      </c>
      <c r="D31" s="3" t="str">
        <f ca="1">IF(ATALI[[#This Row],[//PAJAK]]="","",INDEX(INDIRECT("PAJAK["&amp;ATALI[#Headers]&amp;"]"),ATALI[[#This Row],[//PAJAK]]-1))</f>
        <v/>
      </c>
      <c r="E31" s="2" t="str">
        <f ca="1">IF(ATALI[[#This Row],[//PAJAK]]="","",INDEX(INDIRECT("PAJAK["&amp;ATALI[#Headers]&amp;"]"),ATALI[[#This Row],[//PAJAK]]-1))</f>
        <v/>
      </c>
      <c r="F31" s="2" t="str">
        <f ca="1">IF(ATALI[[#This Row],[//PAJAK]]="","",INDEX(INDIRECT("PAJAK["&amp;ATALI[#Headers]&amp;"]"),ATALI[[#This Row],[//PAJAK]]-1))</f>
        <v/>
      </c>
      <c r="G31" s="7" t="str">
        <f ca="1">IF(ATALI[[#This Row],[//PAJAK]]="","",INDEX(INDIRECT("PAJAK["&amp;ATALI[#Headers]&amp;"]"),ATALI[[#This Row],[//PAJAK]]-1))</f>
        <v/>
      </c>
      <c r="H31" s="3" t="str">
        <f ca="1">IF(ATALI[[#This Row],[//PAJAK]]="","",INDEX(INDIRECT("PAJAK["&amp;ATALI[#Headers]&amp;"]"),ATALI[[#This Row],[//PAJAK]]-1))</f>
        <v/>
      </c>
      <c r="I31" s="1" t="str">
        <f ca="1">IF(ATALI[[#This Row],[//PAJAK]]="","",INDEX(PAJAK[SUB T-DISC],ATALI[[#This Row],[//PAJAK]]-1))</f>
        <v/>
      </c>
      <c r="J31" s="1" t="str">
        <f ca="1">IF(ATALI[[#This Row],[//PAJAK]]="","",INDEX(PAJAK[DISC DLL],ATALI[[#This Row],[//PAJAK]]-1))</f>
        <v/>
      </c>
      <c r="K31" s="1" t="e">
        <f ca="1">(ATALI[[#This Row],[SUB TOTAL]]-ATALI[[#This Row],[DISKON]])/1.11</f>
        <v>#VALUE!</v>
      </c>
      <c r="L31" s="1" t="e">
        <f ca="1">ATALI[[#This Row],[DPP]]*11%</f>
        <v>#VALUE!</v>
      </c>
      <c r="M31" s="1" t="e">
        <f ca="1">ATALI[[#This Row],[DPP]]+ATALI[[#This Row],[PPN (11%)]]</f>
        <v>#VALUE!</v>
      </c>
    </row>
    <row r="32" spans="1:13" x14ac:dyDescent="0.25">
      <c r="A32" s="13" t="str">
        <f ca="1">HYPERLINK("[NOTA_.xlsx]NOTA!A"&amp;MATCH(ATALI[[#This Row],[ID]],NOTA[ID],0)+2,IF(ATALI[[#This Row],[//PAJAK]]="","",MATCH(ATALI[[#This Row],[ID]],NOTA[ID],0)+2))</f>
        <v/>
      </c>
      <c r="B32" s="7" t="str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HYPERLINK("[NOTA_.xlsx]PAJAK!b"&amp;ATALI[[#This Row],[//PAJAK]],IF(ATALI[[#This Row],[//PAJAK]]="","",INDEX(INDIRECT("PAJAK["&amp;ATALI[#Headers]&amp;"]"),ATALI[[#This Row],[//PAJAK]]-1)))</f>
        <v/>
      </c>
      <c r="D32" s="3" t="str">
        <f ca="1">IF(ATALI[[#This Row],[//PAJAK]]="","",INDEX(INDIRECT("PAJAK["&amp;ATALI[#Headers]&amp;"]"),ATALI[[#This Row],[//PAJAK]]-1))</f>
        <v/>
      </c>
      <c r="E32" s="2" t="str">
        <f ca="1">IF(ATALI[[#This Row],[//PAJAK]]="","",INDEX(INDIRECT("PAJAK["&amp;ATALI[#Headers]&amp;"]"),ATALI[[#This Row],[//PAJAK]]-1))</f>
        <v/>
      </c>
      <c r="F32" s="2" t="str">
        <f ca="1">IF(ATALI[[#This Row],[//PAJAK]]="","",INDEX(INDIRECT("PAJAK["&amp;ATALI[#Headers]&amp;"]"),ATALI[[#This Row],[//PAJAK]]-1))</f>
        <v/>
      </c>
      <c r="G32" s="7" t="str">
        <f ca="1">IF(ATALI[[#This Row],[//PAJAK]]="","",INDEX(INDIRECT("PAJAK["&amp;ATALI[#Headers]&amp;"]"),ATALI[[#This Row],[//PAJAK]]-1))</f>
        <v/>
      </c>
      <c r="H32" s="3" t="str">
        <f ca="1">IF(ATALI[[#This Row],[//PAJAK]]="","",INDEX(INDIRECT("PAJAK["&amp;ATALI[#Headers]&amp;"]"),ATALI[[#This Row],[//PAJAK]]-1))</f>
        <v/>
      </c>
      <c r="I32" s="1" t="str">
        <f ca="1">IF(ATALI[[#This Row],[//PAJAK]]="","",INDEX(PAJAK[SUB T-DISC],ATALI[[#This Row],[//PAJAK]]-1))</f>
        <v/>
      </c>
      <c r="J32" s="1" t="str">
        <f ca="1">IF(ATALI[[#This Row],[//PAJAK]]="","",INDEX(PAJAK[DISC DLL],ATALI[[#This Row],[//PAJAK]]-1))</f>
        <v/>
      </c>
      <c r="K32" s="1" t="e">
        <f ca="1">(ATALI[[#This Row],[SUB TOTAL]]-ATALI[[#This Row],[DISKON]])/1.11</f>
        <v>#VALUE!</v>
      </c>
      <c r="L32" s="1" t="e">
        <f ca="1">ATALI[[#This Row],[DPP]]*11%</f>
        <v>#VALUE!</v>
      </c>
      <c r="M32" s="1" t="e">
        <f ca="1">ATALI[[#This Row],[DPP]]+ATALI[[#This Row],[PPN (11%)]]</f>
        <v>#VALUE!</v>
      </c>
    </row>
    <row r="33" spans="1:13" x14ac:dyDescent="0.25">
      <c r="A33" s="13" t="str">
        <f ca="1">HYPERLINK("[NOTA_.xlsx]NOTA!A"&amp;MATCH(ATALI[[#This Row],[ID]],NOTA[ID],0)+2,IF(ATALI[[#This Row],[//PAJAK]]="","",MATCH(ATALI[[#This Row],[ID]],NOTA[ID],0)+2))</f>
        <v/>
      </c>
      <c r="B33" s="7" t="str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HYPERLINK("[NOTA_.xlsx]PAJAK!b"&amp;ATALI[[#This Row],[//PAJAK]],IF(ATALI[[#This Row],[//PAJAK]]="","",INDEX(INDIRECT("PAJAK["&amp;ATALI[#Headers]&amp;"]"),ATALI[[#This Row],[//PAJAK]]-1)))</f>
        <v/>
      </c>
      <c r="D33" s="3" t="str">
        <f ca="1">IF(ATALI[[#This Row],[//PAJAK]]="","",INDEX(INDIRECT("PAJAK["&amp;ATALI[#Headers]&amp;"]"),ATALI[[#This Row],[//PAJAK]]-1))</f>
        <v/>
      </c>
      <c r="E33" s="2" t="str">
        <f ca="1">IF(ATALI[[#This Row],[//PAJAK]]="","",INDEX(INDIRECT("PAJAK["&amp;ATALI[#Headers]&amp;"]"),ATALI[[#This Row],[//PAJAK]]-1))</f>
        <v/>
      </c>
      <c r="F33" s="2" t="str">
        <f ca="1">IF(ATALI[[#This Row],[//PAJAK]]="","",INDEX(INDIRECT("PAJAK["&amp;ATALI[#Headers]&amp;"]"),ATALI[[#This Row],[//PAJAK]]-1))</f>
        <v/>
      </c>
      <c r="G33" s="7" t="str">
        <f ca="1">IF(ATALI[[#This Row],[//PAJAK]]="","",INDEX(INDIRECT("PAJAK["&amp;ATALI[#Headers]&amp;"]"),ATALI[[#This Row],[//PAJAK]]-1))</f>
        <v/>
      </c>
      <c r="H33" s="3" t="str">
        <f ca="1">IF(ATALI[[#This Row],[//PAJAK]]="","",INDEX(INDIRECT("PAJAK["&amp;ATALI[#Headers]&amp;"]"),ATALI[[#This Row],[//PAJAK]]-1))</f>
        <v/>
      </c>
      <c r="I33" s="1" t="str">
        <f ca="1">IF(ATALI[[#This Row],[//PAJAK]]="","",INDEX(PAJAK[SUB T-DISC],ATALI[[#This Row],[//PAJAK]]-1))</f>
        <v/>
      </c>
      <c r="J33" s="1" t="str">
        <f ca="1">IF(ATALI[[#This Row],[//PAJAK]]="","",INDEX(PAJAK[DISC DLL],ATALI[[#This Row],[//PAJAK]]-1))</f>
        <v/>
      </c>
      <c r="K33" s="1" t="e">
        <f ca="1">(ATALI[[#This Row],[SUB TOTAL]]-ATALI[[#This Row],[DISKON]])/1.11</f>
        <v>#VALUE!</v>
      </c>
      <c r="L33" s="1" t="e">
        <f ca="1">ATALI[[#This Row],[DPP]]*11%</f>
        <v>#VALUE!</v>
      </c>
      <c r="M33" s="1" t="e">
        <f ca="1">ATALI[[#This Row],[DPP]]+ATALI[[#This Row],[PPN (11%)]]</f>
        <v>#VALUE!</v>
      </c>
    </row>
    <row r="34" spans="1:13" x14ac:dyDescent="0.25">
      <c r="A34" s="13" t="str">
        <f ca="1">HYPERLINK("[NOTA_.xlsx]NOTA!A"&amp;MATCH(ATALI[[#This Row],[ID]],NOTA[ID],0)+2,IF(ATALI[[#This Row],[//PAJAK]]="","",MATCH(ATALI[[#This Row],[ID]],NOTA[ID],0)+2))</f>
        <v/>
      </c>
      <c r="B34" s="7" t="str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HYPERLINK("[NOTA_.xlsx]PAJAK!b"&amp;ATALI[[#This Row],[//PAJAK]],IF(ATALI[[#This Row],[//PAJAK]]="","",INDEX(INDIRECT("PAJAK["&amp;ATALI[#Headers]&amp;"]"),ATALI[[#This Row],[//PAJAK]]-1)))</f>
        <v/>
      </c>
      <c r="D34" s="3" t="str">
        <f ca="1">IF(ATALI[[#This Row],[//PAJAK]]="","",INDEX(INDIRECT("PAJAK["&amp;ATALI[#Headers]&amp;"]"),ATALI[[#This Row],[//PAJAK]]-1))</f>
        <v/>
      </c>
      <c r="E34" s="2" t="str">
        <f ca="1">IF(ATALI[[#This Row],[//PAJAK]]="","",INDEX(INDIRECT("PAJAK["&amp;ATALI[#Headers]&amp;"]"),ATALI[[#This Row],[//PAJAK]]-1))</f>
        <v/>
      </c>
      <c r="F34" s="2" t="str">
        <f ca="1">IF(ATALI[[#This Row],[//PAJAK]]="","",INDEX(INDIRECT("PAJAK["&amp;ATALI[#Headers]&amp;"]"),ATALI[[#This Row],[//PAJAK]]-1))</f>
        <v/>
      </c>
      <c r="G34" s="7" t="str">
        <f ca="1">IF(ATALI[[#This Row],[//PAJAK]]="","",INDEX(INDIRECT("PAJAK["&amp;ATALI[#Headers]&amp;"]"),ATALI[[#This Row],[//PAJAK]]-1))</f>
        <v/>
      </c>
      <c r="H34" s="3" t="str">
        <f ca="1">IF(ATALI[[#This Row],[//PAJAK]]="","",INDEX(INDIRECT("PAJAK["&amp;ATALI[#Headers]&amp;"]"),ATALI[[#This Row],[//PAJAK]]-1))</f>
        <v/>
      </c>
      <c r="I34" s="1" t="str">
        <f ca="1">IF(ATALI[[#This Row],[//PAJAK]]="","",INDEX(PAJAK[SUB T-DISC],ATALI[[#This Row],[//PAJAK]]-1))</f>
        <v/>
      </c>
      <c r="J34" s="1" t="str">
        <f ca="1">IF(ATALI[[#This Row],[//PAJAK]]="","",INDEX(PAJAK[DISC DLL],ATALI[[#This Row],[//PAJAK]]-1))</f>
        <v/>
      </c>
      <c r="K34" s="1" t="e">
        <f ca="1">(ATALI[[#This Row],[SUB TOTAL]]-ATALI[[#This Row],[DISKON]])/1.11</f>
        <v>#VALUE!</v>
      </c>
      <c r="L34" s="1" t="e">
        <f ca="1">ATALI[[#This Row],[DPP]]*11%</f>
        <v>#VALUE!</v>
      </c>
      <c r="M34" s="1" t="e">
        <f ca="1">ATALI[[#This Row],[DPP]]+ATALI[[#This Row],[PPN (11%)]]</f>
        <v>#VALUE!</v>
      </c>
    </row>
    <row r="35" spans="1:13" x14ac:dyDescent="0.25">
      <c r="A35" s="13" t="str">
        <f ca="1">HYPERLINK("[NOTA_.xlsx]NOTA!A"&amp;MATCH(ATALI[[#This Row],[ID]],NOTA[ID],0)+2,IF(ATALI[[#This Row],[//PAJAK]]="","",MATCH(ATALI[[#This Row],[ID]],NOTA[ID],0)+2))</f>
        <v/>
      </c>
      <c r="B35" s="7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HYPERLINK("[NOTA_.xlsx]PAJAK!b"&amp;ATALI[[#This Row],[//PAJAK]],IF(ATALI[[#This Row],[//PAJAK]]="","",INDEX(INDIRECT("PAJAK["&amp;ATALI[#Headers]&amp;"]"),ATALI[[#This Row],[//PAJAK]]-1)))</f>
        <v/>
      </c>
      <c r="D35" s="3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7" t="str">
        <f ca="1">IF(ATALI[[#This Row],[//PAJAK]]="","",INDEX(INDIRECT("PAJAK["&amp;ATALI[#Headers]&amp;"]"),ATALI[[#This Row],[//PAJAK]]-1))</f>
        <v/>
      </c>
      <c r="H35" s="3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 x14ac:dyDescent="0.25">
      <c r="A36" s="13" t="str">
        <f ca="1">HYPERLINK("[NOTA_.xlsx]NOTA!A"&amp;MATCH(ATALI[[#This Row],[ID]],NOTA[ID],0)+2,IF(ATALI[[#This Row],[//PAJAK]]="","",MATCH(ATALI[[#This Row],[ID]],NOTA[ID],0)+2))</f>
        <v/>
      </c>
      <c r="B36" s="7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HYPERLINK("[NOTA_.xlsx]PAJAK!b"&amp;ATALI[[#This Row],[//PAJAK]],IF(ATALI[[#This Row],[//PAJAK]]="","",INDEX(INDIRECT("PAJAK["&amp;ATALI[#Headers]&amp;"]"),ATALI[[#This Row],[//PAJAK]]-1)))</f>
        <v/>
      </c>
      <c r="D36" s="3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7" t="str">
        <f ca="1">IF(ATALI[[#This Row],[//PAJAK]]="","",INDEX(INDIRECT("PAJAK["&amp;ATALI[#Headers]&amp;"]"),ATALI[[#This Row],[//PAJAK]]-1))</f>
        <v/>
      </c>
      <c r="H36" s="3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3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A3" sqref="A3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0</v>
      </c>
      <c r="G1" s="4" t="str">
        <f ca="1">CELL("filename",G1)</f>
        <v>D:\kerja\BANK EXP\BARU\2023\08 AGUSTUS\[NOTA 08 AGUSTUS 2023.xlsx]99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HYPERLINK("[NOTA_.xlsx]NOTA!A"&amp;MATCH(J_UTAMA[[#This Row],[ID]],NOTA[ID],0)+2,IF(J_UTAMA[[#This Row],[//PAJAK]]="","",MATCH(J_UTAMA[[#This Row],[ID]],NOTA[ID],0)+2))</f>
        <v/>
      </c>
      <c r="B3" s="5" t="str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HYPERLINK("[NOTA_.xlsx]PAJAK!b"&amp;J_UTAMA[[#This Row],[//PAJAK]],IF(J_UTAMA[[#This Row],[//PAJAK]]="","",INDEX(INDIRECT("PAJAK["&amp;J_UTAMA[#Headers]&amp;"]"),J_UTAMA[[#This Row],[//PAJAK]]-1)))</f>
        <v/>
      </c>
      <c r="D3" s="3" t="str">
        <f ca="1">IF(J_UTAMA[[#This Row],[//PAJAK]]="","",INDEX(INDIRECT("PAJAK["&amp;J_UTAMA[#Headers]&amp;"]"),J_UTAMA[[#This Row],[//PAJAK]]-1))</f>
        <v/>
      </c>
      <c r="E3" s="2" t="str">
        <f ca="1">IF(J_UTAMA[[#This Row],[//PAJAK]]="","",INDEX(INDIRECT("PAJAK["&amp;J_UTAMA[#Headers]&amp;"]"),J_UTAMA[[#This Row],[//PAJAK]]-1))</f>
        <v/>
      </c>
      <c r="F3" s="2" t="str">
        <f ca="1">IF(J_UTAMA[[#This Row],[//PAJAK]]="","",INDEX(INDIRECT("PAJAK["&amp;J_UTAMA[#Headers]&amp;"]"),J_UTAMA[[#This Row],[//PAJAK]]-1))</f>
        <v/>
      </c>
      <c r="G3" s="14" t="str">
        <f ca="1">IF(J_UTAMA[[#This Row],[//PAJAK]]="","",INDEX(INDIRECT("PAJAK["&amp;J_UTAMA[#Headers]&amp;"]"),J_UTAMA[[#This Row],[//PAJAK]]-1))</f>
        <v/>
      </c>
      <c r="H3" s="3" t="str">
        <f ca="1">IF(J_UTAMA[[#This Row],[//PAJAK]]="","",INDEX(INDIRECT("PAJAK["&amp;J_UTAMA[#Headers]&amp;"]"),J_UTAMA[[#This Row],[//PAJAK]]-1))</f>
        <v/>
      </c>
      <c r="I3" s="1" t="str">
        <f ca="1">IF(J_UTAMA[[#This Row],[//PAJAK]]="","",INDEX(PAJAK[SUB T-DISC],J_UTAMA[[#This Row],[//PAJAK]]-1))</f>
        <v/>
      </c>
      <c r="J3" s="1" t="str">
        <f ca="1">IF(J_UTAMA[[#This Row],[//PAJAK]]="","",INDEX(PAJAK[DISC DLL],J_UTAMA[[#This Row],[//PAJAK]]-1))</f>
        <v/>
      </c>
      <c r="K3" s="1" t="e">
        <f ca="1">(J_UTAMA[[#This Row],[SUB TOTAL]]-J_UTAMA[[#This Row],[DISKON]])/1.11</f>
        <v>#VALUE!</v>
      </c>
      <c r="L3" s="1" t="e">
        <f ca="1">J_UTAMA[[#This Row],[DPP]]*11%</f>
        <v>#VALUE!</v>
      </c>
      <c r="M3" s="1" t="e">
        <f ca="1">J_UTAMA[[#This Row],[DPP]]+J_UTAMA[[#This Row],[PPN (11%)]]</f>
        <v>#VALUE!</v>
      </c>
    </row>
    <row r="4" spans="1:13" x14ac:dyDescent="0.25">
      <c r="A4" s="13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1"/>
  <sheetViews>
    <sheetView workbookViewId="0">
      <selection activeCell="I3" sqref="I3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25" bestFit="1" customWidth="1"/>
    <col min="9" max="9" width="14" style="25" bestFit="1" customWidth="1"/>
    <col min="10" max="10" width="15.28515625" style="25" bestFit="1" customWidth="1"/>
    <col min="11" max="11" width="16.28515625" style="25" bestFit="1" customWidth="1"/>
    <col min="12" max="12" width="15.28515625" style="25" bestFit="1" customWidth="1"/>
    <col min="13" max="14" width="13.7109375" bestFit="1" customWidth="1"/>
  </cols>
  <sheetData>
    <row r="1" spans="1:14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EXP\BARU\2023\08 AGUSTUS\[NOTA 08 AGUSTUS 2023.xlsx]SDI</v>
      </c>
      <c r="K1" s="25" t="e">
        <f ca="1">(400881.99*(100/11))*1.11+I3</f>
        <v>#VALUE!</v>
      </c>
    </row>
    <row r="2" spans="1:14" x14ac:dyDescent="0.25">
      <c r="A2" s="5" t="s">
        <v>47</v>
      </c>
      <c r="B2" s="7" t="s">
        <v>0</v>
      </c>
      <c r="C2" s="5" t="s">
        <v>2</v>
      </c>
      <c r="D2" s="10" t="s">
        <v>45</v>
      </c>
      <c r="E2" s="10" t="s">
        <v>6</v>
      </c>
      <c r="F2" s="5" t="s">
        <v>4</v>
      </c>
      <c r="G2" s="5" t="s">
        <v>5</v>
      </c>
      <c r="H2" s="26" t="s">
        <v>38</v>
      </c>
      <c r="I2" s="26" t="s">
        <v>39</v>
      </c>
      <c r="J2" s="26" t="s">
        <v>41</v>
      </c>
      <c r="K2" s="26" t="s">
        <v>44</v>
      </c>
      <c r="L2" s="26" t="s">
        <v>21</v>
      </c>
      <c r="M2" s="11" t="s">
        <v>89</v>
      </c>
      <c r="N2" s="11" t="s">
        <v>90</v>
      </c>
    </row>
    <row r="3" spans="1:14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2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14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24" t="str">
        <f ca="1">IF(SDI[[#This Row],[//PAJAK]]="","",(INDEX(INDIRECT("PAJAK["&amp;SDI[#Headers]&amp;"]"),SDI[[#This Row],[//PAJAK]]-1))-SDI[[#This Row],[H_DISKON]])</f>
        <v/>
      </c>
      <c r="I3" s="24" t="str">
        <f ca="1">IF(SDI[[#This Row],[//PAJAK]]="","",SDI[[#This Row],[H_DISC DLL]])</f>
        <v/>
      </c>
      <c r="J3" s="24" t="e">
        <f ca="1">(SDI[[#This Row],[SUB TOTAL]])/1.11</f>
        <v>#VALUE!</v>
      </c>
      <c r="K3" s="24" t="e">
        <f ca="1">SDI[[#This Row],[DPP]]*11%</f>
        <v>#VALUE!</v>
      </c>
      <c r="L3" s="24" t="e">
        <f ca="1">SDI[[#This Row],[DPP]]+SDI[[#This Row],[PPN (11%)]]</f>
        <v>#VALUE!</v>
      </c>
      <c r="M3" s="24" t="str">
        <f ca="1">IF(SDI[[#This Row],[//PAJAK]]="","",INDEX(PAJAK[DISKON],SDI[[#This Row],[//PAJAK]]-1))</f>
        <v/>
      </c>
      <c r="N3" s="24" t="str">
        <f ca="1">IF(SDI[[#This Row],[//PAJAK]]="","",INDEX(PAJAK[DISC DLL],SDI[[#This Row],[//PAJAK]]-1))</f>
        <v/>
      </c>
    </row>
    <row r="4" spans="1:14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14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25" t="str">
        <f ca="1">IF(SDI[[#This Row],[//PAJAK]]="","",(INDEX(INDIRECT("PAJAK["&amp;SDI[#Headers]&amp;"]"),SDI[[#This Row],[//PAJAK]]-1))-SDI[[#This Row],[H_DISKON]])</f>
        <v/>
      </c>
      <c r="I4" s="25" t="str">
        <f ca="1">IF(SDI[[#This Row],[//PAJAK]]="","",SDI[[#This Row],[H_DISC DLL]])</f>
        <v/>
      </c>
      <c r="J4" s="25" t="e">
        <f ca="1">(SDI[[#This Row],[SUB TOTAL]])/1.11</f>
        <v>#VALUE!</v>
      </c>
      <c r="K4" s="25" t="e">
        <f ca="1">SDI[[#This Row],[DPP]]*11%</f>
        <v>#VALUE!</v>
      </c>
      <c r="L4" s="25" t="e">
        <f ca="1">SDI[[#This Row],[DPP]]+SDI[[#This Row],[PPN (11%)]]</f>
        <v>#VALUE!</v>
      </c>
      <c r="M4" s="25" t="str">
        <f ca="1">IF(SDI[[#This Row],[//PAJAK]]="","",INDEX(PAJAK[DISKON],SDI[[#This Row],[//PAJAK]]-1))</f>
        <v/>
      </c>
      <c r="N4" s="25" t="str">
        <f ca="1">IF(SDI[[#This Row],[//PAJAK]]="","",INDEX(PAJAK[DISC DLL],SDI[[#This Row],[//PAJAK]]-1))</f>
        <v/>
      </c>
    </row>
    <row r="5" spans="1:14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14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25" t="str">
        <f ca="1">IF(SDI[[#This Row],[//PAJAK]]="","",(INDEX(INDIRECT("PAJAK["&amp;SDI[#Headers]&amp;"]"),SDI[[#This Row],[//PAJAK]]-1))-SDI[[#This Row],[H_DISKON]])</f>
        <v/>
      </c>
      <c r="I5" s="25" t="str">
        <f ca="1">IF(SDI[[#This Row],[//PAJAK]]="","",SDI[[#This Row],[H_DISC DLL]])</f>
        <v/>
      </c>
      <c r="J5" s="25" t="e">
        <f ca="1">(SDI[[#This Row],[SUB TOTAL]])/1.11</f>
        <v>#VALUE!</v>
      </c>
      <c r="K5" s="25" t="e">
        <f ca="1">SDI[[#This Row],[DPP]]*11%</f>
        <v>#VALUE!</v>
      </c>
      <c r="L5" s="25" t="e">
        <f ca="1">SDI[[#This Row],[DPP]]+SDI[[#This Row],[PPN (11%)]]</f>
        <v>#VALUE!</v>
      </c>
      <c r="M5" s="25" t="str">
        <f ca="1">IF(SDI[[#This Row],[//PAJAK]]="","",INDEX(PAJAK[DISKON],SDI[[#This Row],[//PAJAK]]-1))</f>
        <v/>
      </c>
      <c r="N5" s="25" t="str">
        <f ca="1">IF(SDI[[#This Row],[//PAJAK]]="","",INDEX(PAJAK[DISC DLL],SDI[[#This Row],[//PAJAK]]-1))</f>
        <v/>
      </c>
    </row>
    <row r="6" spans="1:14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14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25" t="str">
        <f ca="1">IF(SDI[[#This Row],[//PAJAK]]="","",(INDEX(INDIRECT("PAJAK["&amp;SDI[#Headers]&amp;"]"),SDI[[#This Row],[//PAJAK]]-1))-SDI[[#This Row],[H_DISKON]])</f>
        <v/>
      </c>
      <c r="I6" s="25" t="str">
        <f ca="1">IF(SDI[[#This Row],[//PAJAK]]="","",SDI[[#This Row],[H_DISC DLL]])</f>
        <v/>
      </c>
      <c r="J6" s="25" t="e">
        <f ca="1">(SDI[[#This Row],[SUB TOTAL]])/1.11</f>
        <v>#VALUE!</v>
      </c>
      <c r="K6" s="25" t="e">
        <f ca="1">SDI[[#This Row],[DPP]]*11%</f>
        <v>#VALUE!</v>
      </c>
      <c r="L6" s="25" t="e">
        <f ca="1">SDI[[#This Row],[DPP]]+SDI[[#This Row],[PPN (11%)]]</f>
        <v>#VALUE!</v>
      </c>
      <c r="M6" s="25" t="str">
        <f ca="1">IF(SDI[[#This Row],[//PAJAK]]="","",INDEX(PAJAK[DISKON],SDI[[#This Row],[//PAJAK]]-1))</f>
        <v/>
      </c>
      <c r="N6" s="25" t="str">
        <f ca="1">IF(SDI[[#This Row],[//PAJAK]]="","",INDEX(PAJAK[DISC DLL],SDI[[#This Row],[//PAJAK]]-1))</f>
        <v/>
      </c>
    </row>
    <row r="7" spans="1:14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14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25" t="str">
        <f ca="1">IF(SDI[[#This Row],[//PAJAK]]="","",(INDEX(INDIRECT("PAJAK["&amp;SDI[#Headers]&amp;"]"),SDI[[#This Row],[//PAJAK]]-1))-SDI[[#This Row],[H_DISKON]])</f>
        <v/>
      </c>
      <c r="I7" s="25" t="str">
        <f ca="1">IF(SDI[[#This Row],[//PAJAK]]="","",SDI[[#This Row],[H_DISC DLL]])</f>
        <v/>
      </c>
      <c r="J7" s="25" t="e">
        <f ca="1">(SDI[[#This Row],[SUB TOTAL]])/1.11</f>
        <v>#VALUE!</v>
      </c>
      <c r="K7" s="25" t="e">
        <f ca="1">SDI[[#This Row],[DPP]]*11%</f>
        <v>#VALUE!</v>
      </c>
      <c r="L7" s="25" t="e">
        <f ca="1">SDI[[#This Row],[DPP]]+SDI[[#This Row],[PPN (11%)]]</f>
        <v>#VALUE!</v>
      </c>
      <c r="M7" s="25" t="str">
        <f ca="1">IF(SDI[[#This Row],[//PAJAK]]="","",INDEX(PAJAK[DISKON],SDI[[#This Row],[//PAJAK]]-1))</f>
        <v/>
      </c>
      <c r="N7" s="25" t="str">
        <f ca="1">IF(SDI[[#This Row],[//PAJAK]]="","",INDEX(PAJAK[DISC DLL],SDI[[#This Row],[//PAJAK]]-1))</f>
        <v/>
      </c>
    </row>
    <row r="8" spans="1:14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14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25" t="str">
        <f ca="1">IF(SDI[[#This Row],[//PAJAK]]="","",(INDEX(INDIRECT("PAJAK["&amp;SDI[#Headers]&amp;"]"),SDI[[#This Row],[//PAJAK]]-1))-SDI[[#This Row],[H_DISKON]])</f>
        <v/>
      </c>
      <c r="I8" s="25" t="str">
        <f ca="1">IF(SDI[[#This Row],[//PAJAK]]="","",SDI[[#This Row],[H_DISC DLL]])</f>
        <v/>
      </c>
      <c r="J8" s="25" t="e">
        <f ca="1">(SDI[[#This Row],[SUB TOTAL]])/1.11</f>
        <v>#VALUE!</v>
      </c>
      <c r="K8" s="25" t="e">
        <f ca="1">SDI[[#This Row],[DPP]]*11%</f>
        <v>#VALUE!</v>
      </c>
      <c r="L8" s="25" t="e">
        <f ca="1">SDI[[#This Row],[DPP]]+SDI[[#This Row],[PPN (11%)]]</f>
        <v>#VALUE!</v>
      </c>
      <c r="M8" s="25" t="str">
        <f ca="1">IF(SDI[[#This Row],[//PAJAK]]="","",INDEX(PAJAK[DISKON],SDI[[#This Row],[//PAJAK]]-1))</f>
        <v/>
      </c>
      <c r="N8" s="25" t="str">
        <f ca="1">IF(SDI[[#This Row],[//PAJAK]]="","",INDEX(PAJAK[DISC DLL],SDI[[#This Row],[//PAJAK]]-1))</f>
        <v/>
      </c>
    </row>
    <row r="9" spans="1:14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14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25" t="str">
        <f ca="1">IF(SDI[[#This Row],[//PAJAK]]="","",(INDEX(INDIRECT("PAJAK["&amp;SDI[#Headers]&amp;"]"),SDI[[#This Row],[//PAJAK]]-1))-SDI[[#This Row],[H_DISKON]])</f>
        <v/>
      </c>
      <c r="I9" s="25" t="str">
        <f ca="1">IF(SDI[[#This Row],[//PAJAK]]="","",SDI[[#This Row],[H_DISC DLL]])</f>
        <v/>
      </c>
      <c r="J9" s="25" t="e">
        <f ca="1">(SDI[[#This Row],[SUB TOTAL]])/1.11</f>
        <v>#VALUE!</v>
      </c>
      <c r="K9" s="25" t="e">
        <f ca="1">SDI[[#This Row],[DPP]]*11%</f>
        <v>#VALUE!</v>
      </c>
      <c r="L9" s="25" t="e">
        <f ca="1">SDI[[#This Row],[DPP]]+SDI[[#This Row],[PPN (11%)]]</f>
        <v>#VALUE!</v>
      </c>
      <c r="M9" s="25" t="str">
        <f ca="1">IF(SDI[[#This Row],[//PAJAK]]="","",INDEX(PAJAK[DISKON],SDI[[#This Row],[//PAJAK]]-1))</f>
        <v/>
      </c>
      <c r="N9" s="25" t="str">
        <f ca="1">IF(SDI[[#This Row],[//PAJAK]]="","",INDEX(PAJAK[DISC DLL],SDI[[#This Row],[//PAJAK]]-1))</f>
        <v/>
      </c>
    </row>
    <row r="10" spans="1:14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14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25" t="str">
        <f ca="1">IF(SDI[[#This Row],[//PAJAK]]="","",(INDEX(INDIRECT("PAJAK["&amp;SDI[#Headers]&amp;"]"),SDI[[#This Row],[//PAJAK]]-1))-SDI[[#This Row],[H_DISKON]])</f>
        <v/>
      </c>
      <c r="I10" s="25" t="str">
        <f ca="1">IF(SDI[[#This Row],[//PAJAK]]="","",SDI[[#This Row],[H_DISC DLL]])</f>
        <v/>
      </c>
      <c r="J10" s="25" t="e">
        <f ca="1">(SDI[[#This Row],[SUB TOTAL]])/1.11</f>
        <v>#VALUE!</v>
      </c>
      <c r="K10" s="25" t="e">
        <f ca="1">SDI[[#This Row],[DPP]]*11%</f>
        <v>#VALUE!</v>
      </c>
      <c r="L10" s="25" t="e">
        <f ca="1">SDI[[#This Row],[DPP]]+SDI[[#This Row],[PPN (11%)]]</f>
        <v>#VALUE!</v>
      </c>
      <c r="M10" s="25" t="str">
        <f ca="1">IF(SDI[[#This Row],[//PAJAK]]="","",INDEX(PAJAK[DISKON],SDI[[#This Row],[//PAJAK]]-1))</f>
        <v/>
      </c>
      <c r="N10" s="25" t="str">
        <f ca="1">IF(SDI[[#This Row],[//PAJAK]]="","",INDEX(PAJAK[DISC DLL],SDI[[#This Row],[//PAJAK]]-1))</f>
        <v/>
      </c>
    </row>
    <row r="11" spans="1:14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14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25" t="str">
        <f ca="1">IF(SDI[[#This Row],[//PAJAK]]="","",(INDEX(INDIRECT("PAJAK["&amp;SDI[#Headers]&amp;"]"),SDI[[#This Row],[//PAJAK]]-1))-SDI[[#This Row],[H_DISKON]])</f>
        <v/>
      </c>
      <c r="I11" s="25" t="str">
        <f ca="1">IF(SDI[[#This Row],[//PAJAK]]="","",SDI[[#This Row],[H_DISC DLL]])</f>
        <v/>
      </c>
      <c r="J11" s="25" t="e">
        <f ca="1">(SDI[[#This Row],[SUB TOTAL]])/1.11</f>
        <v>#VALUE!</v>
      </c>
      <c r="K11" s="25" t="e">
        <f ca="1">SDI[[#This Row],[DPP]]*11%</f>
        <v>#VALUE!</v>
      </c>
      <c r="L11" s="25" t="e">
        <f ca="1">SDI[[#This Row],[DPP]]+SDI[[#This Row],[PPN (11%)]]</f>
        <v>#VALUE!</v>
      </c>
      <c r="M11" s="25" t="str">
        <f ca="1">IF(SDI[[#This Row],[//PAJAK]]="","",INDEX(PAJAK[DISKON],SDI[[#This Row],[//PAJAK]]-1))</f>
        <v/>
      </c>
      <c r="N11" s="25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0</v>
      </c>
      <c r="G1" s="4" t="str">
        <f ca="1">CELL("filename",G1)</f>
        <v>D:\kerja\BANK EXP\BARU\2023\08 AGUSTUS\[NOTA 08 AGUSTUS 2023.xlsx]SAJ</v>
      </c>
      <c r="I1" s="1"/>
      <c r="J1" s="1"/>
      <c r="K1" s="1"/>
      <c r="L1" s="1"/>
      <c r="M1" s="1"/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HYPERLINK("[NOTA_.xlsx]NOTA!A"&amp;MATCH(SAJ[[#This Row],[ID]],NOTA[ID],0)+2,IF(SAJ[[#This Row],[//PAJAK]]="","",MATCH(SAJ[[#This Row],[ID]],NOTA[ID],0)+2))</f>
        <v/>
      </c>
      <c r="B3" s="5" t="str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HYPERLINK("[NOTA_.xlsx]PAJAK!b"&amp;SAJ[[#This Row],[//PAJAK]],IF(SAJ[[#This Row],[//PAJAK]]="","",INDEX(INDIRECT("PAJAK["&amp;SAJ[#Headers]&amp;"]"),SAJ[[#This Row],[//PAJAK]]-1)))</f>
        <v/>
      </c>
      <c r="D3" s="3" t="str">
        <f ca="1">IF(SAJ[[#This Row],[//PAJAK]]="","",INDEX(INDIRECT("PAJAK["&amp;SAJ[#Headers]&amp;"]"),SAJ[[#This Row],[//PAJAK]]-1))</f>
        <v/>
      </c>
      <c r="E3" s="2" t="str">
        <f ca="1">IF(SAJ[[#This Row],[//PAJAK]]="","",INDEX(INDIRECT("PAJAK["&amp;SAJ[#Headers]&amp;"]"),SAJ[[#This Row],[//PAJAK]]-1))</f>
        <v/>
      </c>
      <c r="F3" s="2" t="str">
        <f ca="1">IF(SAJ[[#This Row],[//PAJAK]]="","",INDEX(INDIRECT("PAJAK["&amp;SAJ[#Headers]&amp;"]"),SAJ[[#This Row],[//PAJAK]]-1))</f>
        <v/>
      </c>
      <c r="G3" s="14" t="str">
        <f ca="1">IF(SAJ[[#This Row],[//PAJAK]]="","",INDEX(INDIRECT("PAJAK["&amp;SAJ[#Headers]&amp;"]"),SAJ[[#This Row],[//PAJAK]]-1))</f>
        <v/>
      </c>
      <c r="H3" s="3" t="str">
        <f ca="1">IF(SAJ[[#This Row],[//PAJAK]]="","",INDEX(INDIRECT("PAJAK["&amp;SAJ[#Headers]&amp;"]"),SAJ[[#This Row],[//PAJAK]]-1))</f>
        <v/>
      </c>
      <c r="I3" s="1" t="str">
        <f ca="1">IF(SAJ[[#This Row],[//PAJAK]]="","",INDEX(INDIRECT("PAJAK["&amp;SAJ[#Headers]&amp;"]"),SAJ[[#This Row],[//PAJAK]]-1))</f>
        <v/>
      </c>
      <c r="J3" s="1" t="str">
        <f ca="1">IF(SAJ[[#This Row],[//PAJAK]]="","",INDEX(INDIRECT("PAJAK["&amp;SAJ[#Headers]&amp;"]"),SAJ[[#This Row],[//PAJAK]]-1))</f>
        <v/>
      </c>
      <c r="K3" s="1" t="e">
        <f ca="1">(SAJ[[#This Row],[SUB TOTAL]]-SAJ[[#This Row],[DISKON]])/1.11</f>
        <v>#VALUE!</v>
      </c>
      <c r="L3" s="1" t="e">
        <f ca="1">SAJ[[#This Row],[DPP]]*11%</f>
        <v>#VALUE!</v>
      </c>
      <c r="M3" s="1" t="e">
        <f ca="1">SAJ[[#This Row],[DPP]]+SAJ[[#This Row],[PPN (11%)]]</f>
        <v>#VALUE!</v>
      </c>
    </row>
    <row r="4" spans="1:13" x14ac:dyDescent="0.25">
      <c r="A4" s="13" t="str">
        <f ca="1">HYPERLINK("[NOTA_.xlsx]NOTA!A"&amp;MATCH(SAJ[[#This Row],[ID]],NOTA[ID],0)+2,IF(SAJ[[#This Row],[//PAJAK]]="","",MATCH(SAJ[[#This Row],[ID]],NOTA[ID],0)+2))</f>
        <v/>
      </c>
      <c r="B4" s="5" t="str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HYPERLINK("[NOTA_.xlsx]PAJAK!b"&amp;SAJ[[#This Row],[//PAJAK]],IF(SAJ[[#This Row],[//PAJAK]]="","",INDEX(INDIRECT("PAJAK["&amp;SAJ[#Headers]&amp;"]"),SAJ[[#This Row],[//PAJAK]]-1)))</f>
        <v/>
      </c>
      <c r="D4" t="str">
        <f ca="1">IF(SAJ[[#This Row],[//PAJAK]]="","",INDEX(INDIRECT("PAJAK["&amp;SAJ[#Headers]&amp;"]"),SAJ[[#This Row],[//PAJAK]]-1))</f>
        <v/>
      </c>
      <c r="E4" s="2" t="str">
        <f ca="1">IF(SAJ[[#This Row],[//PAJAK]]="","",INDEX(INDIRECT("PAJAK["&amp;SAJ[#Headers]&amp;"]"),SAJ[[#This Row],[//PAJAK]]-1))</f>
        <v/>
      </c>
      <c r="F4" s="2" t="str">
        <f ca="1">IF(SAJ[[#This Row],[//PAJAK]]="","",INDEX(INDIRECT("PAJAK["&amp;SAJ[#Headers]&amp;"]"),SAJ[[#This Row],[//PAJAK]]-1))</f>
        <v/>
      </c>
      <c r="G4" t="str">
        <f ca="1">IF(SAJ[[#This Row],[//PAJAK]]="","",INDEX(INDIRECT("PAJAK["&amp;SAJ[#Headers]&amp;"]"),SAJ[[#This Row],[//PAJAK]]-1))</f>
        <v/>
      </c>
      <c r="H4" t="str">
        <f ca="1">IF(SAJ[[#This Row],[//PAJAK]]="","",INDEX(INDIRECT("PAJAK["&amp;SAJ[#Headers]&amp;"]"),SAJ[[#This Row],[//PAJAK]]-1))</f>
        <v/>
      </c>
      <c r="I4" s="1" t="str">
        <f ca="1">IF(SAJ[[#This Row],[//PAJAK]]="","",INDEX(INDIRECT("PAJAK["&amp;SAJ[#Headers]&amp;"]"),SAJ[[#This Row],[//PAJAK]]-1))</f>
        <v/>
      </c>
      <c r="J4" s="1" t="str">
        <f ca="1">IF(SAJ[[#This Row],[//PAJAK]]="","",INDEX(INDIRECT("PAJAK["&amp;SAJ[#Headers]&amp;"]"),SAJ[[#This Row],[//PAJAK]]-1))</f>
        <v/>
      </c>
      <c r="K4" s="1" t="e">
        <f ca="1">(SAJ[[#This Row],[SUB TOTAL]]-SAJ[[#This Row],[DISKON]])/1.11</f>
        <v>#VALUE!</v>
      </c>
      <c r="L4" s="1" t="e">
        <f ca="1">SAJ[[#This Row],[DPP]]*11%</f>
        <v>#VALUE!</v>
      </c>
      <c r="M4" s="1" t="e">
        <f ca="1">SAJ[[#This Row],[DPP]]+SAJ[[#This Row],[PPN (11%)]]</f>
        <v>#VALUE!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0</v>
      </c>
      <c r="G1" s="4" t="str">
        <f ca="1">CELL("filename",G1)</f>
        <v>D:\kerja\BANK EXP\BARU\2023\08 AGUSTUS\[NOTA 08 AGUSTUS 2023.xlsx]MGN</v>
      </c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HYPERLINK("[NOTA_.xlsx]NOTA!A"&amp;MATCH(MGN[[#This Row],[ID]],NOTA[ID],0)+2,IF(MGN[[#This Row],[//PAJAK]]="","",MATCH(MGN[[#This Row],[ID]],NOTA[ID],0)+2))</f>
        <v/>
      </c>
      <c r="B3" s="5" t="str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HYPERLINK("[NOTA_.xlsx]PAJAK!b"&amp;MGN[[#This Row],[//PAJAK]],IF(MGN[[#This Row],[//PAJAK]]="","",INDEX(INDIRECT("PAJAK["&amp;MGN[#Headers]&amp;"]"),MGN[[#This Row],[//PAJAK]]-1)))</f>
        <v/>
      </c>
      <c r="D3" s="3" t="str">
        <f ca="1">IF(MGN[[#This Row],[//PAJAK]]="","",INDEX(INDIRECT("PAJAK["&amp;MGN[#Headers]&amp;"]"),MGN[[#This Row],[//PAJAK]]-1))</f>
        <v/>
      </c>
      <c r="E3" s="2" t="str">
        <f ca="1">IF(MGN[[#This Row],[//PAJAK]]="","",INDEX(INDIRECT("PAJAK["&amp;MGN[#Headers]&amp;"]"),MGN[[#This Row],[//PAJAK]]-1))</f>
        <v/>
      </c>
      <c r="F3" s="2" t="str">
        <f ca="1">IF(MGN[[#This Row],[//PAJAK]]="","",INDEX(INDIRECT("PAJAK["&amp;MGN[#Headers]&amp;"]"),MGN[[#This Row],[//PAJAK]]-1))</f>
        <v/>
      </c>
      <c r="G3" s="14" t="str">
        <f ca="1">IF(MGN[[#This Row],[//PAJAK]]="","",INDEX(INDIRECT("PAJAK["&amp;MGN[#Headers]&amp;"]"),MGN[[#This Row],[//PAJAK]]-1))</f>
        <v/>
      </c>
      <c r="H3" s="3" t="str">
        <f ca="1">IF(MGN[[#This Row],[//PAJAK]]="","",INDEX(INDIRECT("PAJAK["&amp;MGN[#Headers]&amp;"]"),MGN[[#This Row],[//PAJAK]]-1))</f>
        <v/>
      </c>
      <c r="I3" s="1" t="str">
        <f ca="1">IF(MGN[[#This Row],[//PAJAK]]="","",INDEX(INDIRECT("PAJAK["&amp;MGN[#Headers]&amp;"]"),MGN[[#This Row],[//PAJAK]]-1))</f>
        <v/>
      </c>
      <c r="J3" s="1" t="str">
        <f ca="1">IF(MGN[[#This Row],[//PAJAK]]="","",INDEX(INDIRECT("PAJAK["&amp;MGN[#Headers]&amp;"]"),MGN[[#This Row],[//PAJAK]]-1))</f>
        <v/>
      </c>
      <c r="K3" s="1" t="e">
        <f ca="1">(MGN[[#This Row],[SUB TOTAL]]-MGN[[#This Row],[DISKON]])/1.11</f>
        <v>#VALUE!</v>
      </c>
      <c r="L3" s="1" t="e">
        <f ca="1">MGN[[#This Row],[DPP]]*11%</f>
        <v>#VALUE!</v>
      </c>
      <c r="M3" s="1" t="e">
        <f ca="1">MGN[[#This Row],[DPP]]+MGN[[#This Row],[PPN (11%)]]</f>
        <v>#VALUE!</v>
      </c>
    </row>
    <row r="4" spans="1:13" x14ac:dyDescent="0.25">
      <c r="A4" s="13" t="str">
        <f ca="1">HYPERLINK("[NOTA_.xlsx]NOTA!A"&amp;MATCH(MGN[[#This Row],[ID]],NOTA[ID],0)+2,IF(MGN[[#This Row],[//PAJAK]]="","",MATCH(MGN[[#This Row],[ID]],NOTA[ID],0)+2))</f>
        <v/>
      </c>
      <c r="B4" s="5" t="str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HYPERLINK("[NOTA_.xlsx]PAJAK!b"&amp;MGN[[#This Row],[//PAJAK]],IF(MGN[[#This Row],[//PAJAK]]="","",INDEX(INDIRECT("PAJAK["&amp;MGN[#Headers]&amp;"]"),MGN[[#This Row],[//PAJAK]]-1)))</f>
        <v/>
      </c>
      <c r="D4" t="str">
        <f ca="1">IF(MGN[[#This Row],[//PAJAK]]="","",INDEX(INDIRECT("PAJAK["&amp;MGN[#Headers]&amp;"]"),MGN[[#This Row],[//PAJAK]]-1))</f>
        <v/>
      </c>
      <c r="E4" s="2" t="str">
        <f ca="1">IF(MGN[[#This Row],[//PAJAK]]="","",INDEX(INDIRECT("PAJAK["&amp;MGN[#Headers]&amp;"]"),MGN[[#This Row],[//PAJAK]]-1))</f>
        <v/>
      </c>
      <c r="F4" s="2" t="str">
        <f ca="1">IF(MGN[[#This Row],[//PAJAK]]="","",INDEX(INDIRECT("PAJAK["&amp;MGN[#Headers]&amp;"]"),MGN[[#This Row],[//PAJAK]]-1))</f>
        <v/>
      </c>
      <c r="G4" t="str">
        <f ca="1">IF(MGN[[#This Row],[//PAJAK]]="","",INDEX(INDIRECT("PAJAK["&amp;MGN[#Headers]&amp;"]"),MGN[[#This Row],[//PAJAK]]-1))</f>
        <v/>
      </c>
      <c r="H4" t="str">
        <f ca="1">IF(MGN[[#This Row],[//PAJAK]]="","",INDEX(INDIRECT("PAJAK["&amp;MGN[#Headers]&amp;"]"),MGN[[#This Row],[//PAJAK]]-1))</f>
        <v/>
      </c>
      <c r="I4" s="1" t="str">
        <f ca="1">IF(MGN[[#This Row],[//PAJAK]]="","",INDEX(INDIRECT("PAJAK["&amp;MGN[#Headers]&amp;"]"),MGN[[#This Row],[//PAJAK]]-1))</f>
        <v/>
      </c>
      <c r="J4" s="1" t="str">
        <f ca="1">IF(MGN[[#This Row],[//PAJAK]]="","",INDEX(INDIRECT("PAJAK["&amp;MGN[#Headers]&amp;"]"),MGN[[#This Row],[//PAJAK]]-1))</f>
        <v/>
      </c>
      <c r="K4" s="1" t="e">
        <f ca="1">(MGN[[#This Row],[SUB TOTAL]]-MGN[[#This Row],[DISKON]])/1.11</f>
        <v>#VALUE!</v>
      </c>
      <c r="L4" s="1" t="e">
        <f ca="1">MGN[[#This Row],[DPP]]*11%</f>
        <v>#VALUE!</v>
      </c>
      <c r="M4" s="1" t="e">
        <f ca="1">MGN[[#This Row],[DPP]]+MGN[[#This Row],[PPN (11%)]]</f>
        <v>#VALUE!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5</vt:i4>
      </vt:variant>
    </vt:vector>
  </HeadingPairs>
  <TitlesOfParts>
    <vt:vector size="18" baseType="lpstr">
      <vt:lpstr>NOTA</vt:lpstr>
      <vt:lpstr>PAJAK</vt:lpstr>
      <vt:lpstr>KENKO</vt:lpstr>
      <vt:lpstr>KALINDO</vt:lpstr>
      <vt:lpstr>ATALI</vt:lpstr>
      <vt:lpstr>99</vt:lpstr>
      <vt:lpstr>SDI</vt:lpstr>
      <vt:lpstr>SAJ</vt:lpstr>
      <vt:lpstr>MGN</vt:lpstr>
      <vt:lpstr>LIE</vt:lpstr>
      <vt:lpstr>LMA</vt:lpstr>
      <vt:lpstr>PARAMA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2006-09-16T00:00:00Z</dcterms:created>
  <dcterms:modified xsi:type="dcterms:W3CDTF">2023-08-02T01:55:42Z</dcterms:modified>
</cp:coreProperties>
</file>