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36" i="1" l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 s="1"/>
  <c r="K1060" i="1" l="1"/>
  <c r="J1058" i="1"/>
  <c r="D894" i="2"/>
  <c r="C894" i="2"/>
  <c r="B894" i="2"/>
  <c r="B879" i="2"/>
  <c r="C879" i="2"/>
  <c r="D879" i="2"/>
  <c r="B885" i="2"/>
  <c r="C885" i="2"/>
  <c r="D885" i="2"/>
  <c r="D873" i="2"/>
  <c r="C873" i="2"/>
  <c r="B873" i="2"/>
  <c r="B858" i="2"/>
  <c r="C858" i="2"/>
  <c r="D858" i="2"/>
  <c r="B864" i="2"/>
  <c r="C864" i="2"/>
  <c r="D864" i="2"/>
  <c r="D852" i="2"/>
  <c r="C852" i="2"/>
  <c r="B852" i="2"/>
  <c r="B783" i="2" l="1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D777" i="2"/>
  <c r="C777" i="2"/>
  <c r="B777" i="2"/>
  <c r="B684" i="2" l="1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D678" i="2"/>
  <c r="C678" i="2"/>
  <c r="B678" i="2"/>
  <c r="D669" i="2"/>
  <c r="C669" i="2"/>
  <c r="B669" i="2"/>
  <c r="B660" i="2"/>
  <c r="C660" i="2"/>
  <c r="D660" i="2"/>
  <c r="D654" i="2"/>
  <c r="C654" i="2"/>
  <c r="B654" i="2"/>
  <c r="D645" i="2"/>
  <c r="C645" i="2"/>
  <c r="B645" i="2"/>
  <c r="D636" i="2" l="1"/>
  <c r="C636" i="2"/>
  <c r="B636" i="2"/>
  <c r="B615" i="2"/>
  <c r="C615" i="2"/>
  <c r="D615" i="2"/>
  <c r="B621" i="2"/>
  <c r="C621" i="2"/>
  <c r="D621" i="2"/>
  <c r="B627" i="2"/>
  <c r="C627" i="2"/>
  <c r="D627" i="2"/>
  <c r="D609" i="2"/>
  <c r="C609" i="2"/>
  <c r="B609" i="2"/>
  <c r="D600" i="2"/>
  <c r="C600" i="2"/>
  <c r="B600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D561" i="2"/>
  <c r="C561" i="2"/>
  <c r="B561" i="2"/>
  <c r="D552" i="2"/>
  <c r="C552" i="2"/>
  <c r="B552" i="2"/>
  <c r="D546" i="2"/>
  <c r="C546" i="2"/>
  <c r="B546" i="2"/>
  <c r="B537" i="2"/>
  <c r="C537" i="2"/>
  <c r="D537" i="2"/>
  <c r="D531" i="2"/>
  <c r="C531" i="2"/>
  <c r="B531" i="2"/>
  <c r="B522" i="2"/>
  <c r="C522" i="2"/>
  <c r="D522" i="2"/>
  <c r="D516" i="2"/>
  <c r="C516" i="2"/>
  <c r="B516" i="2"/>
  <c r="B507" i="2" l="1"/>
  <c r="C507" i="2"/>
  <c r="D507" i="2"/>
  <c r="D501" i="2"/>
  <c r="C501" i="2"/>
  <c r="B501" i="2"/>
  <c r="D492" i="2"/>
  <c r="C492" i="2"/>
  <c r="B492" i="2"/>
  <c r="B483" i="2" l="1"/>
  <c r="C483" i="2"/>
  <c r="D483" i="2"/>
  <c r="D477" i="2"/>
  <c r="C477" i="2"/>
  <c r="B477" i="2"/>
  <c r="B468" i="2" l="1"/>
  <c r="C468" i="2"/>
  <c r="D468" i="2"/>
  <c r="D462" i="2"/>
  <c r="C462" i="2"/>
  <c r="B462" i="2"/>
  <c r="B453" i="2" l="1"/>
  <c r="C453" i="2"/>
  <c r="D453" i="2"/>
  <c r="D447" i="2"/>
  <c r="C447" i="2"/>
  <c r="B447" i="2"/>
  <c r="D438" i="2"/>
  <c r="C438" i="2"/>
  <c r="B438" i="2"/>
  <c r="D429" i="2"/>
  <c r="C429" i="2"/>
  <c r="B429" i="2"/>
  <c r="B408" i="2" l="1"/>
  <c r="C408" i="2"/>
  <c r="D408" i="2"/>
  <c r="B414" i="2"/>
  <c r="C414" i="2"/>
  <c r="D414" i="2"/>
  <c r="B420" i="2"/>
  <c r="C420" i="2"/>
  <c r="D420" i="2"/>
  <c r="D402" i="2"/>
  <c r="C402" i="2"/>
  <c r="B402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894" i="2"/>
  <c r="E885" i="2"/>
  <c r="E886" i="2" s="1"/>
  <c r="E879" i="2"/>
  <c r="E880" i="2" s="1"/>
  <c r="E873" i="2"/>
  <c r="E874" i="2" s="1"/>
  <c r="E864" i="2"/>
  <c r="E865" i="2" s="1"/>
  <c r="E858" i="2"/>
  <c r="E859" i="2" s="1"/>
  <c r="E852" i="2"/>
  <c r="E853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69" i="2"/>
  <c r="E660" i="2"/>
  <c r="E661" i="2" s="1"/>
  <c r="E654" i="2"/>
  <c r="E645" i="2"/>
  <c r="E636" i="2"/>
  <c r="E627" i="2"/>
  <c r="E628" i="2" s="1"/>
  <c r="E621" i="2"/>
  <c r="E622" i="2" s="1"/>
  <c r="E615" i="2"/>
  <c r="E616" i="2" s="1"/>
  <c r="E609" i="2"/>
  <c r="E610" i="2" s="1"/>
  <c r="E600" i="2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2" i="2"/>
  <c r="E553" i="2" s="1"/>
  <c r="E546" i="2"/>
  <c r="E547" i="2" s="1"/>
  <c r="E537" i="2"/>
  <c r="E538" i="2" s="1"/>
  <c r="E531" i="2"/>
  <c r="E532" i="2" s="1"/>
  <c r="E522" i="2"/>
  <c r="E523" i="2" s="1"/>
  <c r="E516" i="2"/>
  <c r="E507" i="2"/>
  <c r="E508" i="2" s="1"/>
  <c r="E501" i="2"/>
  <c r="E492" i="2"/>
  <c r="E483" i="2"/>
  <c r="E484" i="2" s="1"/>
  <c r="E477" i="2"/>
  <c r="E468" i="2"/>
  <c r="E469" i="2" s="1"/>
  <c r="E462" i="2"/>
  <c r="E453" i="2"/>
  <c r="E454" i="2" s="1"/>
  <c r="E447" i="2"/>
  <c r="E438" i="2"/>
  <c r="E429" i="2"/>
  <c r="E430" i="2" s="1"/>
  <c r="E420" i="2"/>
  <c r="E421" i="2" s="1"/>
  <c r="E414" i="2"/>
  <c r="E415" i="2" s="1"/>
  <c r="E408" i="2"/>
  <c r="E409" i="2" s="1"/>
  <c r="E402" i="2"/>
  <c r="E403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E895" i="2" l="1"/>
  <c r="G895" i="2" s="1"/>
  <c r="G885" i="2"/>
  <c r="I885" i="2" s="1"/>
  <c r="G886" i="2"/>
  <c r="G879" i="2"/>
  <c r="I879" i="2" s="1"/>
  <c r="G880" i="2"/>
  <c r="G864" i="2"/>
  <c r="I864" i="2" s="1"/>
  <c r="G865" i="2"/>
  <c r="G858" i="2"/>
  <c r="I858" i="2" s="1"/>
  <c r="G859" i="2"/>
  <c r="G843" i="2"/>
  <c r="I843" i="2" s="1"/>
  <c r="G844" i="2"/>
  <c r="G837" i="2"/>
  <c r="H837" i="2" s="1"/>
  <c r="G838" i="2"/>
  <c r="G831" i="2"/>
  <c r="I831" i="2" s="1"/>
  <c r="G832" i="2"/>
  <c r="G825" i="2"/>
  <c r="I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H801" i="2" s="1"/>
  <c r="G802" i="2"/>
  <c r="G795" i="2"/>
  <c r="H795" i="2" s="1"/>
  <c r="G796" i="2"/>
  <c r="G789" i="2"/>
  <c r="H789" i="2" s="1"/>
  <c r="G790" i="2"/>
  <c r="G783" i="2"/>
  <c r="I783" i="2" s="1"/>
  <c r="G784" i="2"/>
  <c r="G768" i="2"/>
  <c r="I768" i="2" s="1"/>
  <c r="G769" i="2"/>
  <c r="G762" i="2"/>
  <c r="I762" i="2" s="1"/>
  <c r="G763" i="2"/>
  <c r="G756" i="2"/>
  <c r="H756" i="2" s="1"/>
  <c r="G757" i="2"/>
  <c r="G750" i="2"/>
  <c r="H750" i="2" s="1"/>
  <c r="G751" i="2"/>
  <c r="G744" i="2"/>
  <c r="I744" i="2" s="1"/>
  <c r="G745" i="2"/>
  <c r="G738" i="2"/>
  <c r="H738" i="2" s="1"/>
  <c r="G739" i="2"/>
  <c r="G732" i="2"/>
  <c r="H732" i="2" s="1"/>
  <c r="G733" i="2"/>
  <c r="G726" i="2"/>
  <c r="I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I702" i="2" s="1"/>
  <c r="G703" i="2"/>
  <c r="G696" i="2"/>
  <c r="I696" i="2" s="1"/>
  <c r="G697" i="2"/>
  <c r="G690" i="2"/>
  <c r="I690" i="2" s="1"/>
  <c r="G691" i="2"/>
  <c r="G684" i="2"/>
  <c r="H684" i="2" s="1"/>
  <c r="G685" i="2"/>
  <c r="G669" i="2"/>
  <c r="I669" i="2" s="1"/>
  <c r="E670" i="2"/>
  <c r="G670" i="2" s="1"/>
  <c r="G660" i="2"/>
  <c r="I660" i="2" s="1"/>
  <c r="G661" i="2"/>
  <c r="G654" i="2"/>
  <c r="I654" i="2" s="1"/>
  <c r="E655" i="2"/>
  <c r="G655" i="2" s="1"/>
  <c r="G645" i="2"/>
  <c r="I645" i="2" s="1"/>
  <c r="E646" i="2"/>
  <c r="G646" i="2" s="1"/>
  <c r="G636" i="2"/>
  <c r="H636" i="2" s="1"/>
  <c r="J636" i="2" s="1"/>
  <c r="E637" i="2"/>
  <c r="G637" i="2" s="1"/>
  <c r="G628" i="2"/>
  <c r="G622" i="2"/>
  <c r="G616" i="2"/>
  <c r="G627" i="2"/>
  <c r="G621" i="2"/>
  <c r="I621" i="2" s="1"/>
  <c r="G615" i="2"/>
  <c r="G609" i="2"/>
  <c r="H609" i="2" s="1"/>
  <c r="J609" i="2" s="1"/>
  <c r="G610" i="2"/>
  <c r="G600" i="2"/>
  <c r="H600" i="2" s="1"/>
  <c r="J600" i="2" s="1"/>
  <c r="E601" i="2"/>
  <c r="G601" i="2" s="1"/>
  <c r="G591" i="2"/>
  <c r="H591" i="2" s="1"/>
  <c r="G592" i="2"/>
  <c r="G585" i="2"/>
  <c r="I585" i="2" s="1"/>
  <c r="G586" i="2"/>
  <c r="G579" i="2"/>
  <c r="H579" i="2" s="1"/>
  <c r="G580" i="2"/>
  <c r="G573" i="2"/>
  <c r="I573" i="2" s="1"/>
  <c r="G574" i="2"/>
  <c r="G567" i="2"/>
  <c r="I567" i="2" s="1"/>
  <c r="G568" i="2"/>
  <c r="G553" i="2"/>
  <c r="G552" i="2"/>
  <c r="G537" i="2"/>
  <c r="H537" i="2" s="1"/>
  <c r="G538" i="2"/>
  <c r="G523" i="2"/>
  <c r="G522" i="2"/>
  <c r="G516" i="2"/>
  <c r="I516" i="2" s="1"/>
  <c r="E517" i="2"/>
  <c r="G517" i="2" s="1"/>
  <c r="G507" i="2"/>
  <c r="I507" i="2" s="1"/>
  <c r="G508" i="2"/>
  <c r="G501" i="2"/>
  <c r="I501" i="2" s="1"/>
  <c r="E502" i="2"/>
  <c r="G502" i="2" s="1"/>
  <c r="G492" i="2"/>
  <c r="I492" i="2" s="1"/>
  <c r="E493" i="2"/>
  <c r="G493" i="2" s="1"/>
  <c r="G483" i="2"/>
  <c r="H483" i="2" s="1"/>
  <c r="G484" i="2"/>
  <c r="G477" i="2"/>
  <c r="I477" i="2" s="1"/>
  <c r="E478" i="2"/>
  <c r="G478" i="2" s="1"/>
  <c r="G468" i="2"/>
  <c r="H468" i="2" s="1"/>
  <c r="G469" i="2"/>
  <c r="G462" i="2"/>
  <c r="H462" i="2" s="1"/>
  <c r="E463" i="2"/>
  <c r="G463" i="2" s="1"/>
  <c r="G453" i="2"/>
  <c r="I453" i="2" s="1"/>
  <c r="G454" i="2"/>
  <c r="G447" i="2"/>
  <c r="I447" i="2" s="1"/>
  <c r="E448" i="2"/>
  <c r="E449" i="2" s="1"/>
  <c r="E439" i="2"/>
  <c r="G439" i="2" s="1"/>
  <c r="G420" i="2"/>
  <c r="H420" i="2" s="1"/>
  <c r="G421" i="2"/>
  <c r="G414" i="2"/>
  <c r="H414" i="2" s="1"/>
  <c r="G415" i="2"/>
  <c r="G408" i="2"/>
  <c r="I408" i="2" s="1"/>
  <c r="G409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G894" i="2"/>
  <c r="I894" i="2" s="1"/>
  <c r="G267" i="2"/>
  <c r="I267" i="2" s="1"/>
  <c r="E56" i="2"/>
  <c r="G54" i="2"/>
  <c r="I54" i="2" s="1"/>
  <c r="G243" i="2"/>
  <c r="I243" i="2" s="1"/>
  <c r="G874" i="2"/>
  <c r="I874" i="2" s="1"/>
  <c r="G778" i="2"/>
  <c r="G777" i="2"/>
  <c r="G853" i="2"/>
  <c r="G852" i="2"/>
  <c r="G873" i="2"/>
  <c r="G546" i="2"/>
  <c r="G547" i="2"/>
  <c r="G531" i="2"/>
  <c r="G562" i="2"/>
  <c r="G561" i="2"/>
  <c r="G532" i="2"/>
  <c r="G679" i="2"/>
  <c r="G678" i="2"/>
  <c r="G402" i="2"/>
  <c r="G403" i="2"/>
  <c r="G430" i="2"/>
  <c r="G429" i="2"/>
  <c r="G438" i="2"/>
  <c r="G196" i="2"/>
  <c r="G205" i="2"/>
  <c r="G195" i="2"/>
  <c r="G204" i="2"/>
  <c r="E3" i="2"/>
  <c r="E4" i="2" s="1"/>
  <c r="J5008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56" i="1"/>
  <c r="J4648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C4085" i="1"/>
  <c r="D4068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67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C3632" i="1"/>
  <c r="D3612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H3500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84" i="1"/>
  <c r="I3165" i="1"/>
  <c r="J3153" i="1"/>
  <c r="J3191" i="1" s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1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D2814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0" i="1"/>
  <c r="D2600" i="1"/>
  <c r="J2583" i="1"/>
  <c r="J2621" i="1" s="1"/>
  <c r="J2582" i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8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16" i="1"/>
  <c r="J1785" i="1"/>
  <c r="J1823" i="1" s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C123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227" i="1" l="1"/>
  <c r="K4203" i="1"/>
  <c r="K2025" i="1"/>
  <c r="K2029" i="1"/>
  <c r="K2033" i="1"/>
  <c r="K2037" i="1"/>
  <c r="K3740" i="1"/>
  <c r="K3701" i="1"/>
  <c r="K3705" i="1"/>
  <c r="K4991" i="1"/>
  <c r="K4995" i="1"/>
  <c r="K4999" i="1"/>
  <c r="K5003" i="1"/>
  <c r="H831" i="2"/>
  <c r="H690" i="2"/>
  <c r="H864" i="2"/>
  <c r="J864" i="2" s="1"/>
  <c r="K4152" i="1"/>
  <c r="J4170" i="1" s="1"/>
  <c r="I819" i="2"/>
  <c r="H807" i="2"/>
  <c r="J807" i="2" s="1"/>
  <c r="I795" i="2"/>
  <c r="J2194" i="1"/>
  <c r="E896" i="2"/>
  <c r="H879" i="2"/>
  <c r="J879" i="2" s="1"/>
  <c r="H843" i="2"/>
  <c r="J843" i="2" s="1"/>
  <c r="H660" i="2"/>
  <c r="J660" i="2" s="1"/>
  <c r="H726" i="2"/>
  <c r="J726" i="2" s="1"/>
  <c r="I732" i="2"/>
  <c r="I813" i="2"/>
  <c r="H768" i="2"/>
  <c r="J768" i="2" s="1"/>
  <c r="H744" i="2"/>
  <c r="J744" i="2" s="1"/>
  <c r="I837" i="2"/>
  <c r="I801" i="2"/>
  <c r="H669" i="2"/>
  <c r="J669" i="2" s="1"/>
  <c r="H720" i="2"/>
  <c r="J720" i="2" s="1"/>
  <c r="I684" i="2"/>
  <c r="H696" i="2"/>
  <c r="J696" i="2" s="1"/>
  <c r="H895" i="2"/>
  <c r="J895" i="2" s="1"/>
  <c r="I895" i="2"/>
  <c r="I896" i="2" s="1"/>
  <c r="H621" i="2"/>
  <c r="J621" i="2" s="1"/>
  <c r="K4837" i="1"/>
  <c r="K4841" i="1"/>
  <c r="K4845" i="1"/>
  <c r="K4849" i="1"/>
  <c r="E887" i="2"/>
  <c r="I886" i="2"/>
  <c r="I887" i="2" s="1"/>
  <c r="H886" i="2"/>
  <c r="J886" i="2" s="1"/>
  <c r="H885" i="2"/>
  <c r="G887" i="2"/>
  <c r="E881" i="2"/>
  <c r="I880" i="2"/>
  <c r="I881" i="2" s="1"/>
  <c r="H880" i="2"/>
  <c r="J880" i="2" s="1"/>
  <c r="G881" i="2"/>
  <c r="J4702" i="1"/>
  <c r="I865" i="2"/>
  <c r="I866" i="2" s="1"/>
  <c r="H865" i="2"/>
  <c r="J865" i="2" s="1"/>
  <c r="E866" i="2"/>
  <c r="G866" i="2"/>
  <c r="I859" i="2"/>
  <c r="I860" i="2" s="1"/>
  <c r="H859" i="2"/>
  <c r="J859" i="2" s="1"/>
  <c r="E860" i="2"/>
  <c r="H858" i="2"/>
  <c r="G860" i="2"/>
  <c r="K4608" i="1"/>
  <c r="K4609" i="1"/>
  <c r="K4610" i="1"/>
  <c r="K4611" i="1"/>
  <c r="K4612" i="1"/>
  <c r="K4613" i="1"/>
  <c r="K4614" i="1"/>
  <c r="K4615" i="1"/>
  <c r="K4616" i="1"/>
  <c r="K4617" i="1"/>
  <c r="E845" i="2"/>
  <c r="I844" i="2"/>
  <c r="I845" i="2" s="1"/>
  <c r="H844" i="2"/>
  <c r="J844" i="2" s="1"/>
  <c r="G845" i="2"/>
  <c r="G833" i="2"/>
  <c r="J837" i="2"/>
  <c r="E839" i="2"/>
  <c r="I838" i="2"/>
  <c r="H838" i="2"/>
  <c r="J838" i="2" s="1"/>
  <c r="G839" i="2"/>
  <c r="I832" i="2"/>
  <c r="I833" i="2" s="1"/>
  <c r="H832" i="2"/>
  <c r="J832" i="2" s="1"/>
  <c r="J831" i="2"/>
  <c r="E833" i="2"/>
  <c r="E827" i="2"/>
  <c r="I826" i="2"/>
  <c r="I827" i="2" s="1"/>
  <c r="H826" i="2"/>
  <c r="J826" i="2" s="1"/>
  <c r="H825" i="2"/>
  <c r="G827" i="2"/>
  <c r="I820" i="2"/>
  <c r="H820" i="2"/>
  <c r="J820" i="2" s="1"/>
  <c r="J819" i="2"/>
  <c r="E821" i="2"/>
  <c r="G821" i="2"/>
  <c r="J813" i="2"/>
  <c r="I814" i="2"/>
  <c r="H814" i="2"/>
  <c r="J814" i="2" s="1"/>
  <c r="E815" i="2"/>
  <c r="G815" i="2"/>
  <c r="I808" i="2"/>
  <c r="I809" i="2" s="1"/>
  <c r="H808" i="2"/>
  <c r="J808" i="2" s="1"/>
  <c r="E809" i="2"/>
  <c r="G809" i="2"/>
  <c r="J801" i="2"/>
  <c r="E803" i="2"/>
  <c r="I802" i="2"/>
  <c r="H802" i="2"/>
  <c r="J802" i="2" s="1"/>
  <c r="G803" i="2"/>
  <c r="J795" i="2"/>
  <c r="I796" i="2"/>
  <c r="H796" i="2"/>
  <c r="J796" i="2" s="1"/>
  <c r="E797" i="2"/>
  <c r="G797" i="2"/>
  <c r="J789" i="2"/>
  <c r="I790" i="2"/>
  <c r="H790" i="2"/>
  <c r="J790" i="2" s="1"/>
  <c r="E791" i="2"/>
  <c r="I789" i="2"/>
  <c r="G791" i="2"/>
  <c r="E785" i="2"/>
  <c r="I784" i="2"/>
  <c r="I785" i="2" s="1"/>
  <c r="H784" i="2"/>
  <c r="J784" i="2" s="1"/>
  <c r="H783" i="2"/>
  <c r="G785" i="2"/>
  <c r="I714" i="2"/>
  <c r="K4496" i="1"/>
  <c r="K4500" i="1"/>
  <c r="K4504" i="1"/>
  <c r="K4508" i="1"/>
  <c r="H762" i="2"/>
  <c r="J762" i="2" s="1"/>
  <c r="I738" i="2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K4762" i="1"/>
  <c r="K4766" i="1"/>
  <c r="K4770" i="1"/>
  <c r="K4774" i="1"/>
  <c r="K4767" i="1"/>
  <c r="K4775" i="1"/>
  <c r="J4588" i="1"/>
  <c r="K4886" i="1"/>
  <c r="J4930" i="1"/>
  <c r="K4850" i="1"/>
  <c r="K4955" i="1"/>
  <c r="K4959" i="1"/>
  <c r="K4963" i="1"/>
  <c r="I769" i="2"/>
  <c r="I770" i="2" s="1"/>
  <c r="H769" i="2"/>
  <c r="J769" i="2" s="1"/>
  <c r="E770" i="2"/>
  <c r="G770" i="2"/>
  <c r="E764" i="2"/>
  <c r="I763" i="2"/>
  <c r="I764" i="2" s="1"/>
  <c r="H763" i="2"/>
  <c r="J763" i="2" s="1"/>
  <c r="G764" i="2"/>
  <c r="H757" i="2"/>
  <c r="J757" i="2" s="1"/>
  <c r="I757" i="2"/>
  <c r="E758" i="2"/>
  <c r="J756" i="2"/>
  <c r="I756" i="2"/>
  <c r="G758" i="2"/>
  <c r="I751" i="2"/>
  <c r="H751" i="2"/>
  <c r="J751" i="2" s="1"/>
  <c r="J750" i="2"/>
  <c r="E752" i="2"/>
  <c r="I750" i="2"/>
  <c r="G752" i="2"/>
  <c r="I745" i="2"/>
  <c r="I746" i="2" s="1"/>
  <c r="H745" i="2"/>
  <c r="J745" i="2" s="1"/>
  <c r="E746" i="2"/>
  <c r="G746" i="2"/>
  <c r="I739" i="2"/>
  <c r="H739" i="2"/>
  <c r="J739" i="2" s="1"/>
  <c r="J738" i="2"/>
  <c r="E740" i="2"/>
  <c r="G740" i="2"/>
  <c r="J732" i="2"/>
  <c r="G728" i="2"/>
  <c r="E734" i="2"/>
  <c r="I733" i="2"/>
  <c r="H733" i="2"/>
  <c r="J733" i="2" s="1"/>
  <c r="G734" i="2"/>
  <c r="E728" i="2"/>
  <c r="I727" i="2"/>
  <c r="I728" i="2" s="1"/>
  <c r="H727" i="2"/>
  <c r="J727" i="2" s="1"/>
  <c r="I721" i="2"/>
  <c r="I722" i="2" s="1"/>
  <c r="H721" i="2"/>
  <c r="J721" i="2" s="1"/>
  <c r="E722" i="2"/>
  <c r="G722" i="2"/>
  <c r="J714" i="2"/>
  <c r="E716" i="2"/>
  <c r="I715" i="2"/>
  <c r="H715" i="2"/>
  <c r="J715" i="2" s="1"/>
  <c r="G716" i="2"/>
  <c r="J708" i="2"/>
  <c r="E710" i="2"/>
  <c r="I709" i="2"/>
  <c r="H709" i="2"/>
  <c r="J709" i="2" s="1"/>
  <c r="I708" i="2"/>
  <c r="G710" i="2"/>
  <c r="I703" i="2"/>
  <c r="I704" i="2" s="1"/>
  <c r="H703" i="2"/>
  <c r="J703" i="2" s="1"/>
  <c r="E704" i="2"/>
  <c r="H702" i="2"/>
  <c r="G704" i="2"/>
  <c r="I697" i="2"/>
  <c r="I698" i="2" s="1"/>
  <c r="H697" i="2"/>
  <c r="J697" i="2" s="1"/>
  <c r="E698" i="2"/>
  <c r="G698" i="2"/>
  <c r="E692" i="2"/>
  <c r="J690" i="2"/>
  <c r="I691" i="2"/>
  <c r="I692" i="2" s="1"/>
  <c r="H691" i="2"/>
  <c r="J691" i="2" s="1"/>
  <c r="G692" i="2"/>
  <c r="E686" i="2"/>
  <c r="I685" i="2"/>
  <c r="H685" i="2"/>
  <c r="J685" i="2" s="1"/>
  <c r="J684" i="2"/>
  <c r="G686" i="2"/>
  <c r="K4432" i="1"/>
  <c r="K4394" i="1"/>
  <c r="H654" i="2"/>
  <c r="J654" i="2" s="1"/>
  <c r="G656" i="2"/>
  <c r="E662" i="2"/>
  <c r="I661" i="2"/>
  <c r="I662" i="2" s="1"/>
  <c r="H661" i="2"/>
  <c r="J661" i="2" s="1"/>
  <c r="G662" i="2"/>
  <c r="G647" i="2"/>
  <c r="G650" i="2" s="1"/>
  <c r="H645" i="2"/>
  <c r="J645" i="2" s="1"/>
  <c r="I636" i="2"/>
  <c r="G623" i="2"/>
  <c r="I628" i="2"/>
  <c r="H628" i="2"/>
  <c r="J628" i="2" s="1"/>
  <c r="G629" i="2"/>
  <c r="E629" i="2"/>
  <c r="E623" i="2"/>
  <c r="I622" i="2"/>
  <c r="I623" i="2" s="1"/>
  <c r="H622" i="2"/>
  <c r="J622" i="2" s="1"/>
  <c r="I616" i="2"/>
  <c r="H616" i="2"/>
  <c r="J616" i="2" s="1"/>
  <c r="I615" i="2"/>
  <c r="G617" i="2"/>
  <c r="E617" i="2"/>
  <c r="I600" i="2"/>
  <c r="H573" i="2"/>
  <c r="J573" i="2" s="1"/>
  <c r="H627" i="2"/>
  <c r="I579" i="2"/>
  <c r="H567" i="2"/>
  <c r="J567" i="2" s="1"/>
  <c r="H585" i="2"/>
  <c r="J585" i="2" s="1"/>
  <c r="I609" i="2"/>
  <c r="H615" i="2"/>
  <c r="I627" i="2"/>
  <c r="I629" i="2" s="1"/>
  <c r="K3697" i="1"/>
  <c r="K3736" i="1"/>
  <c r="E593" i="2"/>
  <c r="I592" i="2"/>
  <c r="H592" i="2"/>
  <c r="J592" i="2" s="1"/>
  <c r="J591" i="2"/>
  <c r="I591" i="2"/>
  <c r="G593" i="2"/>
  <c r="I586" i="2"/>
  <c r="I587" i="2" s="1"/>
  <c r="H586" i="2"/>
  <c r="J586" i="2" s="1"/>
  <c r="E587" i="2"/>
  <c r="G587" i="2"/>
  <c r="J579" i="2"/>
  <c r="I580" i="2"/>
  <c r="H580" i="2"/>
  <c r="J580" i="2" s="1"/>
  <c r="E581" i="2"/>
  <c r="G581" i="2"/>
  <c r="H574" i="2"/>
  <c r="J574" i="2" s="1"/>
  <c r="I574" i="2"/>
  <c r="I575" i="2" s="1"/>
  <c r="E575" i="2"/>
  <c r="G575" i="2"/>
  <c r="E569" i="2"/>
  <c r="I568" i="2"/>
  <c r="I569" i="2" s="1"/>
  <c r="H568" i="2"/>
  <c r="J568" i="2" s="1"/>
  <c r="G569" i="2"/>
  <c r="E554" i="2"/>
  <c r="I552" i="2"/>
  <c r="G554" i="2"/>
  <c r="I553" i="2"/>
  <c r="H553" i="2"/>
  <c r="J553" i="2" s="1"/>
  <c r="H552" i="2"/>
  <c r="K3506" i="1"/>
  <c r="K3510" i="1"/>
  <c r="K3518" i="1"/>
  <c r="I537" i="2"/>
  <c r="J537" i="2"/>
  <c r="H538" i="2"/>
  <c r="J538" i="2" s="1"/>
  <c r="I538" i="2"/>
  <c r="E539" i="2"/>
  <c r="G539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K3678" i="1" s="1"/>
  <c r="J3680" i="1" s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564" i="1" s="1"/>
  <c r="J3566" i="1" s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K4400" i="1" s="1"/>
  <c r="J4402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522" i="2"/>
  <c r="G524" i="2"/>
  <c r="H523" i="2"/>
  <c r="J523" i="2" s="1"/>
  <c r="I523" i="2"/>
  <c r="E524" i="2"/>
  <c r="H516" i="2"/>
  <c r="J516" i="2" s="1"/>
  <c r="H522" i="2"/>
  <c r="H501" i="2"/>
  <c r="J501" i="2" s="1"/>
  <c r="K3240" i="1"/>
  <c r="H507" i="2"/>
  <c r="H508" i="2"/>
  <c r="J508" i="2" s="1"/>
  <c r="I508" i="2"/>
  <c r="I509" i="2" s="1"/>
  <c r="E509" i="2"/>
  <c r="G509" i="2"/>
  <c r="H492" i="2"/>
  <c r="J492" i="2" s="1"/>
  <c r="I468" i="2"/>
  <c r="H477" i="2"/>
  <c r="J477" i="2" s="1"/>
  <c r="G479" i="2"/>
  <c r="E485" i="2"/>
  <c r="H484" i="2"/>
  <c r="J484" i="2" s="1"/>
  <c r="I484" i="2"/>
  <c r="J483" i="2"/>
  <c r="I483" i="2"/>
  <c r="G485" i="2"/>
  <c r="J2878" i="1"/>
  <c r="I462" i="2"/>
  <c r="E470" i="2"/>
  <c r="J468" i="2"/>
  <c r="I469" i="2"/>
  <c r="H469" i="2"/>
  <c r="J469" i="2" s="1"/>
  <c r="G470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447" i="2"/>
  <c r="J447" i="2" s="1"/>
  <c r="H454" i="2"/>
  <c r="J454" i="2" s="1"/>
  <c r="I454" i="2"/>
  <c r="I455" i="2" s="1"/>
  <c r="E455" i="2"/>
  <c r="H453" i="2"/>
  <c r="G455" i="2"/>
  <c r="K2711" i="1"/>
  <c r="K2677" i="1"/>
  <c r="K2681" i="1"/>
  <c r="E440" i="2"/>
  <c r="H439" i="2"/>
  <c r="J439" i="2" s="1"/>
  <c r="I439" i="2"/>
  <c r="I414" i="2"/>
  <c r="I420" i="2"/>
  <c r="H421" i="2"/>
  <c r="J421" i="2" s="1"/>
  <c r="I421" i="2"/>
  <c r="J420" i="2"/>
  <c r="E422" i="2"/>
  <c r="G422" i="2"/>
  <c r="J414" i="2"/>
  <c r="H415" i="2"/>
  <c r="J415" i="2" s="1"/>
  <c r="I415" i="2"/>
  <c r="E416" i="2"/>
  <c r="G416" i="2"/>
  <c r="H409" i="2"/>
  <c r="J409" i="2" s="1"/>
  <c r="I409" i="2"/>
  <c r="I410" i="2" s="1"/>
  <c r="E410" i="2"/>
  <c r="H408" i="2"/>
  <c r="G410" i="2"/>
  <c r="H393" i="2"/>
  <c r="J393" i="2" s="1"/>
  <c r="G395" i="2"/>
  <c r="G398" i="2" s="1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6" i="1"/>
  <c r="K3170" i="1"/>
  <c r="K3174" i="1"/>
  <c r="K3255" i="1"/>
  <c r="J3334" i="1"/>
  <c r="K3336" i="1" s="1"/>
  <c r="J3338" i="1" s="1"/>
  <c r="K3285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G146" i="2"/>
  <c r="G149" i="2" s="1"/>
  <c r="H144" i="2"/>
  <c r="J144" i="2" s="1"/>
  <c r="G18" i="2"/>
  <c r="I18" i="2" s="1"/>
  <c r="H135" i="2"/>
  <c r="J135" i="2" s="1"/>
  <c r="H252" i="2"/>
  <c r="G254" i="2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448" i="2"/>
  <c r="G449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896" i="2"/>
  <c r="G899" i="2" s="1"/>
  <c r="H894" i="2"/>
  <c r="E122" i="2"/>
  <c r="E374" i="2"/>
  <c r="H243" i="2"/>
  <c r="J243" i="2" s="1"/>
  <c r="H54" i="2"/>
  <c r="J54" i="2" s="1"/>
  <c r="H267" i="2"/>
  <c r="E602" i="2"/>
  <c r="G269" i="2"/>
  <c r="E563" i="2"/>
  <c r="H10" i="2"/>
  <c r="J10" i="2" s="1"/>
  <c r="I10" i="2"/>
  <c r="E11" i="2"/>
  <c r="E518" i="2"/>
  <c r="E245" i="2"/>
  <c r="G244" i="2"/>
  <c r="E155" i="2"/>
  <c r="E680" i="2"/>
  <c r="E533" i="2"/>
  <c r="G55" i="2"/>
  <c r="G56" i="2" s="1"/>
  <c r="E146" i="2"/>
  <c r="H874" i="2"/>
  <c r="J874" i="2" s="1"/>
  <c r="E284" i="2"/>
  <c r="E395" i="2"/>
  <c r="E404" i="2"/>
  <c r="E656" i="2"/>
  <c r="E875" i="2"/>
  <c r="H778" i="2"/>
  <c r="J778" i="2" s="1"/>
  <c r="I778" i="2"/>
  <c r="I873" i="2"/>
  <c r="I875" i="2" s="1"/>
  <c r="H873" i="2"/>
  <c r="G875" i="2"/>
  <c r="H853" i="2"/>
  <c r="J853" i="2" s="1"/>
  <c r="I853" i="2"/>
  <c r="G779" i="2"/>
  <c r="H777" i="2"/>
  <c r="I777" i="2"/>
  <c r="G854" i="2"/>
  <c r="H852" i="2"/>
  <c r="I852" i="2"/>
  <c r="E779" i="2"/>
  <c r="E854" i="2"/>
  <c r="H670" i="2"/>
  <c r="J670" i="2" s="1"/>
  <c r="I670" i="2"/>
  <c r="I671" i="2" s="1"/>
  <c r="H637" i="2"/>
  <c r="I637" i="2"/>
  <c r="G671" i="2"/>
  <c r="G674" i="2" s="1"/>
  <c r="G563" i="2"/>
  <c r="I561" i="2"/>
  <c r="H561" i="2"/>
  <c r="I547" i="2"/>
  <c r="H547" i="2"/>
  <c r="J547" i="2" s="1"/>
  <c r="E548" i="2"/>
  <c r="H655" i="2"/>
  <c r="J655" i="2" s="1"/>
  <c r="I655" i="2"/>
  <c r="I656" i="2" s="1"/>
  <c r="G638" i="2"/>
  <c r="G641" i="2" s="1"/>
  <c r="E638" i="2"/>
  <c r="H562" i="2"/>
  <c r="J562" i="2" s="1"/>
  <c r="I562" i="2"/>
  <c r="I531" i="2"/>
  <c r="G533" i="2"/>
  <c r="G542" i="2" s="1"/>
  <c r="H531" i="2"/>
  <c r="G680" i="2"/>
  <c r="H678" i="2"/>
  <c r="I678" i="2"/>
  <c r="H646" i="2"/>
  <c r="J646" i="2" s="1"/>
  <c r="I646" i="2"/>
  <c r="I647" i="2" s="1"/>
  <c r="G611" i="2"/>
  <c r="I610" i="2"/>
  <c r="H610" i="2"/>
  <c r="H679" i="2"/>
  <c r="J679" i="2" s="1"/>
  <c r="I679" i="2"/>
  <c r="E647" i="2"/>
  <c r="H601" i="2"/>
  <c r="G602" i="2"/>
  <c r="G605" i="2" s="1"/>
  <c r="I601" i="2"/>
  <c r="E671" i="2"/>
  <c r="E611" i="2"/>
  <c r="I532" i="2"/>
  <c r="H532" i="2"/>
  <c r="J532" i="2" s="1"/>
  <c r="I546" i="2"/>
  <c r="G548" i="2"/>
  <c r="H546" i="2"/>
  <c r="H493" i="2"/>
  <c r="J493" i="2" s="1"/>
  <c r="I493" i="2"/>
  <c r="I494" i="2" s="1"/>
  <c r="G494" i="2"/>
  <c r="G497" i="2" s="1"/>
  <c r="I438" i="2"/>
  <c r="G440" i="2"/>
  <c r="G443" i="2" s="1"/>
  <c r="H438" i="2"/>
  <c r="J462" i="2"/>
  <c r="H517" i="2"/>
  <c r="J517" i="2" s="1"/>
  <c r="I517" i="2"/>
  <c r="I518" i="2" s="1"/>
  <c r="E479" i="2"/>
  <c r="H463" i="2"/>
  <c r="J463" i="2" s="1"/>
  <c r="I463" i="2"/>
  <c r="G431" i="2"/>
  <c r="G434" i="2" s="1"/>
  <c r="H429" i="2"/>
  <c r="I429" i="2"/>
  <c r="I403" i="2"/>
  <c r="H403" i="2"/>
  <c r="J403" i="2" s="1"/>
  <c r="I402" i="2"/>
  <c r="G404" i="2"/>
  <c r="H402" i="2"/>
  <c r="G464" i="2"/>
  <c r="G473" i="2" s="1"/>
  <c r="E494" i="2"/>
  <c r="I430" i="2"/>
  <c r="H430" i="2"/>
  <c r="J430" i="2" s="1"/>
  <c r="H478" i="2"/>
  <c r="J478" i="2" s="1"/>
  <c r="I478" i="2"/>
  <c r="I479" i="2" s="1"/>
  <c r="H502" i="2"/>
  <c r="J502" i="2" s="1"/>
  <c r="I502" i="2"/>
  <c r="I503" i="2" s="1"/>
  <c r="G503" i="2"/>
  <c r="E503" i="2"/>
  <c r="E464" i="2"/>
  <c r="G518" i="2"/>
  <c r="I394" i="2"/>
  <c r="I395" i="2" s="1"/>
  <c r="H394" i="2"/>
  <c r="J394" i="2" s="1"/>
  <c r="E431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K4763" i="1"/>
  <c r="K4771" i="1"/>
  <c r="K4874" i="1"/>
  <c r="K4932" i="1"/>
  <c r="J4934" i="1" s="1"/>
  <c r="K4765" i="1"/>
  <c r="K4773" i="1"/>
  <c r="K4818" i="1"/>
  <c r="J4820" i="1" s="1"/>
  <c r="K4878" i="1"/>
  <c r="B5002" i="1"/>
  <c r="K5002" i="1" s="1"/>
  <c r="K4964" i="1"/>
  <c r="K500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B4994" i="1"/>
  <c r="K4994" i="1" s="1"/>
  <c r="K4956" i="1"/>
  <c r="B4998" i="1"/>
  <c r="K4998" i="1" s="1"/>
  <c r="K4960" i="1"/>
  <c r="K4997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4952" i="1"/>
  <c r="B4990" i="1"/>
  <c r="K4990" i="1" s="1"/>
  <c r="K4993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3" i="1"/>
  <c r="K1916" i="1"/>
  <c r="K1917" i="1"/>
  <c r="K1919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706" i="1" l="1"/>
  <c r="G890" i="2"/>
  <c r="K2428" i="1"/>
  <c r="G527" i="2"/>
  <c r="G848" i="2"/>
  <c r="G557" i="2"/>
  <c r="G869" i="2"/>
  <c r="G632" i="2"/>
  <c r="G665" i="2"/>
  <c r="J4778" i="1"/>
  <c r="G596" i="2"/>
  <c r="I821" i="2"/>
  <c r="I797" i="2"/>
  <c r="G512" i="2"/>
  <c r="G458" i="2"/>
  <c r="G488" i="2"/>
  <c r="G425" i="2"/>
  <c r="K3682" i="1"/>
  <c r="G389" i="2"/>
  <c r="G263" i="2"/>
  <c r="G326" i="2"/>
  <c r="G368" i="2"/>
  <c r="G353" i="2"/>
  <c r="H365" i="2"/>
  <c r="H366" i="2" s="1"/>
  <c r="G278" i="2"/>
  <c r="G191" i="2"/>
  <c r="G239" i="2"/>
  <c r="G131" i="2"/>
  <c r="G116" i="2"/>
  <c r="G89" i="2"/>
  <c r="G50" i="2"/>
  <c r="H896" i="2"/>
  <c r="I734" i="2"/>
  <c r="I686" i="2"/>
  <c r="I815" i="2"/>
  <c r="I803" i="2"/>
  <c r="I839" i="2"/>
  <c r="K4936" i="1"/>
  <c r="K4822" i="1"/>
  <c r="H881" i="2"/>
  <c r="H882" i="2" s="1"/>
  <c r="J881" i="2"/>
  <c r="J885" i="2"/>
  <c r="J887" i="2" s="1"/>
  <c r="H887" i="2"/>
  <c r="H888" i="2" s="1"/>
  <c r="J866" i="2"/>
  <c r="H866" i="2"/>
  <c r="H867" i="2" s="1"/>
  <c r="J858" i="2"/>
  <c r="J860" i="2" s="1"/>
  <c r="H860" i="2"/>
  <c r="H861" i="2" s="1"/>
  <c r="I716" i="2"/>
  <c r="J4626" i="1"/>
  <c r="K4628" i="1" s="1"/>
  <c r="J4630" i="1" s="1"/>
  <c r="J833" i="2"/>
  <c r="H845" i="2"/>
  <c r="H846" i="2" s="1"/>
  <c r="J845" i="2"/>
  <c r="H839" i="2"/>
  <c r="H840" i="2" s="1"/>
  <c r="J839" i="2"/>
  <c r="I740" i="2"/>
  <c r="H833" i="2"/>
  <c r="H834" i="2" s="1"/>
  <c r="I791" i="2"/>
  <c r="J825" i="2"/>
  <c r="J827" i="2" s="1"/>
  <c r="H827" i="2"/>
  <c r="H828" i="2" s="1"/>
  <c r="H821" i="2"/>
  <c r="H822" i="2" s="1"/>
  <c r="J821" i="2"/>
  <c r="H815" i="2"/>
  <c r="H816" i="2" s="1"/>
  <c r="J815" i="2"/>
  <c r="H809" i="2"/>
  <c r="H810" i="2" s="1"/>
  <c r="J809" i="2"/>
  <c r="H803" i="2"/>
  <c r="H804" i="2" s="1"/>
  <c r="J803" i="2"/>
  <c r="H797" i="2"/>
  <c r="H798" i="2" s="1"/>
  <c r="I758" i="2"/>
  <c r="J797" i="2"/>
  <c r="H791" i="2"/>
  <c r="H792" i="2" s="1"/>
  <c r="J791" i="2"/>
  <c r="J783" i="2"/>
  <c r="J785" i="2" s="1"/>
  <c r="H785" i="2"/>
  <c r="H786" i="2" s="1"/>
  <c r="G773" i="2"/>
  <c r="K4480" i="1"/>
  <c r="K4594" i="1"/>
  <c r="J4664" i="1"/>
  <c r="H764" i="2"/>
  <c r="H765" i="2" s="1"/>
  <c r="H758" i="2"/>
  <c r="H759" i="2" s="1"/>
  <c r="J758" i="2"/>
  <c r="I752" i="2"/>
  <c r="J764" i="2"/>
  <c r="H770" i="2"/>
  <c r="H771" i="2" s="1"/>
  <c r="J770" i="2"/>
  <c r="J752" i="2"/>
  <c r="H752" i="2"/>
  <c r="H753" i="2" s="1"/>
  <c r="H746" i="2"/>
  <c r="H747" i="2" s="1"/>
  <c r="J746" i="2"/>
  <c r="H740" i="2"/>
  <c r="H741" i="2" s="1"/>
  <c r="J740" i="2"/>
  <c r="H734" i="2"/>
  <c r="H735" i="2" s="1"/>
  <c r="J734" i="2"/>
  <c r="H728" i="2"/>
  <c r="H729" i="2" s="1"/>
  <c r="J728" i="2"/>
  <c r="H722" i="2"/>
  <c r="H723" i="2" s="1"/>
  <c r="J722" i="2"/>
  <c r="I710" i="2"/>
  <c r="H716" i="2"/>
  <c r="H717" i="2" s="1"/>
  <c r="J716" i="2"/>
  <c r="H710" i="2"/>
  <c r="H711" i="2" s="1"/>
  <c r="J710" i="2"/>
  <c r="J702" i="2"/>
  <c r="J704" i="2" s="1"/>
  <c r="H704" i="2"/>
  <c r="H705" i="2" s="1"/>
  <c r="H698" i="2"/>
  <c r="H699" i="2" s="1"/>
  <c r="J698" i="2"/>
  <c r="J686" i="2"/>
  <c r="H686" i="2"/>
  <c r="H687" i="2" s="1"/>
  <c r="H692" i="2"/>
  <c r="H693" i="2" s="1"/>
  <c r="J692" i="2"/>
  <c r="K4404" i="1"/>
  <c r="I602" i="2"/>
  <c r="I638" i="2"/>
  <c r="J662" i="2"/>
  <c r="H662" i="2"/>
  <c r="H663" i="2" s="1"/>
  <c r="J623" i="2"/>
  <c r="I611" i="2"/>
  <c r="J4136" i="1"/>
  <c r="K4176" i="1"/>
  <c r="J3908" i="1"/>
  <c r="I440" i="2"/>
  <c r="J627" i="2"/>
  <c r="J629" i="2" s="1"/>
  <c r="H629" i="2"/>
  <c r="H630" i="2" s="1"/>
  <c r="I617" i="2"/>
  <c r="H623" i="2"/>
  <c r="H624" i="2" s="1"/>
  <c r="J615" i="2"/>
  <c r="J617" i="2" s="1"/>
  <c r="H617" i="2"/>
  <c r="H618" i="2" s="1"/>
  <c r="I581" i="2"/>
  <c r="J587" i="2"/>
  <c r="I593" i="2"/>
  <c r="H587" i="2"/>
  <c r="H588" i="2" s="1"/>
  <c r="J593" i="2"/>
  <c r="H593" i="2"/>
  <c r="H594" i="2" s="1"/>
  <c r="H581" i="2"/>
  <c r="H582" i="2" s="1"/>
  <c r="J581" i="2"/>
  <c r="H575" i="2"/>
  <c r="H576" i="2" s="1"/>
  <c r="J575" i="2"/>
  <c r="H569" i="2"/>
  <c r="H570" i="2" s="1"/>
  <c r="J569" i="2"/>
  <c r="H554" i="2"/>
  <c r="H555" i="2" s="1"/>
  <c r="I554" i="2"/>
  <c r="I539" i="2"/>
  <c r="J552" i="2"/>
  <c r="J554" i="2" s="1"/>
  <c r="J3524" i="1"/>
  <c r="K3526" i="1" s="1"/>
  <c r="K3530" i="1" s="1"/>
  <c r="J539" i="2"/>
  <c r="H539" i="2"/>
  <c r="H540" i="2" s="1"/>
  <c r="J4436" i="1"/>
  <c r="J4512" i="1"/>
  <c r="K4252" i="1"/>
  <c r="J3452" i="1"/>
  <c r="J3752" i="1"/>
  <c r="J3600" i="1"/>
  <c r="K3796" i="1"/>
  <c r="I524" i="2"/>
  <c r="J522" i="2"/>
  <c r="J524" i="2" s="1"/>
  <c r="H524" i="2"/>
  <c r="H525" i="2" s="1"/>
  <c r="J3258" i="1"/>
  <c r="K3260" i="1" s="1"/>
  <c r="J3262" i="1" s="1"/>
  <c r="H509" i="2"/>
  <c r="H510" i="2" s="1"/>
  <c r="J507" i="2"/>
  <c r="J509" i="2" s="1"/>
  <c r="I470" i="2"/>
  <c r="I416" i="2"/>
  <c r="I485" i="2"/>
  <c r="H485" i="2"/>
  <c r="H486" i="2" s="1"/>
  <c r="J485" i="2"/>
  <c r="H230" i="2"/>
  <c r="H231" i="2" s="1"/>
  <c r="I464" i="2"/>
  <c r="H470" i="2"/>
  <c r="J470" i="2"/>
  <c r="J2840" i="1"/>
  <c r="J453" i="2"/>
  <c r="J455" i="2" s="1"/>
  <c r="H455" i="2"/>
  <c r="I422" i="2"/>
  <c r="H182" i="2"/>
  <c r="H183" i="2" s="1"/>
  <c r="J422" i="2"/>
  <c r="H422" i="2"/>
  <c r="H423" i="2" s="1"/>
  <c r="H416" i="2"/>
  <c r="H417" i="2" s="1"/>
  <c r="J416" i="2"/>
  <c r="J408" i="2"/>
  <c r="J410" i="2" s="1"/>
  <c r="H410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894" i="2"/>
  <c r="J896" i="2" s="1"/>
  <c r="G20" i="2"/>
  <c r="I62" i="2"/>
  <c r="I55" i="2"/>
  <c r="I56" i="2" s="1"/>
  <c r="I122" i="2"/>
  <c r="I779" i="2"/>
  <c r="H128" i="2"/>
  <c r="I128" i="2"/>
  <c r="J128" i="2"/>
  <c r="H448" i="2"/>
  <c r="J448" i="2" s="1"/>
  <c r="J449" i="2" s="1"/>
  <c r="I448" i="2"/>
  <c r="I449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9" i="2"/>
  <c r="H11" i="2" s="1"/>
  <c r="G11" i="2"/>
  <c r="I11" i="2"/>
  <c r="I854" i="2"/>
  <c r="H146" i="2"/>
  <c r="H293" i="2"/>
  <c r="I197" i="2"/>
  <c r="J293" i="2"/>
  <c r="J146" i="2"/>
  <c r="H494" i="2"/>
  <c r="H497" i="2" s="1"/>
  <c r="J656" i="2"/>
  <c r="J494" i="2"/>
  <c r="H671" i="2"/>
  <c r="H674" i="2" s="1"/>
  <c r="I563" i="2"/>
  <c r="I548" i="2"/>
  <c r="J671" i="2"/>
  <c r="I244" i="2"/>
  <c r="I245" i="2" s="1"/>
  <c r="G245" i="2"/>
  <c r="G248" i="2" s="1"/>
  <c r="H244" i="2"/>
  <c r="H164" i="2"/>
  <c r="I20" i="2"/>
  <c r="J359" i="2"/>
  <c r="H503" i="2"/>
  <c r="I431" i="2"/>
  <c r="H518" i="2"/>
  <c r="H359" i="2"/>
  <c r="J503" i="2"/>
  <c r="I404" i="2"/>
  <c r="J518" i="2"/>
  <c r="J777" i="2"/>
  <c r="J779" i="2" s="1"/>
  <c r="H779" i="2"/>
  <c r="J873" i="2"/>
  <c r="J875" i="2" s="1"/>
  <c r="H875" i="2"/>
  <c r="J852" i="2"/>
  <c r="J854" i="2" s="1"/>
  <c r="H854" i="2"/>
  <c r="J637" i="2"/>
  <c r="J638" i="2" s="1"/>
  <c r="H638" i="2"/>
  <c r="H641" i="2" s="1"/>
  <c r="J601" i="2"/>
  <c r="J602" i="2" s="1"/>
  <c r="H602" i="2"/>
  <c r="H605" i="2" s="1"/>
  <c r="I680" i="2"/>
  <c r="H647" i="2"/>
  <c r="H650" i="2" s="1"/>
  <c r="J678" i="2"/>
  <c r="J680" i="2" s="1"/>
  <c r="H680" i="2"/>
  <c r="I533" i="2"/>
  <c r="J647" i="2"/>
  <c r="H563" i="2"/>
  <c r="J561" i="2"/>
  <c r="J563" i="2" s="1"/>
  <c r="H656" i="2"/>
  <c r="H665" i="2" s="1"/>
  <c r="J610" i="2"/>
  <c r="J611" i="2" s="1"/>
  <c r="H611" i="2"/>
  <c r="H548" i="2"/>
  <c r="J546" i="2"/>
  <c r="J548" i="2" s="1"/>
  <c r="H533" i="2"/>
  <c r="J531" i="2"/>
  <c r="J533" i="2" s="1"/>
  <c r="H404" i="2"/>
  <c r="J402" i="2"/>
  <c r="J404" i="2" s="1"/>
  <c r="H395" i="2"/>
  <c r="J464" i="2"/>
  <c r="H464" i="2"/>
  <c r="H431" i="2"/>
  <c r="J429" i="2"/>
  <c r="J431" i="2" s="1"/>
  <c r="H479" i="2"/>
  <c r="H440" i="2"/>
  <c r="J438" i="2"/>
  <c r="J440" i="2" s="1"/>
  <c r="J395" i="2"/>
  <c r="J47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J5006" i="1"/>
  <c r="J4892" i="1"/>
  <c r="J4968" i="1"/>
  <c r="J4854" i="1"/>
  <c r="J4740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J3068" i="1"/>
  <c r="K2766" i="1"/>
  <c r="J2768" i="1" s="1"/>
  <c r="K2770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869" i="2" l="1"/>
  <c r="H890" i="2"/>
  <c r="H527" i="2"/>
  <c r="H897" i="2"/>
  <c r="J899" i="2" s="1"/>
  <c r="H899" i="2"/>
  <c r="H848" i="2"/>
  <c r="H632" i="2"/>
  <c r="H596" i="2"/>
  <c r="H542" i="2"/>
  <c r="H557" i="2"/>
  <c r="H504" i="2"/>
  <c r="J512" i="2" s="1"/>
  <c r="H512" i="2"/>
  <c r="H488" i="2"/>
  <c r="H465" i="2"/>
  <c r="H473" i="2"/>
  <c r="H441" i="2"/>
  <c r="J443" i="2" s="1"/>
  <c r="H443" i="2"/>
  <c r="H432" i="2"/>
  <c r="J434" i="2" s="1"/>
  <c r="H434" i="2"/>
  <c r="H405" i="2"/>
  <c r="H425" i="2"/>
  <c r="H396" i="2"/>
  <c r="J398" i="2" s="1"/>
  <c r="H398" i="2"/>
  <c r="J2920" i="1"/>
  <c r="H375" i="2"/>
  <c r="H389" i="2"/>
  <c r="H360" i="2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876" i="2"/>
  <c r="J890" i="2" s="1"/>
  <c r="H855" i="2"/>
  <c r="J869" i="2" s="1"/>
  <c r="H780" i="2"/>
  <c r="J848" i="2" s="1"/>
  <c r="K4632" i="1"/>
  <c r="H681" i="2"/>
  <c r="J773" i="2" s="1"/>
  <c r="H773" i="2"/>
  <c r="K4666" i="1"/>
  <c r="J4668" i="1" s="1"/>
  <c r="K4784" i="1"/>
  <c r="H672" i="2"/>
  <c r="J674" i="2" s="1"/>
  <c r="H657" i="2"/>
  <c r="J665" i="2" s="1"/>
  <c r="H648" i="2"/>
  <c r="J650" i="2" s="1"/>
  <c r="H639" i="2"/>
  <c r="J641" i="2" s="1"/>
  <c r="H612" i="2"/>
  <c r="J632" i="2" s="1"/>
  <c r="H603" i="2"/>
  <c r="J605" i="2" s="1"/>
  <c r="H564" i="2"/>
  <c r="J596" i="2" s="1"/>
  <c r="H549" i="2"/>
  <c r="J557" i="2" s="1"/>
  <c r="J3528" i="1"/>
  <c r="H534" i="2"/>
  <c r="J542" i="2" s="1"/>
  <c r="K4366" i="1"/>
  <c r="K4518" i="1"/>
  <c r="K3602" i="1"/>
  <c r="K3606" i="1" s="1"/>
  <c r="K3754" i="1"/>
  <c r="K3758" i="1" s="1"/>
  <c r="H519" i="2"/>
  <c r="J527" i="2" s="1"/>
  <c r="J3110" i="1"/>
  <c r="H495" i="2"/>
  <c r="J497" i="2" s="1"/>
  <c r="H480" i="2"/>
  <c r="J488" i="2" s="1"/>
  <c r="H471" i="2"/>
  <c r="H456" i="2"/>
  <c r="H411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1250" i="1"/>
  <c r="H171" i="2"/>
  <c r="J9" i="2"/>
  <c r="J11" i="2" s="1"/>
  <c r="H449" i="2"/>
  <c r="H56" i="2"/>
  <c r="H26" i="2"/>
  <c r="H27" i="2" s="1"/>
  <c r="H129" i="2"/>
  <c r="H42" i="2"/>
  <c r="H12" i="2"/>
  <c r="J244" i="2"/>
  <c r="J245" i="2" s="1"/>
  <c r="H245" i="2"/>
  <c r="K4742" i="1"/>
  <c r="J4744" i="1" s="1"/>
  <c r="K4970" i="1"/>
  <c r="J4972" i="1" s="1"/>
  <c r="K4894" i="1"/>
  <c r="J4896" i="1" s="1"/>
  <c r="K4856" i="1"/>
  <c r="J4858" i="1" s="1"/>
  <c r="K5008" i="1"/>
  <c r="J5010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062" i="1" l="1"/>
  <c r="K2048" i="1"/>
  <c r="K4290" i="1"/>
  <c r="J473" i="2"/>
  <c r="H450" i="2"/>
  <c r="J458" i="2" s="1"/>
  <c r="H458" i="2"/>
  <c r="J425" i="2"/>
  <c r="K3644" i="1"/>
  <c r="K3150" i="1"/>
  <c r="K2960" i="1"/>
  <c r="J389" i="2"/>
  <c r="J326" i="2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4974" i="1"/>
  <c r="K4860" i="1"/>
  <c r="K4670" i="1"/>
  <c r="K501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82" i="1" l="1"/>
  <c r="K286" i="1"/>
  <c r="K278" i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E838" i="1"/>
  <c r="E876" i="1" s="1"/>
  <c r="B151" i="2" l="1"/>
  <c r="E1028" i="1"/>
  <c r="E952" i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00" i="2"/>
  <c r="E2510" i="1"/>
  <c r="B427" i="2" l="1"/>
  <c r="E2548" i="1"/>
  <c r="E2586" i="1" s="1"/>
  <c r="E2624" i="1"/>
  <c r="B436" i="2" l="1"/>
  <c r="E2738" i="1"/>
  <c r="E2662" i="1"/>
  <c r="E2700" i="1" s="1"/>
  <c r="B445" i="2" l="1"/>
  <c r="E2776" i="1"/>
  <c r="E2814" i="1" s="1"/>
  <c r="E2852" i="1"/>
  <c r="B460" i="2" l="1"/>
  <c r="E2966" i="1"/>
  <c r="E2890" i="1"/>
  <c r="E2928" i="1" s="1"/>
  <c r="B475" i="2" l="1"/>
  <c r="E3004" i="1"/>
  <c r="E3042" i="1" s="1"/>
  <c r="E3080" i="1"/>
  <c r="B490" i="2" l="1"/>
  <c r="E3118" i="1"/>
  <c r="E3156" i="1" s="1"/>
  <c r="E3194" i="1"/>
  <c r="B499" i="2" l="1"/>
  <c r="E3308" i="1"/>
  <c r="E3232" i="1"/>
  <c r="E3270" i="1" s="1"/>
  <c r="E3346" i="1" l="1"/>
  <c r="E3384" i="1" s="1"/>
  <c r="B514" i="2"/>
  <c r="E3422" i="1"/>
  <c r="E3536" i="1" l="1"/>
  <c r="B529" i="2"/>
  <c r="E3460" i="1"/>
  <c r="E3498" i="1" s="1"/>
  <c r="E3650" i="1" l="1"/>
  <c r="B544" i="2"/>
  <c r="E3574" i="1"/>
  <c r="E3612" i="1" s="1"/>
  <c r="B559" i="2" l="1"/>
  <c r="E3764" i="1"/>
  <c r="E3688" i="1"/>
  <c r="E3726" i="1" s="1"/>
  <c r="E3802" i="1" l="1"/>
  <c r="E3840" i="1" s="1"/>
  <c r="B598" i="2"/>
  <c r="E3878" i="1"/>
  <c r="B607" i="2" l="1"/>
  <c r="E3916" i="1"/>
  <c r="E3954" i="1" s="1"/>
  <c r="E3992" i="1"/>
  <c r="B634" i="2" l="1"/>
  <c r="E4030" i="1"/>
  <c r="E4068" i="1" s="1"/>
  <c r="E4106" i="1"/>
  <c r="B643" i="2" l="1"/>
  <c r="E4144" i="1"/>
  <c r="E4182" i="1" s="1"/>
  <c r="E4220" i="1"/>
  <c r="B652" i="2" l="1"/>
  <c r="E4334" i="1"/>
  <c r="E4258" i="1"/>
  <c r="E4296" i="1" s="1"/>
  <c r="B667" i="2" l="1"/>
  <c r="E4372" i="1"/>
  <c r="E4410" i="1" s="1"/>
  <c r="E4448" i="1"/>
  <c r="E4486" i="1" l="1"/>
  <c r="E4524" i="1" s="1"/>
  <c r="B676" i="2"/>
  <c r="E4562" i="1"/>
  <c r="E4600" i="1" l="1"/>
  <c r="E4638" i="1" s="1"/>
  <c r="B775" i="2"/>
  <c r="E4676" i="1"/>
  <c r="B850" i="2" l="1"/>
  <c r="E4790" i="1"/>
  <c r="E4714" i="1"/>
  <c r="E4752" i="1" s="1"/>
  <c r="B871" i="2" l="1"/>
  <c r="E4828" i="1"/>
  <c r="E4866" i="1" s="1"/>
  <c r="E4904" i="1"/>
  <c r="B892" i="2" l="1"/>
  <c r="E4942" i="1"/>
  <c r="E4980" i="1" s="1"/>
</calcChain>
</file>

<file path=xl/sharedStrings.xml><?xml version="1.0" encoding="utf-8"?>
<sst xmlns="http://schemas.openxmlformats.org/spreadsheetml/2006/main" count="4541" uniqueCount="206">
  <si>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</si>
  <si>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</si>
  <si>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</si>
  <si>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</si>
  <si>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</si>
  <si>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</si>
  <si>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</si>
  <si>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</si>
  <si>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</si>
  <si>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</si>
  <si>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</si>
  <si>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</si>
  <si>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</si>
  <si>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</si>
  <si>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</si>
  <si>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</si>
  <si>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</si>
  <si>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</si>
  <si>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</si>
  <si>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</si>
  <si>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</si>
  <si>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</si>
  <si>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</si>
  <si>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</si>
  <si>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</si>
  <si>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</si>
  <si>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</si>
  <si>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</si>
  <si>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</si>
  <si>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</si>
  <si>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</si>
  <si>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</si>
  <si>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</si>
  <si>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</si>
  <si>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</si>
  <si>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</si>
  <si>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</si>
  <si>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</si>
  <si>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</si>
  <si>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</si>
  <si>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</si>
  <si>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</si>
  <si>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</si>
  <si>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</si>
  <si>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</si>
  <si>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</si>
  <si>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</si>
  <si>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</si>
  <si>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</si>
  <si>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</si>
  <si>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</si>
  <si>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</si>
  <si>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</si>
  <si>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</si>
  <si>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</si>
  <si>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</si>
  <si>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</si>
  <si>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</si>
  <si>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</si>
  <si>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</si>
  <si>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</si>
  <si>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</si>
  <si>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</si>
  <si>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</si>
  <si>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</si>
  <si>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</si>
  <si>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</si>
  <si>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</si>
  <si>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</si>
  <si>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</si>
  <si>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</si>
  <si>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</si>
  <si>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</si>
  <si>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</si>
  <si>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</si>
  <si>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</si>
  <si>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</si>
  <si>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</si>
  <si>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</si>
  <si>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</si>
  <si>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</si>
  <si>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</si>
  <si>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</si>
  <si>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</si>
  <si>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</si>
  <si>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</si>
  <si>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</si>
  <si>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</si>
  <si>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</si>
  <si>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</si>
  <si>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</si>
  <si>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</si>
  <si>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</si>
  <si>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</si>
  <si>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</si>
  <si>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</si>
  <si>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</si>
  <si>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</si>
  <si>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</si>
  <si>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</si>
  <si>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</si>
  <si>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</si>
  <si>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</si>
  <si>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</si>
  <si>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</si>
  <si>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</si>
  <si>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</si>
  <si>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</si>
  <si>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</si>
  <si>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</si>
  <si>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</si>
  <si>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</si>
  <si>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</si>
  <si>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</si>
  <si>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</si>
  <si>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</si>
  <si>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</si>
  <si>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</si>
  <si>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</si>
  <si>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</si>
  <si>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</si>
  <si>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</si>
  <si>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</si>
  <si>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</si>
  <si>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</si>
  <si>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</si>
  <si>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</si>
  <si>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</si>
  <si>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</si>
  <si>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</si>
  <si>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</si>
  <si>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</si>
  <si>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</si>
  <si>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</si>
  <si>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</si>
  <si>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</si>
  <si>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</si>
  <si>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</si>
  <si>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</si>
  <si>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</si>
  <si>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</si>
  <si>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</si>
  <si>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</si>
  <si>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</si>
  <si>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</si>
  <si>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</si>
  <si>
    <t>G 2378</t>
  </si>
  <si>
    <t>MESIN LABEL HARGA JOYKO MX-5500M (8 DIGITS, 1 LINE)</t>
  </si>
  <si>
    <t>STAPLER JOYKO HD-10CL</t>
  </si>
  <si>
    <t>GUNTING JOYKO SC-848</t>
  </si>
  <si>
    <t>KO 4835</t>
  </si>
  <si>
    <t>KO 2380</t>
  </si>
  <si>
    <t>KO 2388</t>
  </si>
  <si>
    <t>CORRECTION FLUID KENKO KE-01</t>
  </si>
  <si>
    <t>GEL PEN KENKO K-1 HITAM</t>
  </si>
  <si>
    <t>KO 4840</t>
  </si>
  <si>
    <t>ISI PENSIL 2B 2.0 MM JOYKO PL-11</t>
  </si>
  <si>
    <t>ISI PENSIL 2B 2.0 MM JOYKO PL-10</t>
  </si>
  <si>
    <t>G 2397</t>
  </si>
  <si>
    <t>LEM STICK JOYKO 15 GR GS-104 TG (ANIMAL KINGDOM) isi 24 pc</t>
  </si>
  <si>
    <t>G 2653</t>
  </si>
  <si>
    <t>GEL PEN JOYKO GP-212 I-DIAMOND</t>
  </si>
  <si>
    <t>KO 2655</t>
  </si>
  <si>
    <t>STAPLER KENKO HD-10</t>
  </si>
  <si>
    <t>CUTTER 9 MM KENKO A-300 (KECIL)</t>
  </si>
  <si>
    <t>BALLPEN JOYKO BP-338 VOCUS HITAM</t>
  </si>
  <si>
    <t>KO 2660</t>
  </si>
  <si>
    <t>PENSIL WARNA KENKO CP-12HALF CLASSIC (PENDEK)</t>
  </si>
  <si>
    <t>G 1625</t>
  </si>
  <si>
    <t>GEL PEN KENKO SAHARA SNACK (HITAM)</t>
  </si>
  <si>
    <t>GEL PEN KENKO SAHARA (HITAM)</t>
  </si>
  <si>
    <t>KO 2676</t>
  </si>
  <si>
    <t>PENSIL KENKO 2B-6191 HIJAU CAP HITAM</t>
  </si>
  <si>
    <t>G 2677</t>
  </si>
  <si>
    <t>KO 2682</t>
  </si>
  <si>
    <t>PENSIL WARNA KENKO CP-12F CLASSIC (PANJANG)</t>
  </si>
  <si>
    <t>DATE STAMP KENKO D-4 (Cap Tanggal 4 Mm)</t>
  </si>
  <si>
    <t>KO 1685</t>
  </si>
  <si>
    <t>KO 1632</t>
  </si>
  <si>
    <t>CORRECTION TAPE KENKO CT-919 (12M x 5MM)</t>
  </si>
  <si>
    <t>CORRECTION FLUID KENKO KE-301</t>
  </si>
  <si>
    <t>CORRECTION FLUID KENKO KE-826M</t>
  </si>
  <si>
    <t>STAPLER SDI 1104</t>
  </si>
  <si>
    <t>GEL PEN JOYKO JK-100 KING JELLER</t>
  </si>
  <si>
    <t>GEL PEN JOYKO GP-243 WHIZ GEL HITAM</t>
  </si>
  <si>
    <t>BALLPEN JOYKO BP-349-12 VOKUS TRANS HITAM</t>
  </si>
  <si>
    <t>GUNTING KENKO SC-848N</t>
  </si>
  <si>
    <t>ISI CUTTER 9 MM KENKO A-100 (KECIL)</t>
  </si>
  <si>
    <t>LEM CAIR 35 ML KENKO LG-35</t>
  </si>
  <si>
    <t>KO 1633</t>
  </si>
  <si>
    <t>STIP / PENGHAPUS JOYKO ER-B20BL HITAM</t>
  </si>
  <si>
    <t>PAPER TRIGONAL CLIP KENKO NO. 3</t>
  </si>
  <si>
    <t>PENCIL CASE 23 x 8.5 MAGNET JH-220A</t>
  </si>
  <si>
    <t>PENCIL CASE 22 x 7.5 MAGNET AC-1762 COWOK</t>
  </si>
  <si>
    <t>PENCIL CASE 22 x 7.5 MAGNET AC-1762 CEWEK</t>
  </si>
  <si>
    <t>PENCIL CASE 22 x 7.5 MAGNET FC-1758</t>
  </si>
  <si>
    <t>PENCIL CASE 22 x 7.5 MAGNET FX-2275 (METALIK)</t>
  </si>
  <si>
    <t>PENCIL CASE 22 x 7.5 MAGNET C-1755-1</t>
  </si>
  <si>
    <t>LOOSE LEAF JOYKO A5-7020 (100S)</t>
  </si>
  <si>
    <t>SAMPUL SAMSON KWARTO BATIK</t>
  </si>
  <si>
    <t>G 2686</t>
  </si>
  <si>
    <t>PENCIL CASE JOYKO PC-0719 FANCY</t>
  </si>
  <si>
    <t>BINDER NOTE JOYKO A5 (CAMPUS/CLASSIC)</t>
  </si>
  <si>
    <t>KO 2379</t>
  </si>
  <si>
    <t>HIGHLIGHTER / STABILLO JOYKO HL-MIX PINK / ORANGE</t>
  </si>
  <si>
    <t>KO 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</si>
</sst>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quotePrefix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MOROANUG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99"/>
  <sheetViews>
    <sheetView tabSelected="1" topLeftCell="A872" zoomScaleNormal="100" workbookViewId="0">
      <selection activeCell="A892" sqref="A892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303" t="s">
        <v>1</v>
      </c>
      <c r="B142" s="304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303" t="s">
        <v>1</v>
      </c>
      <c r="B391" s="304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G395</f>
        <v>1475675.6756756755</v>
      </c>
      <c r="H398" s="108">
        <f>H395</f>
        <v>162324.32432432432</v>
      </c>
      <c r="I398" s="107"/>
      <c r="J398" s="109">
        <f>H396</f>
        <v>1637999.9999999998</v>
      </c>
    </row>
    <row r="400" spans="1:10" ht="12.75" customHeight="1" x14ac:dyDescent="0.25">
      <c r="A400" s="94" t="s">
        <v>1</v>
      </c>
      <c r="B400" s="95">
        <f>Invoice!E2396</f>
        <v>23070022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432</v>
      </c>
      <c r="C402" s="88" t="str">
        <f>Invoice!E2404</f>
        <v>GEL PEN KENKO KE-16 DOT N DOT HITAM</v>
      </c>
      <c r="D402" s="89">
        <f>Invoice!H2404</f>
        <v>26100</v>
      </c>
      <c r="E402" s="81">
        <f>D402*B402</f>
        <v>11275200</v>
      </c>
      <c r="F402" s="81"/>
      <c r="G402" s="82">
        <f>E402/1.11</f>
        <v>10157837.837837838</v>
      </c>
      <c r="H402" s="83">
        <f>G402*11%</f>
        <v>1117362.1621621621</v>
      </c>
      <c r="I402" s="83">
        <f>G402/B402</f>
        <v>23513.513513513513</v>
      </c>
      <c r="J402" s="103">
        <f>H402/B402</f>
        <v>2586.4864864864862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1409400</v>
      </c>
      <c r="F403" s="81"/>
      <c r="G403" s="90">
        <f>E403/1.11</f>
        <v>1269729.7297297297</v>
      </c>
      <c r="H403" s="91">
        <f>G403*11%</f>
        <v>139670.27027027027</v>
      </c>
      <c r="I403" s="91">
        <f>G403/B402</f>
        <v>2939.1891891891892</v>
      </c>
      <c r="J403" s="104">
        <f>H403/B402</f>
        <v>323.31081081081078</v>
      </c>
    </row>
    <row r="404" spans="1:10" ht="12.75" customHeight="1" x14ac:dyDescent="0.25">
      <c r="A404" s="101"/>
      <c r="D404" s="81" t="s">
        <v>23</v>
      </c>
      <c r="E404" s="81">
        <f>E402-E403</f>
        <v>9865800</v>
      </c>
      <c r="F404" s="81"/>
      <c r="G404" s="82">
        <f>G402-G403</f>
        <v>8888108.108108107</v>
      </c>
      <c r="H404" s="82">
        <f>H402-H403</f>
        <v>977691.89189189184</v>
      </c>
      <c r="I404" s="82">
        <f>I402-I403</f>
        <v>20574.324324324323</v>
      </c>
      <c r="J404" s="105">
        <f>J402-J403</f>
        <v>2263.1756756756754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9865799.9999999981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108</v>
      </c>
      <c r="C408" s="88" t="str">
        <f>Invoice!E2405</f>
        <v>CORRECTION FLUID KENKO KE-107M</v>
      </c>
      <c r="D408" s="89">
        <f>Invoice!H2405</f>
        <v>55800</v>
      </c>
      <c r="E408" s="81">
        <f t="shared" ref="E408:E420" si="70">D408*B408</f>
        <v>6026400</v>
      </c>
      <c r="F408" s="81"/>
      <c r="G408" s="82">
        <f t="shared" ref="G408:G420" si="71">E408/1.11</f>
        <v>5429189.1891891891</v>
      </c>
      <c r="H408" s="83">
        <f t="shared" ref="H408:H420" si="72">G408*11%</f>
        <v>597210.81081081077</v>
      </c>
      <c r="I408" s="83">
        <f t="shared" ref="I408:I420" si="73">G408/B408</f>
        <v>50270.270270270266</v>
      </c>
      <c r="J408" s="103">
        <f t="shared" ref="J408:J420" si="74">H408/B408</f>
        <v>5529.7297297297291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753300</v>
      </c>
      <c r="F409" s="81"/>
      <c r="G409" s="90">
        <f>E409/1.11</f>
        <v>678648.64864864864</v>
      </c>
      <c r="H409" s="91">
        <f>G409*11%</f>
        <v>74651.351351351346</v>
      </c>
      <c r="I409" s="91">
        <f>G409/B408</f>
        <v>6283.7837837837833</v>
      </c>
      <c r="J409" s="104">
        <f>H409/B408</f>
        <v>691.21621621621614</v>
      </c>
    </row>
    <row r="410" spans="1:10" ht="12.75" customHeight="1" x14ac:dyDescent="0.25">
      <c r="A410" s="101"/>
      <c r="D410" s="81" t="s">
        <v>23</v>
      </c>
      <c r="E410" s="81">
        <f>E408-E409</f>
        <v>5273100</v>
      </c>
      <c r="F410" s="81"/>
      <c r="G410" s="82">
        <f>G408-G409</f>
        <v>4750540.5405405406</v>
      </c>
      <c r="H410" s="82">
        <f>H408-H409</f>
        <v>522559.45945945941</v>
      </c>
      <c r="I410" s="82">
        <f>I408-I409</f>
        <v>43986.486486486479</v>
      </c>
      <c r="J410" s="105">
        <f>J408-J409</f>
        <v>4838.5135135135133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5273100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36</v>
      </c>
      <c r="C414" s="88" t="str">
        <f>Invoice!E2406</f>
        <v>LEM STICK KENKO 8 GR (KECIL) isi 30 pc</v>
      </c>
      <c r="D414" s="89">
        <f>Invoice!H2406</f>
        <v>66000</v>
      </c>
      <c r="E414" s="81">
        <f t="shared" si="70"/>
        <v>2376000</v>
      </c>
      <c r="F414" s="81"/>
      <c r="G414" s="82">
        <f t="shared" si="71"/>
        <v>2140540.5405405401</v>
      </c>
      <c r="H414" s="83">
        <f t="shared" si="72"/>
        <v>235459.45945945941</v>
      </c>
      <c r="I414" s="83">
        <f t="shared" si="73"/>
        <v>59459.459459459445</v>
      </c>
      <c r="J414" s="103">
        <f t="shared" si="74"/>
        <v>6540.540540540539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297000</v>
      </c>
      <c r="F415" s="81"/>
      <c r="G415" s="90">
        <f>E415/1.11</f>
        <v>267567.56756756752</v>
      </c>
      <c r="H415" s="91">
        <f>G415*11%</f>
        <v>29432.432432432426</v>
      </c>
      <c r="I415" s="91">
        <f>G415/B414</f>
        <v>7432.4324324324307</v>
      </c>
      <c r="J415" s="104">
        <f>H415/B414</f>
        <v>817.56756756756738</v>
      </c>
    </row>
    <row r="416" spans="1:10" ht="12.75" customHeight="1" x14ac:dyDescent="0.25">
      <c r="A416" s="101"/>
      <c r="D416" s="81" t="s">
        <v>23</v>
      </c>
      <c r="E416" s="81">
        <f>E414-E415</f>
        <v>2079000</v>
      </c>
      <c r="F416" s="81"/>
      <c r="G416" s="82">
        <f>G414-G415</f>
        <v>1872972.9729729726</v>
      </c>
      <c r="H416" s="82">
        <f>H414-H415</f>
        <v>206027.02702702698</v>
      </c>
      <c r="I416" s="82">
        <f>I414-I415</f>
        <v>52027.027027027012</v>
      </c>
      <c r="J416" s="105">
        <f>J414-J415</f>
        <v>5722.9729729729715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2078999.9999999995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4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Invoice!B2407</f>
        <v>36</v>
      </c>
      <c r="C420" s="88" t="str">
        <f>Invoice!E2407</f>
        <v>LEM STICK KENKO 15 GR (TANGGUNG) isi 20 pc</v>
      </c>
      <c r="D420" s="89">
        <f>Invoice!H2407</f>
        <v>72000</v>
      </c>
      <c r="E420" s="81">
        <f t="shared" si="70"/>
        <v>2592000</v>
      </c>
      <c r="F420" s="81"/>
      <c r="G420" s="82">
        <f t="shared" si="71"/>
        <v>2335135.1351351351</v>
      </c>
      <c r="H420" s="83">
        <f t="shared" si="72"/>
        <v>256864.86486486488</v>
      </c>
      <c r="I420" s="83">
        <f t="shared" si="73"/>
        <v>64864.864864864867</v>
      </c>
      <c r="J420" s="103">
        <f t="shared" si="74"/>
        <v>7135.1351351351359</v>
      </c>
    </row>
    <row r="421" spans="1:10" ht="12.75" customHeight="1" x14ac:dyDescent="0.25">
      <c r="A421" s="101"/>
      <c r="D421" s="81"/>
      <c r="E421" s="81">
        <f>(E420*Invoice!I2407)+((E420-(E420*Invoice!I2407))*Invoice!J2407)</f>
        <v>324000</v>
      </c>
      <c r="F421" s="81"/>
      <c r="G421" s="90">
        <f>E421/1.11</f>
        <v>291891.89189189189</v>
      </c>
      <c r="H421" s="91">
        <f>G421*11%</f>
        <v>32108.10810810811</v>
      </c>
      <c r="I421" s="91">
        <f>G421/B420</f>
        <v>8108.1081081081084</v>
      </c>
      <c r="J421" s="104">
        <f>H421/B420</f>
        <v>891.89189189189199</v>
      </c>
    </row>
    <row r="422" spans="1:10" ht="12.75" customHeight="1" x14ac:dyDescent="0.25">
      <c r="A422" s="101"/>
      <c r="D422" s="81" t="s">
        <v>23</v>
      </c>
      <c r="E422" s="81">
        <f>E420-E421</f>
        <v>2268000</v>
      </c>
      <c r="F422" s="81"/>
      <c r="G422" s="82">
        <f>G420-G421</f>
        <v>2043243.2432432433</v>
      </c>
      <c r="H422" s="82">
        <f>H420-H421</f>
        <v>224756.75675675677</v>
      </c>
      <c r="I422" s="82">
        <f>I420-I421</f>
        <v>56756.75675675676</v>
      </c>
      <c r="J422" s="105">
        <f>J420-J421</f>
        <v>6243.2432432432443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2268000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6"/>
      <c r="B425" s="107"/>
      <c r="C425" s="107"/>
      <c r="D425" s="107"/>
      <c r="E425" s="107"/>
      <c r="F425" s="107"/>
      <c r="G425" s="108">
        <f>G404+G410+G416+G422</f>
        <v>17554864.864864863</v>
      </c>
      <c r="H425" s="108">
        <f>H404+H410+H416+H422</f>
        <v>1931035.1351351349</v>
      </c>
      <c r="I425" s="107"/>
      <c r="J425" s="109">
        <f>H405+H411+H417+H423</f>
        <v>19485899.999999996</v>
      </c>
    </row>
    <row r="427" spans="1:10" ht="12.75" customHeight="1" x14ac:dyDescent="0.25">
      <c r="A427" s="94" t="s">
        <v>1</v>
      </c>
      <c r="B427" s="95">
        <f>Invoice!E2510</f>
        <v>23070023</v>
      </c>
      <c r="C427" s="96"/>
      <c r="D427" s="97"/>
      <c r="E427" s="97"/>
      <c r="F427" s="97"/>
      <c r="G427" s="98"/>
      <c r="H427" s="99"/>
      <c r="I427" s="99"/>
      <c r="J427" s="100"/>
    </row>
    <row r="428" spans="1:10" ht="12.75" customHeight="1" x14ac:dyDescent="0.25">
      <c r="A428" s="101">
        <v>1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Invoice!B2518</f>
        <v>36</v>
      </c>
      <c r="C429" s="88" t="str">
        <f>Invoice!E2518</f>
        <v>LEM STICK KENKO 15 GR (TANGGUNG) isi 20 pc</v>
      </c>
      <c r="D429" s="89">
        <f>Invoice!H2518</f>
        <v>72000</v>
      </c>
      <c r="E429" s="81">
        <f>D429*B429</f>
        <v>2592000</v>
      </c>
      <c r="F429" s="81"/>
      <c r="G429" s="82">
        <f>E429/1.11</f>
        <v>2335135.1351351351</v>
      </c>
      <c r="H429" s="83">
        <f>G429*11%</f>
        <v>256864.86486486488</v>
      </c>
      <c r="I429" s="83">
        <f>G429/B429</f>
        <v>64864.864864864867</v>
      </c>
      <c r="J429" s="103">
        <f>H429/B429</f>
        <v>7135.1351351351359</v>
      </c>
    </row>
    <row r="430" spans="1:10" ht="12.75" customHeight="1" x14ac:dyDescent="0.25">
      <c r="A430" s="101"/>
      <c r="D430" s="81"/>
      <c r="E430" s="81">
        <f>(E429*Invoice!I2518)+((E429-(E429*Invoice!I2518))*Invoice!J2518)</f>
        <v>349920</v>
      </c>
      <c r="F430" s="81"/>
      <c r="G430" s="90">
        <f>E430/1.11</f>
        <v>315243.2432432432</v>
      </c>
      <c r="H430" s="91">
        <f>G430*11%</f>
        <v>34676.756756756753</v>
      </c>
      <c r="I430" s="91">
        <f>G430/B429</f>
        <v>8756.7567567567548</v>
      </c>
      <c r="J430" s="104">
        <f>H430/B429</f>
        <v>963.24324324324311</v>
      </c>
    </row>
    <row r="431" spans="1:10" ht="12.75" customHeight="1" x14ac:dyDescent="0.25">
      <c r="A431" s="101"/>
      <c r="D431" s="81" t="s">
        <v>23</v>
      </c>
      <c r="E431" s="81">
        <f>E429-E430</f>
        <v>2242080</v>
      </c>
      <c r="F431" s="81"/>
      <c r="G431" s="82">
        <f>G429-G430</f>
        <v>2019891.8918918921</v>
      </c>
      <c r="H431" s="82">
        <f>H429-H430</f>
        <v>222188.10810810814</v>
      </c>
      <c r="I431" s="82">
        <f>I429-I430</f>
        <v>56108.108108108114</v>
      </c>
      <c r="J431" s="105">
        <f>J429-J430</f>
        <v>6171.8918918918926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2242080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G431</f>
        <v>2019891.8918918921</v>
      </c>
      <c r="H434" s="108">
        <f>H431</f>
        <v>222188.10810810814</v>
      </c>
      <c r="I434" s="107"/>
      <c r="J434" s="109">
        <f>H432</f>
        <v>2242080</v>
      </c>
    </row>
    <row r="436" spans="1:10" ht="12.75" customHeight="1" x14ac:dyDescent="0.25">
      <c r="A436" s="94" t="s">
        <v>1</v>
      </c>
      <c r="B436" s="95">
        <f>Invoice!E2624</f>
        <v>23070024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144</v>
      </c>
      <c r="C438" s="88" t="str">
        <f>Invoice!E2632</f>
        <v>GEL PEN KENKO KE-303 T-GEL TRIANGULAR BIRU</v>
      </c>
      <c r="D438" s="89">
        <f>Invoice!H2632</f>
        <v>21600</v>
      </c>
      <c r="E438" s="81">
        <f>D438*B438</f>
        <v>3110400</v>
      </c>
      <c r="F438" s="81"/>
      <c r="G438" s="82">
        <f>E438/1.11</f>
        <v>2802162.1621621619</v>
      </c>
      <c r="H438" s="83">
        <f>G438*11%</f>
        <v>308237.83783783781</v>
      </c>
      <c r="I438" s="83">
        <f>G438/B438</f>
        <v>19459.459459459456</v>
      </c>
      <c r="J438" s="103">
        <f>H438/B438</f>
        <v>2140.5405405405404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388800</v>
      </c>
      <c r="F439" s="81"/>
      <c r="G439" s="90">
        <f>E439/1.11</f>
        <v>350270.27027027024</v>
      </c>
      <c r="H439" s="91">
        <f>G439*11%</f>
        <v>38529.729729729726</v>
      </c>
      <c r="I439" s="91">
        <f>G439/B438</f>
        <v>2432.4324324324321</v>
      </c>
      <c r="J439" s="104">
        <f>H439/B438</f>
        <v>267.56756756756755</v>
      </c>
    </row>
    <row r="440" spans="1:10" ht="12.75" customHeight="1" x14ac:dyDescent="0.25">
      <c r="A440" s="101"/>
      <c r="D440" s="81" t="s">
        <v>23</v>
      </c>
      <c r="E440" s="81">
        <f>E438-E439</f>
        <v>2721600</v>
      </c>
      <c r="F440" s="81"/>
      <c r="G440" s="82">
        <f>G438-G439</f>
        <v>2451891.8918918916</v>
      </c>
      <c r="H440" s="82">
        <f>H438-H439</f>
        <v>269708.10810810811</v>
      </c>
      <c r="I440" s="82">
        <f>I438-I439</f>
        <v>17027.027027027023</v>
      </c>
      <c r="J440" s="105">
        <f>J438-J439</f>
        <v>1872.9729729729729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2721599.9999999995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6"/>
      <c r="B443" s="107"/>
      <c r="C443" s="107"/>
      <c r="D443" s="107"/>
      <c r="E443" s="107"/>
      <c r="F443" s="107"/>
      <c r="G443" s="108">
        <f>G440</f>
        <v>2451891.8918918916</v>
      </c>
      <c r="H443" s="108">
        <f>H440</f>
        <v>269708.10810810811</v>
      </c>
      <c r="I443" s="107"/>
      <c r="J443" s="109">
        <f>H441</f>
        <v>2721599.9999999995</v>
      </c>
    </row>
    <row r="445" spans="1:10" ht="12.75" customHeight="1" x14ac:dyDescent="0.25">
      <c r="A445" s="94" t="s">
        <v>1</v>
      </c>
      <c r="B445" s="95">
        <f>Invoice!E2738</f>
        <v>23070025</v>
      </c>
      <c r="C445" s="96"/>
      <c r="D445" s="97"/>
      <c r="E445" s="97"/>
      <c r="F445" s="97"/>
      <c r="G445" s="98"/>
      <c r="H445" s="99"/>
      <c r="I445" s="99"/>
      <c r="J445" s="100"/>
    </row>
    <row r="446" spans="1:10" ht="12.75" customHeight="1" x14ac:dyDescent="0.25">
      <c r="A446" s="101">
        <v>1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Invoice!B2746</f>
        <v>20</v>
      </c>
      <c r="C447" s="88" t="str">
        <f>Invoice!E2746</f>
        <v>STAPLER SDI 1123</v>
      </c>
      <c r="D447" s="89">
        <f>Invoice!H2746</f>
        <v>300000</v>
      </c>
      <c r="E447" s="81">
        <f>D447*B447</f>
        <v>6000000</v>
      </c>
      <c r="F447" s="81"/>
      <c r="G447" s="82">
        <f>E447/1.11</f>
        <v>5405405.405405405</v>
      </c>
      <c r="H447" s="83">
        <f>G447*11%</f>
        <v>594594.59459459456</v>
      </c>
      <c r="I447" s="83">
        <f>G447/B447</f>
        <v>270270.27027027024</v>
      </c>
      <c r="J447" s="103">
        <f>H447/B447</f>
        <v>29729.729729729726</v>
      </c>
    </row>
    <row r="448" spans="1:10" ht="12.75" customHeight="1" x14ac:dyDescent="0.25">
      <c r="A448" s="101"/>
      <c r="D448" s="81"/>
      <c r="E448" s="81">
        <f>(E447*Invoice!I2746)+((E447-(E447*Invoice!I2746))*Invoice!J2746)</f>
        <v>750000</v>
      </c>
      <c r="F448" s="81"/>
      <c r="G448" s="90">
        <f>E448/1.11</f>
        <v>675675.67567567562</v>
      </c>
      <c r="H448" s="91">
        <f>G448*11%</f>
        <v>74324.32432432432</v>
      </c>
      <c r="I448" s="91">
        <f>G448/B447</f>
        <v>33783.78378378378</v>
      </c>
      <c r="J448" s="104">
        <f>H448/B447</f>
        <v>3716.2162162162158</v>
      </c>
    </row>
    <row r="449" spans="1:10" ht="12.75" customHeight="1" x14ac:dyDescent="0.25">
      <c r="A449" s="101"/>
      <c r="D449" s="81" t="s">
        <v>23</v>
      </c>
      <c r="E449" s="81">
        <f>E447-E448</f>
        <v>5250000</v>
      </c>
      <c r="F449" s="81"/>
      <c r="G449" s="82">
        <f>G447-G448</f>
        <v>4729729.7297297297</v>
      </c>
      <c r="H449" s="82">
        <f>H447-H448</f>
        <v>520270.27027027024</v>
      </c>
      <c r="I449" s="82">
        <f>I447-I448</f>
        <v>236486.48648648645</v>
      </c>
      <c r="J449" s="105">
        <f>J447-J448</f>
        <v>26013.51351351351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5250000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2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Invoice!B2747</f>
        <v>72</v>
      </c>
      <c r="C453" s="88" t="str">
        <f>Invoice!E2747</f>
        <v>CORRECTION FLUID KENKO KE-108</v>
      </c>
      <c r="D453" s="89">
        <f>Invoice!H2747</f>
        <v>47100</v>
      </c>
      <c r="E453" s="81">
        <f t="shared" ref="E453" si="75">D453*B453</f>
        <v>3391200</v>
      </c>
      <c r="F453" s="81"/>
      <c r="G453" s="82">
        <f t="shared" ref="G453" si="76">E453/1.11</f>
        <v>3055135.1351351347</v>
      </c>
      <c r="H453" s="83">
        <f t="shared" ref="H453" si="77">G453*11%</f>
        <v>336064.86486486479</v>
      </c>
      <c r="I453" s="83">
        <f t="shared" ref="I453" si="78">G453/B453</f>
        <v>42432.432432432426</v>
      </c>
      <c r="J453" s="103">
        <f t="shared" ref="J453" si="79">H453/B453</f>
        <v>4667.5675675675666</v>
      </c>
    </row>
    <row r="454" spans="1:10" ht="12.75" customHeight="1" x14ac:dyDescent="0.25">
      <c r="A454" s="101"/>
      <c r="D454" s="81"/>
      <c r="E454" s="81">
        <f>(E453*Invoice!I2747)+((E453-(E453*Invoice!I2747))*Invoice!J2747)</f>
        <v>423900</v>
      </c>
      <c r="F454" s="81"/>
      <c r="G454" s="90">
        <f>E454/1.11</f>
        <v>381891.89189189184</v>
      </c>
      <c r="H454" s="91">
        <f>G454*11%</f>
        <v>42008.108108108099</v>
      </c>
      <c r="I454" s="91">
        <f>G454/B453</f>
        <v>5304.0540540540533</v>
      </c>
      <c r="J454" s="104">
        <f>H454/B453</f>
        <v>583.44594594594582</v>
      </c>
    </row>
    <row r="455" spans="1:10" ht="12.75" customHeight="1" x14ac:dyDescent="0.25">
      <c r="A455" s="101"/>
      <c r="D455" s="81" t="s">
        <v>23</v>
      </c>
      <c r="E455" s="81">
        <f>E453-E454</f>
        <v>2967300</v>
      </c>
      <c r="F455" s="81"/>
      <c r="G455" s="82">
        <f>G453-G454</f>
        <v>2673243.2432432426</v>
      </c>
      <c r="H455" s="82">
        <f>H453-H454</f>
        <v>294056.75675675669</v>
      </c>
      <c r="I455" s="82">
        <f>I453-I454</f>
        <v>37128.378378378373</v>
      </c>
      <c r="J455" s="105">
        <f>J453-J454</f>
        <v>4084.1216216216208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2967299.9999999991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6"/>
      <c r="B458" s="107"/>
      <c r="C458" s="107"/>
      <c r="D458" s="107"/>
      <c r="E458" s="107"/>
      <c r="F458" s="107"/>
      <c r="G458" s="108">
        <f>G449+G455</f>
        <v>7402972.9729729723</v>
      </c>
      <c r="H458" s="108">
        <f>H449+H455</f>
        <v>814327.02702702698</v>
      </c>
      <c r="I458" s="107"/>
      <c r="J458" s="109">
        <f>H450+H456</f>
        <v>8217299.9999999991</v>
      </c>
    </row>
    <row r="460" spans="1:10" ht="12.75" customHeight="1" x14ac:dyDescent="0.25">
      <c r="A460" s="94" t="s">
        <v>1</v>
      </c>
      <c r="B460" s="95">
        <f>Invoice!E2852</f>
        <v>23070026</v>
      </c>
      <c r="C460" s="96"/>
      <c r="D460" s="97"/>
      <c r="E460" s="97"/>
      <c r="F460" s="97"/>
      <c r="G460" s="98"/>
      <c r="H460" s="99"/>
      <c r="I460" s="99"/>
      <c r="J460" s="100"/>
    </row>
    <row r="461" spans="1:10" ht="12.75" customHeight="1" x14ac:dyDescent="0.25">
      <c r="A461" s="101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Invoice!B2860</f>
        <v>300</v>
      </c>
      <c r="C462" s="88" t="str">
        <f>Invoice!E2860</f>
        <v>PENSIL JOYKO 2B P-88</v>
      </c>
      <c r="D462" s="89">
        <f>Invoice!H2860</f>
        <v>104400</v>
      </c>
      <c r="E462" s="81">
        <f>D462*B462</f>
        <v>31320000</v>
      </c>
      <c r="F462" s="81"/>
      <c r="G462" s="82">
        <f>E462/1.11</f>
        <v>28216216.216216214</v>
      </c>
      <c r="H462" s="83">
        <f>G462*11%</f>
        <v>3103783.7837837837</v>
      </c>
      <c r="I462" s="83">
        <f>G462/B462</f>
        <v>94054.054054054053</v>
      </c>
      <c r="J462" s="103">
        <f>H462/B462</f>
        <v>10345.945945945945</v>
      </c>
    </row>
    <row r="463" spans="1:10" ht="12.75" customHeight="1" x14ac:dyDescent="0.25">
      <c r="A463" s="101"/>
      <c r="D463" s="81"/>
      <c r="E463" s="81">
        <f>(E462*Invoice!I2860)+((E462-(E462*Invoice!I2860))*Invoice!J2860)</f>
        <v>3915000</v>
      </c>
      <c r="F463" s="81"/>
      <c r="G463" s="90">
        <f>E463/1.11</f>
        <v>3527027.0270270268</v>
      </c>
      <c r="H463" s="91">
        <f>G463*11%</f>
        <v>387972.97297297296</v>
      </c>
      <c r="I463" s="91">
        <f>G463/B462</f>
        <v>11756.756756756757</v>
      </c>
      <c r="J463" s="104">
        <f>H463/B462</f>
        <v>1293.2432432432431</v>
      </c>
    </row>
    <row r="464" spans="1:10" ht="12.75" customHeight="1" x14ac:dyDescent="0.25">
      <c r="A464" s="101"/>
      <c r="D464" s="81" t="s">
        <v>23</v>
      </c>
      <c r="E464" s="81">
        <f>E462-E463</f>
        <v>27405000</v>
      </c>
      <c r="F464" s="81"/>
      <c r="G464" s="82">
        <f>G462-G463</f>
        <v>24689189.189189188</v>
      </c>
      <c r="H464" s="82">
        <f>H462-H463</f>
        <v>2715810.8108108109</v>
      </c>
      <c r="I464" s="82">
        <f>I462-I463</f>
        <v>82297.297297297293</v>
      </c>
      <c r="J464" s="105">
        <f>J462-J463</f>
        <v>9052.7027027027016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27405000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Invoice!B2861</f>
        <v>20</v>
      </c>
      <c r="C468" s="88" t="str">
        <f>Invoice!E2861</f>
        <v>MESIN LABEL HARGA JOYKO MX-5500M (8 DIGITS, 1 LINE)</v>
      </c>
      <c r="D468" s="89">
        <f>Invoice!H2861</f>
        <v>40500</v>
      </c>
      <c r="E468" s="81">
        <f t="shared" ref="E468" si="80">D468*B468</f>
        <v>810000</v>
      </c>
      <c r="F468" s="81"/>
      <c r="G468" s="82">
        <f t="shared" ref="G468" si="81">E468/1.11</f>
        <v>729729.7297297297</v>
      </c>
      <c r="H468" s="83">
        <f t="shared" ref="H468" si="82">G468*11%</f>
        <v>80270.270270270266</v>
      </c>
      <c r="I468" s="83">
        <f t="shared" ref="I468" si="83">G468/B468</f>
        <v>36486.486486486487</v>
      </c>
      <c r="J468" s="103">
        <f t="shared" ref="J468" si="84">H468/B468</f>
        <v>4013.5135135135133</v>
      </c>
    </row>
    <row r="469" spans="1:10" ht="12.75" customHeight="1" x14ac:dyDescent="0.25">
      <c r="A469" s="101"/>
      <c r="D469" s="81"/>
      <c r="E469" s="81">
        <f>(E468*Invoice!I2861)+((E468-(E468*Invoice!I2861))*Invoice!J2861)</f>
        <v>101250</v>
      </c>
      <c r="F469" s="81"/>
      <c r="G469" s="90">
        <f>E469/1.11</f>
        <v>91216.216216216213</v>
      </c>
      <c r="H469" s="91">
        <f>G469*11%</f>
        <v>10033.783783783783</v>
      </c>
      <c r="I469" s="91">
        <f>G469/B468</f>
        <v>4560.8108108108108</v>
      </c>
      <c r="J469" s="104">
        <f>H469/B468</f>
        <v>501.68918918918916</v>
      </c>
    </row>
    <row r="470" spans="1:10" ht="12.75" customHeight="1" x14ac:dyDescent="0.25">
      <c r="A470" s="101"/>
      <c r="D470" s="81" t="s">
        <v>23</v>
      </c>
      <c r="E470" s="81">
        <f>E468-E469</f>
        <v>708750</v>
      </c>
      <c r="F470" s="81"/>
      <c r="G470" s="82">
        <f>G468-G469</f>
        <v>638513.51351351349</v>
      </c>
      <c r="H470" s="82">
        <f>H468-H469</f>
        <v>70236.486486486479</v>
      </c>
      <c r="I470" s="82">
        <f>I468-I469</f>
        <v>31925.675675675677</v>
      </c>
      <c r="J470" s="105">
        <f>J468-J469</f>
        <v>3511.8243243243242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708750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6"/>
      <c r="B473" s="107"/>
      <c r="C473" s="107"/>
      <c r="D473" s="107"/>
      <c r="E473" s="107"/>
      <c r="F473" s="107"/>
      <c r="G473" s="108">
        <f>G464+G470</f>
        <v>25327702.702702701</v>
      </c>
      <c r="H473" s="108">
        <f>H464+H470</f>
        <v>2786047.2972972975</v>
      </c>
      <c r="I473" s="107"/>
      <c r="J473" s="109">
        <f>H465+H471</f>
        <v>28113750</v>
      </c>
    </row>
    <row r="475" spans="1:10" ht="12.75" customHeight="1" x14ac:dyDescent="0.25">
      <c r="A475" s="94" t="s">
        <v>1</v>
      </c>
      <c r="B475" s="95">
        <f>Invoice!E2966</f>
        <v>23070027</v>
      </c>
      <c r="C475" s="96"/>
      <c r="D475" s="97"/>
      <c r="E475" s="97"/>
      <c r="F475" s="97"/>
      <c r="G475" s="98"/>
      <c r="H475" s="99"/>
      <c r="I475" s="99"/>
      <c r="J475" s="100"/>
    </row>
    <row r="476" spans="1:10" ht="12.75" customHeight="1" x14ac:dyDescent="0.25">
      <c r="A476" s="101">
        <v>1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Invoice!B2974</f>
        <v>1200</v>
      </c>
      <c r="C477" s="88" t="str">
        <f>Invoice!E2974</f>
        <v>STAPLER JOYKO HD-10CL</v>
      </c>
      <c r="D477" s="89">
        <f>Invoice!H2974</f>
        <v>7000</v>
      </c>
      <c r="E477" s="81">
        <f>D477*B477</f>
        <v>8400000</v>
      </c>
      <c r="F477" s="81"/>
      <c r="G477" s="82">
        <f>E477/1.11</f>
        <v>7567567.5675675673</v>
      </c>
      <c r="H477" s="83">
        <f>G477*11%</f>
        <v>832432.43243243243</v>
      </c>
      <c r="I477" s="83">
        <f>G477/B477</f>
        <v>6306.3063063063064</v>
      </c>
      <c r="J477" s="103">
        <f>H477/B477</f>
        <v>693.69369369369372</v>
      </c>
    </row>
    <row r="478" spans="1:10" ht="12.75" customHeight="1" x14ac:dyDescent="0.25">
      <c r="A478" s="101"/>
      <c r="D478" s="81"/>
      <c r="E478" s="81">
        <f>(E477*Invoice!I2974)+((E477-(E477*Invoice!I2974))*Invoice!J2974)</f>
        <v>1050000</v>
      </c>
      <c r="F478" s="81"/>
      <c r="G478" s="90">
        <f>E478/1.11</f>
        <v>945945.94594594592</v>
      </c>
      <c r="H478" s="91">
        <f>G478*11%</f>
        <v>104054.05405405405</v>
      </c>
      <c r="I478" s="91">
        <f>G478/B477</f>
        <v>788.2882882882883</v>
      </c>
      <c r="J478" s="104">
        <f>H478/B477</f>
        <v>86.711711711711715</v>
      </c>
    </row>
    <row r="479" spans="1:10" ht="12.75" customHeight="1" x14ac:dyDescent="0.25">
      <c r="A479" s="101"/>
      <c r="D479" s="81" t="s">
        <v>23</v>
      </c>
      <c r="E479" s="81">
        <f>E477-E478</f>
        <v>7350000</v>
      </c>
      <c r="F479" s="81"/>
      <c r="G479" s="82">
        <f>G477-G478</f>
        <v>6621621.6216216218</v>
      </c>
      <c r="H479" s="82">
        <f>H477-H478</f>
        <v>728378.37837837834</v>
      </c>
      <c r="I479" s="82">
        <f>I477-I478</f>
        <v>5518.0180180180178</v>
      </c>
      <c r="J479" s="105">
        <f>J477-J478</f>
        <v>606.98198198198202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7350000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2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Invoice!B2975</f>
        <v>144</v>
      </c>
      <c r="C483" s="88" t="str">
        <f>Invoice!E2975</f>
        <v>GUNTING JOYKO SC-848</v>
      </c>
      <c r="D483" s="89">
        <f>Invoice!H2975</f>
        <v>9750</v>
      </c>
      <c r="E483" s="81">
        <f t="shared" ref="E483" si="85">D483*B483</f>
        <v>1404000</v>
      </c>
      <c r="F483" s="81"/>
      <c r="G483" s="82">
        <f t="shared" ref="G483" si="86">E483/1.11</f>
        <v>1264864.8648648649</v>
      </c>
      <c r="H483" s="83">
        <f t="shared" ref="H483" si="87">G483*11%</f>
        <v>139135.13513513515</v>
      </c>
      <c r="I483" s="83">
        <f t="shared" ref="I483" si="88">G483/B483</f>
        <v>8783.7837837837833</v>
      </c>
      <c r="J483" s="103">
        <f t="shared" ref="J483" si="89">H483/B483</f>
        <v>966.21621621621625</v>
      </c>
    </row>
    <row r="484" spans="1:10" ht="12.75" customHeight="1" x14ac:dyDescent="0.25">
      <c r="A484" s="101"/>
      <c r="D484" s="81"/>
      <c r="E484" s="81">
        <f>(E483*Invoice!I2975)+((E483-(E483*Invoice!I2975))*Invoice!J2975)</f>
        <v>175500</v>
      </c>
      <c r="F484" s="81"/>
      <c r="G484" s="90">
        <f>E484/1.11</f>
        <v>158108.10810810811</v>
      </c>
      <c r="H484" s="91">
        <f>G484*11%</f>
        <v>17391.891891891893</v>
      </c>
      <c r="I484" s="91">
        <f>G484/B483</f>
        <v>1097.9729729729729</v>
      </c>
      <c r="J484" s="104">
        <f>H484/B483</f>
        <v>120.77702702702703</v>
      </c>
    </row>
    <row r="485" spans="1:10" ht="12.75" customHeight="1" x14ac:dyDescent="0.25">
      <c r="A485" s="101"/>
      <c r="D485" s="81" t="s">
        <v>23</v>
      </c>
      <c r="E485" s="81">
        <f>E483-E484</f>
        <v>1228500</v>
      </c>
      <c r="F485" s="81"/>
      <c r="G485" s="82">
        <f>G483-G484</f>
        <v>1106756.7567567567</v>
      </c>
      <c r="H485" s="82">
        <f>H483-H484</f>
        <v>121743.24324324325</v>
      </c>
      <c r="I485" s="82">
        <f>I483-I484</f>
        <v>7685.8108108108099</v>
      </c>
      <c r="J485" s="105">
        <f>J483-J484</f>
        <v>845.43918918918916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1228500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G479+G485</f>
        <v>7728378.3783783782</v>
      </c>
      <c r="H488" s="108">
        <f>H479+H485</f>
        <v>850121.62162162154</v>
      </c>
      <c r="I488" s="107"/>
      <c r="J488" s="109">
        <f>H480+H486</f>
        <v>8578500</v>
      </c>
    </row>
    <row r="490" spans="1:10" ht="12.75" customHeight="1" x14ac:dyDescent="0.25">
      <c r="A490" s="94" t="s">
        <v>1</v>
      </c>
      <c r="B490" s="95">
        <f>Invoice!E3080</f>
        <v>23070028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Invoice!B3088</f>
        <v>20</v>
      </c>
      <c r="C492" s="88" t="str">
        <f>Invoice!E3088</f>
        <v>STAPLER KENKO HD-50</v>
      </c>
      <c r="D492" s="89">
        <f>Invoice!H3088</f>
        <v>228000</v>
      </c>
      <c r="E492" s="81">
        <f>D492*B492</f>
        <v>4560000</v>
      </c>
      <c r="F492" s="81"/>
      <c r="G492" s="82">
        <f>E492/1.11</f>
        <v>4108108.1081081079</v>
      </c>
      <c r="H492" s="83">
        <f>G492*11%</f>
        <v>451891.89189189189</v>
      </c>
      <c r="I492" s="83">
        <f>G492/B492</f>
        <v>205405.40540540538</v>
      </c>
      <c r="J492" s="103">
        <f>H492/B492</f>
        <v>22594.594594594593</v>
      </c>
    </row>
    <row r="493" spans="1:10" ht="12.75" customHeight="1" x14ac:dyDescent="0.25">
      <c r="A493" s="101"/>
      <c r="D493" s="81"/>
      <c r="E493" s="81">
        <f>(E492*Invoice!I3088)+((E492-(E492*Invoice!I3088))*Invoice!J3088)</f>
        <v>615600</v>
      </c>
      <c r="F493" s="81"/>
      <c r="G493" s="90">
        <f>E493/1.11</f>
        <v>554594.59459459456</v>
      </c>
      <c r="H493" s="91">
        <f>G493*11%</f>
        <v>61005.4054054054</v>
      </c>
      <c r="I493" s="91">
        <f>G493/B492</f>
        <v>27729.729729729726</v>
      </c>
      <c r="J493" s="104">
        <f>H493/B492</f>
        <v>3050.27027027027</v>
      </c>
    </row>
    <row r="494" spans="1:10" ht="12.75" customHeight="1" x14ac:dyDescent="0.25">
      <c r="A494" s="101"/>
      <c r="D494" s="81" t="s">
        <v>23</v>
      </c>
      <c r="E494" s="81">
        <f>E492-E493</f>
        <v>3944400</v>
      </c>
      <c r="F494" s="81"/>
      <c r="G494" s="82">
        <f>G492-G493</f>
        <v>3553513.5135135134</v>
      </c>
      <c r="H494" s="82">
        <f>H492-H493</f>
        <v>390886.48648648651</v>
      </c>
      <c r="I494" s="82">
        <f>I492-I493</f>
        <v>177675.67567567565</v>
      </c>
      <c r="J494" s="105">
        <f>J492-J493</f>
        <v>19544.324324324323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3944400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G494</f>
        <v>3553513.5135135134</v>
      </c>
      <c r="H497" s="108">
        <f>H494</f>
        <v>390886.48648648651</v>
      </c>
      <c r="I497" s="107"/>
      <c r="J497" s="109">
        <f>H495</f>
        <v>3944400</v>
      </c>
    </row>
    <row r="499" spans="1:10" ht="12.75" customHeight="1" x14ac:dyDescent="0.25">
      <c r="A499" s="94" t="s">
        <v>1</v>
      </c>
      <c r="B499" s="95">
        <f>Invoice!E3194</f>
        <v>23070029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Invoice!B3202</f>
        <v>36</v>
      </c>
      <c r="C501" s="88" t="str">
        <f>Invoice!E3202</f>
        <v>CORRECTION FLUID KENKO KE-01</v>
      </c>
      <c r="D501" s="89">
        <f>Invoice!H3202</f>
        <v>54300</v>
      </c>
      <c r="E501" s="81">
        <f>D501*B501</f>
        <v>1954800</v>
      </c>
      <c r="F501" s="81"/>
      <c r="G501" s="82">
        <f>E501/1.11</f>
        <v>1761081.0810810809</v>
      </c>
      <c r="H501" s="83">
        <f>G501*11%</f>
        <v>193718.91891891891</v>
      </c>
      <c r="I501" s="83">
        <f>G501/B501</f>
        <v>48918.918918918913</v>
      </c>
      <c r="J501" s="103">
        <f>H501/B501</f>
        <v>5381.0810810810808</v>
      </c>
    </row>
    <row r="502" spans="1:10" ht="12.75" customHeight="1" x14ac:dyDescent="0.25">
      <c r="A502" s="101"/>
      <c r="D502" s="81"/>
      <c r="E502" s="81">
        <f>(E501*Invoice!I3202)+((E501-(E501*Invoice!I3202))*Invoice!J3202)</f>
        <v>273672</v>
      </c>
      <c r="F502" s="81"/>
      <c r="G502" s="90">
        <f>E502/1.11</f>
        <v>246551.35135135133</v>
      </c>
      <c r="H502" s="91">
        <f>G502*11%</f>
        <v>27120.648648648646</v>
      </c>
      <c r="I502" s="91">
        <f>G502/B501</f>
        <v>6848.6486486486483</v>
      </c>
      <c r="J502" s="104">
        <f>H502/B501</f>
        <v>753.35135135135124</v>
      </c>
    </row>
    <row r="503" spans="1:10" ht="12.75" customHeight="1" x14ac:dyDescent="0.25">
      <c r="A503" s="101"/>
      <c r="D503" s="81" t="s">
        <v>23</v>
      </c>
      <c r="E503" s="81">
        <f>E501-E502</f>
        <v>1681128</v>
      </c>
      <c r="F503" s="81"/>
      <c r="G503" s="82">
        <f>G501-G502</f>
        <v>1514529.7297297297</v>
      </c>
      <c r="H503" s="82">
        <f>H501-H502</f>
        <v>166598.27027027027</v>
      </c>
      <c r="I503" s="82">
        <f>I501-I502</f>
        <v>42070.270270270266</v>
      </c>
      <c r="J503" s="105">
        <f>J501-J502</f>
        <v>4627.72972972973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1681128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Invoice!B3203</f>
        <v>144</v>
      </c>
      <c r="C507" s="88" t="str">
        <f>Invoice!E3203</f>
        <v>GEL PEN KENKO K-1 HITAM</v>
      </c>
      <c r="D507" s="89">
        <f>Invoice!H3203</f>
        <v>39600</v>
      </c>
      <c r="E507" s="81">
        <f t="shared" ref="E507" si="90">D507*B507</f>
        <v>5702400</v>
      </c>
      <c r="F507" s="81"/>
      <c r="G507" s="82">
        <f t="shared" ref="G507" si="91">E507/1.11</f>
        <v>5137297.297297297</v>
      </c>
      <c r="H507" s="83">
        <f t="shared" ref="H507" si="92">G507*11%</f>
        <v>565102.70270270272</v>
      </c>
      <c r="I507" s="83">
        <f t="shared" ref="I507" si="93">G507/B507</f>
        <v>35675.675675675673</v>
      </c>
      <c r="J507" s="103">
        <f t="shared" ref="J507" si="94">H507/B507</f>
        <v>3924.3243243243246</v>
      </c>
    </row>
    <row r="508" spans="1:10" ht="12.75" customHeight="1" x14ac:dyDescent="0.25">
      <c r="A508" s="101"/>
      <c r="D508" s="81"/>
      <c r="E508" s="81">
        <f>(E507*Invoice!I3203)+((E507-(E507*Invoice!I3203))*Invoice!J3203)</f>
        <v>798336.00000000012</v>
      </c>
      <c r="F508" s="81"/>
      <c r="G508" s="90">
        <f>E508/1.11</f>
        <v>719221.62162162166</v>
      </c>
      <c r="H508" s="91">
        <f>G508*11%</f>
        <v>79114.378378378387</v>
      </c>
      <c r="I508" s="91">
        <f>G508/B507</f>
        <v>4994.594594594595</v>
      </c>
      <c r="J508" s="104">
        <f>H508/B507</f>
        <v>549.40540540540542</v>
      </c>
    </row>
    <row r="509" spans="1:10" ht="12.75" customHeight="1" x14ac:dyDescent="0.25">
      <c r="A509" s="101"/>
      <c r="D509" s="81" t="s">
        <v>23</v>
      </c>
      <c r="E509" s="81">
        <f>E507-E508</f>
        <v>4904064</v>
      </c>
      <c r="F509" s="81"/>
      <c r="G509" s="82">
        <f>G507-G508</f>
        <v>4418075.6756756753</v>
      </c>
      <c r="H509" s="82">
        <f>H507-H508</f>
        <v>485988.32432432432</v>
      </c>
      <c r="I509" s="82">
        <f>I507-I508</f>
        <v>30681.08108108108</v>
      </c>
      <c r="J509" s="105">
        <f>J507-J508</f>
        <v>3374.9189189189192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4904064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5932605.405405405</v>
      </c>
      <c r="H512" s="108">
        <f>H503+H509</f>
        <v>652586.59459459456</v>
      </c>
      <c r="I512" s="107"/>
      <c r="J512" s="109">
        <f>H504+H510</f>
        <v>6585192</v>
      </c>
    </row>
    <row r="514" spans="1:10" ht="12.75" customHeight="1" x14ac:dyDescent="0.25">
      <c r="A514" s="94" t="s">
        <v>1</v>
      </c>
      <c r="B514" s="95">
        <f>Invoice!E3308</f>
        <v>23070030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Invoice!B3316</f>
        <v>144</v>
      </c>
      <c r="C516" s="88" t="str">
        <f>Invoice!E3316</f>
        <v>ISI PENSIL 2B 2.0 MM JOYKO PL-11</v>
      </c>
      <c r="D516" s="89">
        <f>Invoice!H3316</f>
        <v>37200</v>
      </c>
      <c r="E516" s="81">
        <f>D516*B516</f>
        <v>5356800</v>
      </c>
      <c r="F516" s="81"/>
      <c r="G516" s="82">
        <f>E516/1.11</f>
        <v>4825945.9459459456</v>
      </c>
      <c r="H516" s="83">
        <f>G516*11%</f>
        <v>530854.05405405397</v>
      </c>
      <c r="I516" s="83">
        <f>G516/B516</f>
        <v>33513.513513513513</v>
      </c>
      <c r="J516" s="103">
        <f>H516/B516</f>
        <v>3686.4864864864858</v>
      </c>
    </row>
    <row r="517" spans="1:10" ht="12.75" customHeight="1" x14ac:dyDescent="0.25">
      <c r="A517" s="101"/>
      <c r="D517" s="81"/>
      <c r="E517" s="81">
        <f>(E516*Invoice!I3316)+((E516-(E516*Invoice!I3316))*Invoice!J3316)</f>
        <v>669600</v>
      </c>
      <c r="F517" s="81"/>
      <c r="G517" s="90">
        <f>E517/1.11</f>
        <v>603243.2432432432</v>
      </c>
      <c r="H517" s="91">
        <f>G517*11%</f>
        <v>66356.756756756746</v>
      </c>
      <c r="I517" s="91">
        <f>G517/B516</f>
        <v>4189.1891891891892</v>
      </c>
      <c r="J517" s="104">
        <f>H517/B516</f>
        <v>460.81081081081072</v>
      </c>
    </row>
    <row r="518" spans="1:10" ht="12.75" customHeight="1" x14ac:dyDescent="0.25">
      <c r="A518" s="101"/>
      <c r="D518" s="81" t="s">
        <v>23</v>
      </c>
      <c r="E518" s="81">
        <f>E516-E517</f>
        <v>4687200</v>
      </c>
      <c r="F518" s="81"/>
      <c r="G518" s="82">
        <f>G516-G517</f>
        <v>4222702.702702702</v>
      </c>
      <c r="H518" s="82">
        <f>H516-H517</f>
        <v>464497.29729729722</v>
      </c>
      <c r="I518" s="82">
        <f>I516-I517</f>
        <v>29324.324324324323</v>
      </c>
      <c r="J518" s="105">
        <f>J516-J517</f>
        <v>3225.6756756756749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4687199.9999999991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Invoice!B3317</f>
        <v>144</v>
      </c>
      <c r="C522" s="88" t="str">
        <f>Invoice!E3317</f>
        <v>ISI PENSIL 2B 2.0 MM JOYKO PL-10</v>
      </c>
      <c r="D522" s="89">
        <f>Invoice!H3317</f>
        <v>19800</v>
      </c>
      <c r="E522" s="81">
        <f t="shared" ref="E522" si="95">D522*B522</f>
        <v>2851200</v>
      </c>
      <c r="F522" s="81"/>
      <c r="G522" s="82">
        <f t="shared" ref="G522" si="96">E522/1.11</f>
        <v>2568648.6486486485</v>
      </c>
      <c r="H522" s="83">
        <f t="shared" ref="H522" si="97">G522*11%</f>
        <v>282551.35135135136</v>
      </c>
      <c r="I522" s="83">
        <f t="shared" ref="I522" si="98">G522/B522</f>
        <v>17837.837837837837</v>
      </c>
      <c r="J522" s="103">
        <f t="shared" ref="J522" si="99">H522/B522</f>
        <v>1962.1621621621623</v>
      </c>
    </row>
    <row r="523" spans="1:10" ht="12.75" customHeight="1" x14ac:dyDescent="0.25">
      <c r="A523" s="101"/>
      <c r="D523" s="81"/>
      <c r="E523" s="81">
        <f>(E522*Invoice!I3317)+((E522-(E522*Invoice!I3317))*Invoice!J3317)</f>
        <v>356400</v>
      </c>
      <c r="F523" s="81"/>
      <c r="G523" s="90">
        <f>E523/1.11</f>
        <v>321081.08108108107</v>
      </c>
      <c r="H523" s="91">
        <f>G523*11%</f>
        <v>35318.91891891892</v>
      </c>
      <c r="I523" s="91">
        <f>G523/B522</f>
        <v>2229.7297297297296</v>
      </c>
      <c r="J523" s="104">
        <f>H523/B522</f>
        <v>245.27027027027029</v>
      </c>
    </row>
    <row r="524" spans="1:10" ht="12.75" customHeight="1" x14ac:dyDescent="0.25">
      <c r="A524" s="101"/>
      <c r="D524" s="81" t="s">
        <v>23</v>
      </c>
      <c r="E524" s="81">
        <f>E522-E523</f>
        <v>2494800</v>
      </c>
      <c r="F524" s="81"/>
      <c r="G524" s="82">
        <f>G522-G523</f>
        <v>2247567.5675675673</v>
      </c>
      <c r="H524" s="82">
        <f>H522-H523</f>
        <v>247232.43243243243</v>
      </c>
      <c r="I524" s="82">
        <f>I522-I523</f>
        <v>15608.108108108107</v>
      </c>
      <c r="J524" s="105">
        <f>J522-J523</f>
        <v>1716.8918918918921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2494800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6470270.2702702694</v>
      </c>
      <c r="H527" s="108">
        <f>H518+H524</f>
        <v>711729.7297297297</v>
      </c>
      <c r="I527" s="107"/>
      <c r="J527" s="109">
        <f>H519+H525</f>
        <v>7181999.9999999991</v>
      </c>
    </row>
    <row r="529" spans="1:10" ht="12.75" customHeight="1" x14ac:dyDescent="0.25">
      <c r="A529" s="94" t="s">
        <v>1</v>
      </c>
      <c r="B529" s="95">
        <f>Invoice!E3422</f>
        <v>23070031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Invoice!B3430</f>
        <v>7776</v>
      </c>
      <c r="C531" s="88" t="str">
        <f>Invoice!E3430</f>
        <v>LEM STICK JOYKO 15 GR GS-104 TG (ANIMAL KINGDOM) isi 24 pc</v>
      </c>
      <c r="D531" s="89">
        <f>Invoice!H3430</f>
        <v>2450</v>
      </c>
      <c r="E531" s="81">
        <f>D531*B531</f>
        <v>19051200</v>
      </c>
      <c r="F531" s="81"/>
      <c r="G531" s="82">
        <f>E531/1.11</f>
        <v>17163243.243243244</v>
      </c>
      <c r="H531" s="83">
        <f>G531*11%</f>
        <v>1887956.7567567567</v>
      </c>
      <c r="I531" s="83">
        <f>G531/B531</f>
        <v>2207.2072072072074</v>
      </c>
      <c r="J531" s="103">
        <f>H531/B531</f>
        <v>242.7927927927928</v>
      </c>
    </row>
    <row r="532" spans="1:10" ht="12.75" customHeight="1" x14ac:dyDescent="0.25">
      <c r="A532" s="101"/>
      <c r="D532" s="81"/>
      <c r="E532" s="81">
        <f>(E531*Invoice!I3430)+((E531-(E531*Invoice!I3430))*Invoice!J3430)</f>
        <v>2381400</v>
      </c>
      <c r="F532" s="81"/>
      <c r="G532" s="90">
        <f>E532/1.11</f>
        <v>2145405.4054054054</v>
      </c>
      <c r="H532" s="91">
        <f>G532*11%</f>
        <v>235994.59459459459</v>
      </c>
      <c r="I532" s="91">
        <f>G532/B531</f>
        <v>275.90090090090092</v>
      </c>
      <c r="J532" s="104">
        <f>H532/B531</f>
        <v>30.349099099099099</v>
      </c>
    </row>
    <row r="533" spans="1:10" ht="12.75" customHeight="1" x14ac:dyDescent="0.25">
      <c r="A533" s="101"/>
      <c r="D533" s="81" t="s">
        <v>23</v>
      </c>
      <c r="E533" s="81">
        <f>E531-E532</f>
        <v>16669800</v>
      </c>
      <c r="F533" s="81"/>
      <c r="G533" s="82">
        <f>G531-G532</f>
        <v>15017837.837837838</v>
      </c>
      <c r="H533" s="82">
        <f>H531-H532</f>
        <v>1651962.1621621621</v>
      </c>
      <c r="I533" s="82">
        <f>I531-I532</f>
        <v>1931.3063063063064</v>
      </c>
      <c r="J533" s="105">
        <f>J531-J532</f>
        <v>212.44369369369369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16669800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Invoice!B3431</f>
        <v>1000</v>
      </c>
      <c r="C537" s="88" t="str">
        <f>Invoice!E3431</f>
        <v>LABEL HARGA JOYKO LB-2RL (1 LINE PUTIH)</v>
      </c>
      <c r="D537" s="89">
        <f>Invoice!H3431</f>
        <v>2050</v>
      </c>
      <c r="E537" s="81">
        <f t="shared" ref="E537" si="100">D537*B537</f>
        <v>2050000</v>
      </c>
      <c r="F537" s="81"/>
      <c r="G537" s="82">
        <f t="shared" ref="G537" si="101">E537/1.11</f>
        <v>1846846.8468468466</v>
      </c>
      <c r="H537" s="83">
        <f t="shared" ref="H537" si="102">G537*11%</f>
        <v>203153.15315315314</v>
      </c>
      <c r="I537" s="83">
        <f t="shared" ref="I537" si="103">G537/B537</f>
        <v>1846.8468468468466</v>
      </c>
      <c r="J537" s="103">
        <f t="shared" ref="J537" si="104">H537/B537</f>
        <v>203.15315315315314</v>
      </c>
    </row>
    <row r="538" spans="1:10" ht="12.75" customHeight="1" x14ac:dyDescent="0.25">
      <c r="A538" s="101"/>
      <c r="D538" s="81"/>
      <c r="E538" s="81">
        <f>(E537*Invoice!I3431)+((E537-(E537*Invoice!I3431))*Invoice!J3431)</f>
        <v>256250</v>
      </c>
      <c r="F538" s="81"/>
      <c r="G538" s="90">
        <f>E538/1.11</f>
        <v>230855.85585585583</v>
      </c>
      <c r="H538" s="91">
        <f>G538*11%</f>
        <v>25394.144144144142</v>
      </c>
      <c r="I538" s="91">
        <f>G538/B537</f>
        <v>230.85585585585582</v>
      </c>
      <c r="J538" s="104">
        <f>H538/B537</f>
        <v>25.394144144144143</v>
      </c>
    </row>
    <row r="539" spans="1:10" ht="12.75" customHeight="1" x14ac:dyDescent="0.25">
      <c r="A539" s="101"/>
      <c r="D539" s="81" t="s">
        <v>23</v>
      </c>
      <c r="E539" s="81">
        <f>E537-E538</f>
        <v>1793750</v>
      </c>
      <c r="F539" s="81"/>
      <c r="G539" s="82">
        <f>G537-G538</f>
        <v>1615990.9909909908</v>
      </c>
      <c r="H539" s="82">
        <f>H537-H538</f>
        <v>177759.00900900899</v>
      </c>
      <c r="I539" s="82">
        <f>I537-I538</f>
        <v>1615.9909909909907</v>
      </c>
      <c r="J539" s="105">
        <f>J537-J538</f>
        <v>177.75900900900899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1793749.9999999998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6"/>
      <c r="B542" s="107"/>
      <c r="C542" s="107"/>
      <c r="D542" s="107"/>
      <c r="E542" s="107"/>
      <c r="F542" s="107"/>
      <c r="G542" s="108">
        <f>G533+G539</f>
        <v>16633828.828828828</v>
      </c>
      <c r="H542" s="108">
        <f>H533+H539</f>
        <v>1829721.1711711711</v>
      </c>
      <c r="I542" s="107"/>
      <c r="J542" s="109">
        <f>H534+H540</f>
        <v>18463550</v>
      </c>
    </row>
    <row r="544" spans="1:10" ht="12.75" customHeight="1" x14ac:dyDescent="0.25">
      <c r="A544" s="94" t="s">
        <v>1</v>
      </c>
      <c r="B544" s="95">
        <f>Invoice!E3536</f>
        <v>23070032</v>
      </c>
      <c r="C544" s="96"/>
      <c r="D544" s="97"/>
      <c r="E544" s="97"/>
      <c r="F544" s="97"/>
      <c r="G544" s="98"/>
      <c r="H544" s="99"/>
      <c r="I544" s="99"/>
      <c r="J544" s="100"/>
    </row>
    <row r="545" spans="1:10" ht="12.75" customHeight="1" x14ac:dyDescent="0.25">
      <c r="A545" s="101">
        <v>1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Invoice!B3544</f>
        <v>144</v>
      </c>
      <c r="C546" s="88" t="str">
        <f>Invoice!E3544</f>
        <v>GEL PEN JOYKO GP-212 I-DIAMOND</v>
      </c>
      <c r="D546" s="89">
        <f>Invoice!H3544</f>
        <v>21600</v>
      </c>
      <c r="E546" s="81">
        <f>D546*B546</f>
        <v>3110400</v>
      </c>
      <c r="F546" s="81"/>
      <c r="G546" s="82">
        <f>E546/1.11</f>
        <v>2802162.1621621619</v>
      </c>
      <c r="H546" s="83">
        <f>G546*11%</f>
        <v>308237.83783783781</v>
      </c>
      <c r="I546" s="83">
        <f>G546/B546</f>
        <v>19459.459459459456</v>
      </c>
      <c r="J546" s="103">
        <f>H546/B546</f>
        <v>2140.5405405405404</v>
      </c>
    </row>
    <row r="547" spans="1:10" ht="12.75" customHeight="1" x14ac:dyDescent="0.25">
      <c r="A547" s="101"/>
      <c r="D547" s="81"/>
      <c r="E547" s="81">
        <f>(E546*Invoice!I3544)+((E546-(E546*Invoice!I3544))*Invoice!J3544)</f>
        <v>388800</v>
      </c>
      <c r="F547" s="81"/>
      <c r="G547" s="90">
        <f>E547/1.11</f>
        <v>350270.27027027024</v>
      </c>
      <c r="H547" s="91">
        <f>G547*11%</f>
        <v>38529.729729729726</v>
      </c>
      <c r="I547" s="91">
        <f>G547/B546</f>
        <v>2432.4324324324321</v>
      </c>
      <c r="J547" s="104">
        <f>H547/B546</f>
        <v>267.56756756756755</v>
      </c>
    </row>
    <row r="548" spans="1:10" ht="12.75" customHeight="1" x14ac:dyDescent="0.25">
      <c r="A548" s="101"/>
      <c r="D548" s="81" t="s">
        <v>23</v>
      </c>
      <c r="E548" s="81">
        <f>E546-E547</f>
        <v>2721600</v>
      </c>
      <c r="F548" s="81"/>
      <c r="G548" s="82">
        <f>G546-G547</f>
        <v>2451891.8918918916</v>
      </c>
      <c r="H548" s="82">
        <f>H546-H547</f>
        <v>269708.10810810811</v>
      </c>
      <c r="I548" s="82">
        <f>I546-I547</f>
        <v>17027.027027027023</v>
      </c>
      <c r="J548" s="105">
        <f>J546-J547</f>
        <v>1872.9729729729729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2721599.9999999995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2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Invoice!B3545</f>
        <v>108</v>
      </c>
      <c r="C552" s="88" t="str">
        <f>Invoice!E3545</f>
        <v>CORRECTION FLUID KENKO KE-108</v>
      </c>
      <c r="D552" s="89">
        <f>Invoice!H3545</f>
        <v>47100</v>
      </c>
      <c r="E552" s="81">
        <f t="shared" ref="E552" si="105">D552*B552</f>
        <v>5086800</v>
      </c>
      <c r="F552" s="81"/>
      <c r="G552" s="82">
        <f t="shared" ref="G552" si="106">E552/1.11</f>
        <v>4582702.702702702</v>
      </c>
      <c r="H552" s="83">
        <f t="shared" ref="H552" si="107">G552*11%</f>
        <v>504097.29729729722</v>
      </c>
      <c r="I552" s="83">
        <f t="shared" ref="I552" si="108">G552/B552</f>
        <v>42432.432432432426</v>
      </c>
      <c r="J552" s="103">
        <f t="shared" ref="J552" si="109">H552/B552</f>
        <v>4667.5675675675666</v>
      </c>
    </row>
    <row r="553" spans="1:10" ht="12.75" customHeight="1" x14ac:dyDescent="0.25">
      <c r="A553" s="101"/>
      <c r="D553" s="81"/>
      <c r="E553" s="81">
        <f>(E552*Invoice!I3545)+((E552-(E552*Invoice!I3545))*Invoice!J3545)</f>
        <v>635850</v>
      </c>
      <c r="F553" s="81"/>
      <c r="G553" s="90">
        <f>E553/1.11</f>
        <v>572837.83783783775</v>
      </c>
      <c r="H553" s="91">
        <f>G553*11%</f>
        <v>63012.162162162153</v>
      </c>
      <c r="I553" s="91">
        <f>G553/B552</f>
        <v>5304.0540540540533</v>
      </c>
      <c r="J553" s="104">
        <f>H553/B552</f>
        <v>583.44594594594582</v>
      </c>
    </row>
    <row r="554" spans="1:10" ht="12.75" customHeight="1" x14ac:dyDescent="0.25">
      <c r="A554" s="101"/>
      <c r="D554" s="81" t="s">
        <v>23</v>
      </c>
      <c r="E554" s="81">
        <f>E552-E553</f>
        <v>4450950</v>
      </c>
      <c r="F554" s="81"/>
      <c r="G554" s="82">
        <f>G552-G553</f>
        <v>4009864.8648648644</v>
      </c>
      <c r="H554" s="82">
        <f>H552-H553</f>
        <v>441085.13513513509</v>
      </c>
      <c r="I554" s="82">
        <f>I552-I553</f>
        <v>37128.378378378373</v>
      </c>
      <c r="J554" s="105">
        <f>J552-J553</f>
        <v>4084.1216216216208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4450949.9999999991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6"/>
      <c r="B557" s="107"/>
      <c r="C557" s="107"/>
      <c r="D557" s="107"/>
      <c r="E557" s="107"/>
      <c r="F557" s="107"/>
      <c r="G557" s="108">
        <f>G548+G554</f>
        <v>6461756.7567567565</v>
      </c>
      <c r="H557" s="108">
        <f>H548+H554</f>
        <v>710793.2432432432</v>
      </c>
      <c r="I557" s="107"/>
      <c r="J557" s="109">
        <f>H549+H555</f>
        <v>7172549.9999999981</v>
      </c>
    </row>
    <row r="559" spans="1:10" ht="12.75" customHeight="1" x14ac:dyDescent="0.25">
      <c r="A559" s="94" t="s">
        <v>1</v>
      </c>
      <c r="B559" s="95">
        <f>Invoice!E3650</f>
        <v>23070033</v>
      </c>
      <c r="C559" s="96"/>
      <c r="D559" s="97"/>
      <c r="E559" s="97"/>
      <c r="F559" s="97"/>
      <c r="G559" s="98"/>
      <c r="H559" s="99"/>
      <c r="I559" s="99"/>
      <c r="J559" s="100"/>
    </row>
    <row r="560" spans="1:10" ht="12.75" customHeight="1" x14ac:dyDescent="0.25">
      <c r="A560" s="101">
        <v>1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Invoice!B3658</f>
        <v>432</v>
      </c>
      <c r="C561" s="88" t="str">
        <f>Invoice!E3658</f>
        <v>PENSIL WARNA JOYKO CP-12PB (PANJANG)</v>
      </c>
      <c r="D561" s="89">
        <f>Invoice!H3658</f>
        <v>10600</v>
      </c>
      <c r="E561" s="81">
        <f>D561*B561</f>
        <v>4579200</v>
      </c>
      <c r="F561" s="81"/>
      <c r="G561" s="82">
        <f>E561/1.11</f>
        <v>4125405.405405405</v>
      </c>
      <c r="H561" s="83">
        <f>G561*11%</f>
        <v>453794.59459459456</v>
      </c>
      <c r="I561" s="83">
        <f>G561/B561</f>
        <v>9549.5495495495488</v>
      </c>
      <c r="J561" s="103">
        <f>H561/B561</f>
        <v>1050.4504504504503</v>
      </c>
    </row>
    <row r="562" spans="1:10" ht="12.75" customHeight="1" x14ac:dyDescent="0.25">
      <c r="A562" s="101"/>
      <c r="D562" s="81"/>
      <c r="E562" s="81">
        <f>(E561*Invoice!I3658)+((E561-(E561*Invoice!I3658))*Invoice!J3658)</f>
        <v>618192</v>
      </c>
      <c r="F562" s="81"/>
      <c r="G562" s="90">
        <f>E562/1.11</f>
        <v>556929.7297297297</v>
      </c>
      <c r="H562" s="91">
        <f>G562*11%</f>
        <v>61262.270270270266</v>
      </c>
      <c r="I562" s="91">
        <f>G562/B561</f>
        <v>1289.1891891891892</v>
      </c>
      <c r="J562" s="104">
        <f>H562/B561</f>
        <v>141.81081081081081</v>
      </c>
    </row>
    <row r="563" spans="1:10" ht="12.75" customHeight="1" x14ac:dyDescent="0.25">
      <c r="A563" s="101"/>
      <c r="D563" s="81" t="s">
        <v>23</v>
      </c>
      <c r="E563" s="81">
        <f>E561-E562</f>
        <v>3961008</v>
      </c>
      <c r="F563" s="81"/>
      <c r="G563" s="82">
        <f>G561-G562</f>
        <v>3568475.6756756753</v>
      </c>
      <c r="H563" s="82">
        <f>H561-H562</f>
        <v>392532.32432432426</v>
      </c>
      <c r="I563" s="82">
        <f>I561-I562</f>
        <v>8260.3603603603588</v>
      </c>
      <c r="J563" s="105">
        <f>J561-J562</f>
        <v>908.63963963963943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3961007.9999999995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2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Invoice!B3659</f>
        <v>100</v>
      </c>
      <c r="C567" s="88" t="str">
        <f>Invoice!E3659</f>
        <v>STAPLER KENKO HD-10</v>
      </c>
      <c r="D567" s="89">
        <f>Invoice!H3659</f>
        <v>93000</v>
      </c>
      <c r="E567" s="81">
        <f t="shared" ref="E567:E591" si="110">D567*B567</f>
        <v>9300000</v>
      </c>
      <c r="F567" s="81"/>
      <c r="G567" s="82">
        <f t="shared" ref="G567:G591" si="111">E567/1.11</f>
        <v>8378378.3783783773</v>
      </c>
      <c r="H567" s="83">
        <f t="shared" ref="H567:H591" si="112">G567*11%</f>
        <v>921621.62162162154</v>
      </c>
      <c r="I567" s="83">
        <f t="shared" ref="I567:I591" si="113">G567/B567</f>
        <v>83783.783783783772</v>
      </c>
      <c r="J567" s="103">
        <f t="shared" ref="J567:J591" si="114">H567/B567</f>
        <v>9216.2162162162149</v>
      </c>
    </row>
    <row r="568" spans="1:10" ht="12.75" customHeight="1" x14ac:dyDescent="0.25">
      <c r="A568" s="101"/>
      <c r="D568" s="81"/>
      <c r="E568" s="81">
        <f>(E567*Invoice!I3659)+((E567-(E567*Invoice!I3659))*Invoice!J3659)</f>
        <v>1255500</v>
      </c>
      <c r="F568" s="81"/>
      <c r="G568" s="90">
        <f>E568/1.11</f>
        <v>1131081.0810810809</v>
      </c>
      <c r="H568" s="91">
        <f>G568*11%</f>
        <v>124418.91891891891</v>
      </c>
      <c r="I568" s="91">
        <f>G568/B567</f>
        <v>11310.81081081081</v>
      </c>
      <c r="J568" s="104">
        <f>H568/B567</f>
        <v>1244.1891891891892</v>
      </c>
    </row>
    <row r="569" spans="1:10" ht="12.75" customHeight="1" x14ac:dyDescent="0.25">
      <c r="A569" s="101"/>
      <c r="D569" s="81" t="s">
        <v>23</v>
      </c>
      <c r="E569" s="81">
        <f>E567-E568</f>
        <v>8044500</v>
      </c>
      <c r="F569" s="81"/>
      <c r="G569" s="82">
        <f>G567-G568</f>
        <v>7247297.2972972961</v>
      </c>
      <c r="H569" s="82">
        <f>H567-H568</f>
        <v>797202.70270270261</v>
      </c>
      <c r="I569" s="82">
        <f>I567-I568</f>
        <v>72472.972972972959</v>
      </c>
      <c r="J569" s="105">
        <f>J567-J568</f>
        <v>7972.0270270270257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8044499.9999999991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3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Invoice!B3660</f>
        <v>60</v>
      </c>
      <c r="C573" s="88" t="str">
        <f>Invoice!E3660</f>
        <v>CUTTER 9 MM KENKO A-300 (KECIL)</v>
      </c>
      <c r="D573" s="89">
        <f>Invoice!H3660</f>
        <v>57000</v>
      </c>
      <c r="E573" s="81">
        <f t="shared" si="110"/>
        <v>3420000</v>
      </c>
      <c r="F573" s="81"/>
      <c r="G573" s="82">
        <f t="shared" si="111"/>
        <v>3081081.0810810807</v>
      </c>
      <c r="H573" s="83">
        <f t="shared" si="112"/>
        <v>338918.91891891888</v>
      </c>
      <c r="I573" s="83">
        <f t="shared" si="113"/>
        <v>51351.351351351346</v>
      </c>
      <c r="J573" s="103">
        <f t="shared" si="114"/>
        <v>5648.6486486486483</v>
      </c>
    </row>
    <row r="574" spans="1:10" ht="12.75" customHeight="1" x14ac:dyDescent="0.25">
      <c r="A574" s="101"/>
      <c r="D574" s="81"/>
      <c r="E574" s="81">
        <f>(E573*Invoice!I3660)+((E573-(E573*Invoice!I3660))*Invoice!J3660)</f>
        <v>461700.00000000006</v>
      </c>
      <c r="F574" s="81"/>
      <c r="G574" s="90">
        <f>E574/1.11</f>
        <v>415945.94594594598</v>
      </c>
      <c r="H574" s="91">
        <f>G574*11%</f>
        <v>45754.054054054061</v>
      </c>
      <c r="I574" s="91">
        <f>G574/B573</f>
        <v>6932.4324324324325</v>
      </c>
      <c r="J574" s="104">
        <f>H574/B573</f>
        <v>762.56756756756772</v>
      </c>
    </row>
    <row r="575" spans="1:10" ht="12.75" customHeight="1" x14ac:dyDescent="0.25">
      <c r="A575" s="101"/>
      <c r="D575" s="81" t="s">
        <v>23</v>
      </c>
      <c r="E575" s="81">
        <f>E573-E574</f>
        <v>2958300</v>
      </c>
      <c r="F575" s="81"/>
      <c r="G575" s="82">
        <f>G573-G574</f>
        <v>2665135.1351351347</v>
      </c>
      <c r="H575" s="82">
        <f>H573-H574</f>
        <v>293164.86486486479</v>
      </c>
      <c r="I575" s="82">
        <f>I573-I574</f>
        <v>44418.918918918913</v>
      </c>
      <c r="J575" s="105">
        <f>J573-J574</f>
        <v>4886.0810810810808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2958299.9999999995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4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Invoice!B3661</f>
        <v>144</v>
      </c>
      <c r="C579" s="88" t="str">
        <f>Invoice!E3661</f>
        <v>BALLPEN JOYKO BP-338 VOCUS HITAM</v>
      </c>
      <c r="D579" s="89">
        <f>Invoice!H3661</f>
        <v>12600</v>
      </c>
      <c r="E579" s="81">
        <f t="shared" si="110"/>
        <v>1814400</v>
      </c>
      <c r="F579" s="81"/>
      <c r="G579" s="82">
        <f t="shared" si="111"/>
        <v>1634594.5945945946</v>
      </c>
      <c r="H579" s="83">
        <f t="shared" si="112"/>
        <v>179805.40540540541</v>
      </c>
      <c r="I579" s="83">
        <f t="shared" si="113"/>
        <v>11351.351351351352</v>
      </c>
      <c r="J579" s="103">
        <f t="shared" si="114"/>
        <v>1248.6486486486488</v>
      </c>
    </row>
    <row r="580" spans="1:10" ht="12.75" customHeight="1" x14ac:dyDescent="0.25">
      <c r="A580" s="101"/>
      <c r="D580" s="81"/>
      <c r="E580" s="81">
        <f>(E579*Invoice!I3661)+((E579-(E579*Invoice!I3661))*Invoice!J3661)</f>
        <v>244944.00000000003</v>
      </c>
      <c r="F580" s="81"/>
      <c r="G580" s="90">
        <f>E580/1.11</f>
        <v>220670.27027027027</v>
      </c>
      <c r="H580" s="91">
        <f>G580*11%</f>
        <v>24273.72972972973</v>
      </c>
      <c r="I580" s="91">
        <f>G580/B579</f>
        <v>1532.4324324324325</v>
      </c>
      <c r="J580" s="104">
        <f>H580/B579</f>
        <v>168.56756756756758</v>
      </c>
    </row>
    <row r="581" spans="1:10" ht="12.75" customHeight="1" x14ac:dyDescent="0.25">
      <c r="A581" s="101"/>
      <c r="D581" s="81" t="s">
        <v>23</v>
      </c>
      <c r="E581" s="81">
        <f>E579-E580</f>
        <v>1569456</v>
      </c>
      <c r="F581" s="81"/>
      <c r="G581" s="82">
        <f>G579-G580</f>
        <v>1413924.3243243243</v>
      </c>
      <c r="H581" s="82">
        <f>H579-H580</f>
        <v>155531.67567567568</v>
      </c>
      <c r="I581" s="82">
        <f>I579-I580</f>
        <v>9818.9189189189201</v>
      </c>
      <c r="J581" s="105">
        <f>J579-J580</f>
        <v>1080.0810810810813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1569456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5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Invoice!B3662</f>
        <v>72</v>
      </c>
      <c r="C585" s="88" t="str">
        <f>Invoice!E3662</f>
        <v>CORRECTION FLUID KENKO KE-108</v>
      </c>
      <c r="D585" s="89">
        <f>Invoice!H3662</f>
        <v>47100</v>
      </c>
      <c r="E585" s="81">
        <f t="shared" si="110"/>
        <v>3391200</v>
      </c>
      <c r="F585" s="81"/>
      <c r="G585" s="82">
        <f t="shared" si="111"/>
        <v>3055135.1351351347</v>
      </c>
      <c r="H585" s="83">
        <f t="shared" si="112"/>
        <v>336064.86486486479</v>
      </c>
      <c r="I585" s="83">
        <f t="shared" si="113"/>
        <v>42432.432432432426</v>
      </c>
      <c r="J585" s="103">
        <f t="shared" si="114"/>
        <v>4667.5675675675666</v>
      </c>
    </row>
    <row r="586" spans="1:10" ht="12.75" customHeight="1" x14ac:dyDescent="0.25">
      <c r="A586" s="101"/>
      <c r="D586" s="81"/>
      <c r="E586" s="81">
        <f>(E585*Invoice!I3662)+((E585-(E585*Invoice!I3662))*Invoice!J3662)</f>
        <v>457812.00000000006</v>
      </c>
      <c r="F586" s="81"/>
      <c r="G586" s="90">
        <f>E586/1.11</f>
        <v>412443.24324324325</v>
      </c>
      <c r="H586" s="91">
        <f>G586*11%</f>
        <v>45368.75675675676</v>
      </c>
      <c r="I586" s="91">
        <f>G586/B585</f>
        <v>5728.3783783783783</v>
      </c>
      <c r="J586" s="104">
        <f>H586/B585</f>
        <v>630.12162162162167</v>
      </c>
    </row>
    <row r="587" spans="1:10" ht="12.75" customHeight="1" x14ac:dyDescent="0.25">
      <c r="A587" s="101"/>
      <c r="D587" s="81" t="s">
        <v>23</v>
      </c>
      <c r="E587" s="81">
        <f>E585-E586</f>
        <v>2933388</v>
      </c>
      <c r="F587" s="81"/>
      <c r="G587" s="82">
        <f>G585-G586</f>
        <v>2642691.8918918916</v>
      </c>
      <c r="H587" s="82">
        <f>H585-H586</f>
        <v>290696.10810810805</v>
      </c>
      <c r="I587" s="82">
        <f>I585-I586</f>
        <v>36704.054054054046</v>
      </c>
      <c r="J587" s="105">
        <f>J585-J586</f>
        <v>4037.4459459459449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2933387.9999999995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6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Invoice!B3663</f>
        <v>120</v>
      </c>
      <c r="C591" s="88" t="str">
        <f>Invoice!E3663</f>
        <v>ISI CUTTER 18 MM KENKO L-150 (BESAR)</v>
      </c>
      <c r="D591" s="89">
        <f>Invoice!H3663</f>
        <v>64800</v>
      </c>
      <c r="E591" s="81">
        <f t="shared" si="110"/>
        <v>7776000</v>
      </c>
      <c r="F591" s="81"/>
      <c r="G591" s="82">
        <f t="shared" si="111"/>
        <v>7005405.405405405</v>
      </c>
      <c r="H591" s="83">
        <f t="shared" si="112"/>
        <v>770594.59459459456</v>
      </c>
      <c r="I591" s="83">
        <f t="shared" si="113"/>
        <v>58378.378378378373</v>
      </c>
      <c r="J591" s="103">
        <f t="shared" si="114"/>
        <v>6421.6216216216217</v>
      </c>
    </row>
    <row r="592" spans="1:10" ht="12.75" customHeight="1" x14ac:dyDescent="0.25">
      <c r="A592" s="101"/>
      <c r="D592" s="81"/>
      <c r="E592" s="81">
        <f>(E591*Invoice!I3663)+((E591-(E591*Invoice!I3663))*Invoice!J3663)</f>
        <v>1049760</v>
      </c>
      <c r="F592" s="81"/>
      <c r="G592" s="90">
        <f>E592/1.11</f>
        <v>945729.7297297297</v>
      </c>
      <c r="H592" s="91">
        <f>G592*11%</f>
        <v>104030.27027027027</v>
      </c>
      <c r="I592" s="91">
        <f>G592/B591</f>
        <v>7881.0810810810808</v>
      </c>
      <c r="J592" s="104">
        <f>H592/B591</f>
        <v>866.91891891891885</v>
      </c>
    </row>
    <row r="593" spans="1:10" ht="12.75" customHeight="1" x14ac:dyDescent="0.25">
      <c r="A593" s="101"/>
      <c r="D593" s="81" t="s">
        <v>23</v>
      </c>
      <c r="E593" s="81">
        <f>E591-E592</f>
        <v>6726240</v>
      </c>
      <c r="F593" s="81"/>
      <c r="G593" s="82">
        <f>G591-G592</f>
        <v>6059675.6756756753</v>
      </c>
      <c r="H593" s="82">
        <f>H591-H592</f>
        <v>666564.32432432426</v>
      </c>
      <c r="I593" s="82">
        <f>I591-I592</f>
        <v>50497.297297297293</v>
      </c>
      <c r="J593" s="105">
        <f>J591-J592</f>
        <v>5554.7027027027025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6726240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G563+G569+G575+G581+G587+G593</f>
        <v>23597199.999999996</v>
      </c>
      <c r="H596" s="108">
        <f>H563+H569+H575+H581+H587+H593</f>
        <v>2595691.9999999995</v>
      </c>
      <c r="I596" s="107"/>
      <c r="J596" s="109">
        <f>H564+H570+H576+H582+H588+H594</f>
        <v>26192891.999999996</v>
      </c>
    </row>
    <row r="598" spans="1:10" ht="12.75" customHeight="1" x14ac:dyDescent="0.25">
      <c r="A598" s="94" t="s">
        <v>1</v>
      </c>
      <c r="B598" s="95">
        <f>Invoice!E3764</f>
        <v>23070034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Invoice!B3772</f>
        <v>144</v>
      </c>
      <c r="C600" s="88" t="str">
        <f>Invoice!E3772</f>
        <v>PENSIL WARNA KENKO CP-12HALF CLASSIC (PENDEK)</v>
      </c>
      <c r="D600" s="89">
        <f>Invoice!H3772</f>
        <v>79200</v>
      </c>
      <c r="E600" s="81">
        <f>D600*B600</f>
        <v>11404800</v>
      </c>
      <c r="F600" s="81"/>
      <c r="G600" s="82">
        <f>E600/1.11</f>
        <v>10274594.594594594</v>
      </c>
      <c r="H600" s="83">
        <f>G600*11%</f>
        <v>1130205.4054054054</v>
      </c>
      <c r="I600" s="83">
        <f>G600/B600</f>
        <v>71351.351351351346</v>
      </c>
      <c r="J600" s="103">
        <f>H600/B600</f>
        <v>7848.6486486486492</v>
      </c>
    </row>
    <row r="601" spans="1:10" ht="12.75" customHeight="1" x14ac:dyDescent="0.25">
      <c r="A601" s="101"/>
      <c r="D601" s="81"/>
      <c r="E601" s="81">
        <f>(E600*Invoice!I3772)+((E600-(E600*Invoice!I3772))*Invoice!J3772)</f>
        <v>1539648</v>
      </c>
      <c r="F601" s="81"/>
      <c r="G601" s="90">
        <f>E601/1.11</f>
        <v>1387070.2702702701</v>
      </c>
      <c r="H601" s="91">
        <f>G601*11%</f>
        <v>152577.7297297297</v>
      </c>
      <c r="I601" s="91">
        <f>G601/B600</f>
        <v>9632.4324324324316</v>
      </c>
      <c r="J601" s="104">
        <f>H601/B600</f>
        <v>1059.5675675675675</v>
      </c>
    </row>
    <row r="602" spans="1:10" ht="12.75" customHeight="1" x14ac:dyDescent="0.25">
      <c r="A602" s="101"/>
      <c r="D602" s="81" t="s">
        <v>23</v>
      </c>
      <c r="E602" s="81">
        <f>E600-E601</f>
        <v>9865152</v>
      </c>
      <c r="F602" s="81"/>
      <c r="G602" s="82">
        <f>G600-G601</f>
        <v>8887524.3243243247</v>
      </c>
      <c r="H602" s="82">
        <f>H600-H601</f>
        <v>977627.67567567574</v>
      </c>
      <c r="I602" s="82">
        <f>I600-I601</f>
        <v>61718.918918918913</v>
      </c>
      <c r="J602" s="105">
        <f>J600-J601</f>
        <v>6789.0810810810817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9865152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6"/>
      <c r="B605" s="107"/>
      <c r="C605" s="107"/>
      <c r="D605" s="107"/>
      <c r="E605" s="107"/>
      <c r="F605" s="107"/>
      <c r="G605" s="108">
        <f>G602</f>
        <v>8887524.3243243247</v>
      </c>
      <c r="H605" s="108">
        <f>H602</f>
        <v>977627.67567567574</v>
      </c>
      <c r="I605" s="107"/>
      <c r="J605" s="109">
        <f>H603</f>
        <v>9865152</v>
      </c>
    </row>
    <row r="607" spans="1:10" ht="12.75" customHeight="1" x14ac:dyDescent="0.25">
      <c r="A607" s="94" t="s">
        <v>1</v>
      </c>
      <c r="B607" s="95">
        <f>Invoice!E3878</f>
        <v>23070035</v>
      </c>
      <c r="C607" s="96"/>
      <c r="D607" s="97"/>
      <c r="E607" s="97"/>
      <c r="F607" s="97"/>
      <c r="G607" s="98"/>
      <c r="H607" s="99"/>
      <c r="I607" s="99"/>
      <c r="J607" s="100"/>
    </row>
    <row r="608" spans="1:10" ht="12.75" customHeight="1" x14ac:dyDescent="0.25">
      <c r="A608" s="101">
        <v>1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Invoice!B3886</f>
        <v>72</v>
      </c>
      <c r="C609" s="88" t="str">
        <f>Invoice!E3886</f>
        <v>CORRECTION FLUID KENKO KE-01</v>
      </c>
      <c r="D609" s="89">
        <f>Invoice!H3886</f>
        <v>54300</v>
      </c>
      <c r="E609" s="81">
        <f>D609*B609</f>
        <v>3909600</v>
      </c>
      <c r="F609" s="81"/>
      <c r="G609" s="82">
        <f>E609/1.11</f>
        <v>3522162.1621621619</v>
      </c>
      <c r="H609" s="83">
        <f>G609*11%</f>
        <v>387437.83783783781</v>
      </c>
      <c r="I609" s="83">
        <f>G609/B609</f>
        <v>48918.918918918913</v>
      </c>
      <c r="J609" s="103">
        <f>H609/B609</f>
        <v>5381.0810810810808</v>
      </c>
    </row>
    <row r="610" spans="1:10" ht="12.75" customHeight="1" x14ac:dyDescent="0.25">
      <c r="A610" s="101"/>
      <c r="D610" s="81"/>
      <c r="E610" s="81">
        <f>(E609*Invoice!I3886)+((E609-(E609*Invoice!I3886))*Invoice!J3886)</f>
        <v>488700</v>
      </c>
      <c r="F610" s="81"/>
      <c r="G610" s="90">
        <f>E610/1.11</f>
        <v>440270.27027027024</v>
      </c>
      <c r="H610" s="91">
        <f>G610*11%</f>
        <v>48429.729729729726</v>
      </c>
      <c r="I610" s="91">
        <f>G610/B609</f>
        <v>6114.8648648648641</v>
      </c>
      <c r="J610" s="104">
        <f>H610/B609</f>
        <v>672.6351351351351</v>
      </c>
    </row>
    <row r="611" spans="1:10" ht="12.75" customHeight="1" x14ac:dyDescent="0.25">
      <c r="A611" s="101"/>
      <c r="D611" s="81" t="s">
        <v>23</v>
      </c>
      <c r="E611" s="81">
        <f>E609-E610</f>
        <v>3420900</v>
      </c>
      <c r="F611" s="81"/>
      <c r="G611" s="82">
        <f>G609-G610</f>
        <v>3081891.8918918916</v>
      </c>
      <c r="H611" s="82">
        <f>H609-H610</f>
        <v>339008.10810810811</v>
      </c>
      <c r="I611" s="82">
        <f>I609-I610</f>
        <v>42804.054054054046</v>
      </c>
      <c r="J611" s="105">
        <f>J609-J610</f>
        <v>4708.4459459459458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3420899.9999999995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2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Invoice!B3887</f>
        <v>72</v>
      </c>
      <c r="C615" s="88" t="str">
        <f>Invoice!E3887</f>
        <v>CORRECTION FLUID KENKO KE-108</v>
      </c>
      <c r="D615" s="89">
        <f>Invoice!H3887</f>
        <v>47100</v>
      </c>
      <c r="E615" s="81">
        <f t="shared" ref="E615:E627" si="115">D615*B615</f>
        <v>3391200</v>
      </c>
      <c r="F615" s="81"/>
      <c r="G615" s="82">
        <f t="shared" ref="G615:G627" si="116">E615/1.11</f>
        <v>3055135.1351351347</v>
      </c>
      <c r="H615" s="83">
        <f t="shared" ref="H615:H627" si="117">G615*11%</f>
        <v>336064.86486486479</v>
      </c>
      <c r="I615" s="83">
        <f t="shared" ref="I615:I627" si="118">G615/B615</f>
        <v>42432.432432432426</v>
      </c>
      <c r="J615" s="103">
        <f t="shared" ref="J615:J627" si="119">H615/B615</f>
        <v>4667.5675675675666</v>
      </c>
    </row>
    <row r="616" spans="1:10" ht="12.75" customHeight="1" x14ac:dyDescent="0.25">
      <c r="A616" s="101"/>
      <c r="D616" s="81"/>
      <c r="E616" s="81">
        <f>(E615*Invoice!I3887)+((E615-(E615*Invoice!I3887))*Invoice!J3887)</f>
        <v>423900</v>
      </c>
      <c r="F616" s="81"/>
      <c r="G616" s="90">
        <f>E616/1.11</f>
        <v>381891.89189189184</v>
      </c>
      <c r="H616" s="91">
        <f>G616*11%</f>
        <v>42008.108108108099</v>
      </c>
      <c r="I616" s="91">
        <f>G616/B615</f>
        <v>5304.0540540540533</v>
      </c>
      <c r="J616" s="104">
        <f>H616/B615</f>
        <v>583.44594594594582</v>
      </c>
    </row>
    <row r="617" spans="1:10" ht="12.75" customHeight="1" x14ac:dyDescent="0.25">
      <c r="A617" s="101"/>
      <c r="D617" s="81" t="s">
        <v>23</v>
      </c>
      <c r="E617" s="81">
        <f>E615-E616</f>
        <v>2967300</v>
      </c>
      <c r="F617" s="81"/>
      <c r="G617" s="82">
        <f>G615-G616</f>
        <v>2673243.2432432426</v>
      </c>
      <c r="H617" s="82">
        <f>H615-H616</f>
        <v>294056.75675675669</v>
      </c>
      <c r="I617" s="82">
        <f>I615-I616</f>
        <v>37128.378378378373</v>
      </c>
      <c r="J617" s="105">
        <f>J615-J616</f>
        <v>4084.1216216216208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2967299.9999999991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3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Invoice!B3888</f>
        <v>72</v>
      </c>
      <c r="C621" s="88" t="str">
        <f>Invoice!E3888</f>
        <v>GEL PEN KENKO SAHARA SNACK (HITAM)</v>
      </c>
      <c r="D621" s="89">
        <f>Invoice!H3888</f>
        <v>39000</v>
      </c>
      <c r="E621" s="81">
        <f t="shared" si="115"/>
        <v>2808000</v>
      </c>
      <c r="F621" s="81"/>
      <c r="G621" s="82">
        <f t="shared" si="116"/>
        <v>2529729.7297297297</v>
      </c>
      <c r="H621" s="83">
        <f t="shared" si="117"/>
        <v>278270.2702702703</v>
      </c>
      <c r="I621" s="83">
        <f t="shared" si="118"/>
        <v>35135.135135135133</v>
      </c>
      <c r="J621" s="103">
        <f t="shared" si="119"/>
        <v>3864.864864864865</v>
      </c>
    </row>
    <row r="622" spans="1:10" ht="12.75" customHeight="1" x14ac:dyDescent="0.25">
      <c r="A622" s="101"/>
      <c r="D622" s="81"/>
      <c r="E622" s="81">
        <f>(E621*Invoice!I3888)+((E621-(E621*Invoice!I3888))*Invoice!J3888)</f>
        <v>351000</v>
      </c>
      <c r="F622" s="81"/>
      <c r="G622" s="90">
        <f>E622/1.11</f>
        <v>316216.21621621621</v>
      </c>
      <c r="H622" s="91">
        <f>G622*11%</f>
        <v>34783.783783783787</v>
      </c>
      <c r="I622" s="91">
        <f>G622/B621</f>
        <v>4391.8918918918916</v>
      </c>
      <c r="J622" s="104">
        <f>H622/B621</f>
        <v>483.10810810810813</v>
      </c>
    </row>
    <row r="623" spans="1:10" ht="12.75" customHeight="1" x14ac:dyDescent="0.25">
      <c r="A623" s="101"/>
      <c r="D623" s="81" t="s">
        <v>23</v>
      </c>
      <c r="E623" s="81">
        <f>E621-E622</f>
        <v>2457000</v>
      </c>
      <c r="F623" s="81"/>
      <c r="G623" s="82">
        <f>G621-G622</f>
        <v>2213513.5135135134</v>
      </c>
      <c r="H623" s="82">
        <f>H621-H622</f>
        <v>243486.48648648651</v>
      </c>
      <c r="I623" s="82">
        <f>I621-I622</f>
        <v>30743.24324324324</v>
      </c>
      <c r="J623" s="105">
        <f>J621-J622</f>
        <v>3381.7567567567567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2457000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4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Invoice!B3889</f>
        <v>24</v>
      </c>
      <c r="C627" s="88" t="str">
        <f>Invoice!E3889</f>
        <v>GEL PEN KENKO SAHARA (HITAM)</v>
      </c>
      <c r="D627" s="89">
        <f>Invoice!H3889</f>
        <v>36600</v>
      </c>
      <c r="E627" s="81">
        <f t="shared" si="115"/>
        <v>878400</v>
      </c>
      <c r="F627" s="81"/>
      <c r="G627" s="82">
        <f t="shared" si="116"/>
        <v>791351.35135135124</v>
      </c>
      <c r="H627" s="83">
        <f t="shared" si="117"/>
        <v>87048.648648648639</v>
      </c>
      <c r="I627" s="83">
        <f t="shared" si="118"/>
        <v>32972.972972972966</v>
      </c>
      <c r="J627" s="103">
        <f t="shared" si="119"/>
        <v>3627.0270270270266</v>
      </c>
    </row>
    <row r="628" spans="1:10" ht="12.75" customHeight="1" x14ac:dyDescent="0.25">
      <c r="A628" s="101"/>
      <c r="D628" s="81"/>
      <c r="E628" s="81">
        <f>(E627*Invoice!I3889)+((E627-(E627*Invoice!I3889))*Invoice!J3889)</f>
        <v>109800</v>
      </c>
      <c r="F628" s="81"/>
      <c r="G628" s="90">
        <f>E628/1.11</f>
        <v>98918.918918918906</v>
      </c>
      <c r="H628" s="91">
        <f>G628*11%</f>
        <v>10881.08108108108</v>
      </c>
      <c r="I628" s="91">
        <f>G628/B627</f>
        <v>4121.6216216216208</v>
      </c>
      <c r="J628" s="104">
        <f>H628/B627</f>
        <v>453.37837837837833</v>
      </c>
    </row>
    <row r="629" spans="1:10" ht="12.75" customHeight="1" x14ac:dyDescent="0.25">
      <c r="A629" s="101"/>
      <c r="D629" s="81" t="s">
        <v>23</v>
      </c>
      <c r="E629" s="81">
        <f>E627-E628</f>
        <v>768600</v>
      </c>
      <c r="F629" s="81"/>
      <c r="G629" s="82">
        <f>G627-G628</f>
        <v>692432.43243243231</v>
      </c>
      <c r="H629" s="82">
        <f>H627-H628</f>
        <v>76167.567567567559</v>
      </c>
      <c r="I629" s="82">
        <f>I627-I628</f>
        <v>28851.351351351346</v>
      </c>
      <c r="J629" s="105">
        <f>J627-J628</f>
        <v>3173.6486486486483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768599.99999999988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6"/>
      <c r="B632" s="107"/>
      <c r="C632" s="107"/>
      <c r="D632" s="107"/>
      <c r="E632" s="107"/>
      <c r="F632" s="107"/>
      <c r="G632" s="108">
        <f>G611+G617+G623+G629</f>
        <v>8661081.0810810793</v>
      </c>
      <c r="H632" s="108">
        <f>H611+H617+H623+H629</f>
        <v>952718.91891891893</v>
      </c>
      <c r="I632" s="107"/>
      <c r="J632" s="109">
        <f>H612+H618+H624+H630</f>
        <v>9613799.9999999981</v>
      </c>
    </row>
    <row r="634" spans="1:10" ht="12.75" customHeight="1" x14ac:dyDescent="0.25">
      <c r="A634" s="94" t="s">
        <v>1</v>
      </c>
      <c r="B634" s="95">
        <f>Invoice!E3992</f>
        <v>23070036</v>
      </c>
      <c r="C634" s="96"/>
      <c r="D634" s="97"/>
      <c r="E634" s="97"/>
      <c r="F634" s="97"/>
      <c r="G634" s="98"/>
      <c r="H634" s="99"/>
      <c r="I634" s="99"/>
      <c r="J634" s="100"/>
    </row>
    <row r="635" spans="1:10" ht="12.75" customHeight="1" x14ac:dyDescent="0.25">
      <c r="A635" s="101">
        <v>1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Invoice!B4000</f>
        <v>20</v>
      </c>
      <c r="C636" s="88" t="str">
        <f>Invoice!E4000</f>
        <v>PENSIL KENKO 2B-6191 HIJAU CAP HITAM</v>
      </c>
      <c r="D636" s="89">
        <f>Invoice!H4000</f>
        <v>110400</v>
      </c>
      <c r="E636" s="81">
        <f>D636*B636</f>
        <v>2208000</v>
      </c>
      <c r="F636" s="81"/>
      <c r="G636" s="82">
        <f>E636/1.11</f>
        <v>1989189.1891891891</v>
      </c>
      <c r="H636" s="83">
        <f>G636*11%</f>
        <v>218810.8108108108</v>
      </c>
      <c r="I636" s="83">
        <f>G636/B636</f>
        <v>99459.459459459453</v>
      </c>
      <c r="J636" s="103">
        <f>H636/B636</f>
        <v>10940.54054054054</v>
      </c>
    </row>
    <row r="637" spans="1:10" ht="12.75" customHeight="1" x14ac:dyDescent="0.25">
      <c r="A637" s="101"/>
      <c r="D637" s="81"/>
      <c r="E637" s="81">
        <f>(E636*Invoice!I4000)+((E636-(E636*Invoice!I4000))*Invoice!J4000)</f>
        <v>298080</v>
      </c>
      <c r="F637" s="81"/>
      <c r="G637" s="90">
        <f>E637/1.11</f>
        <v>268540.54054054053</v>
      </c>
      <c r="H637" s="91">
        <f>G637*11%</f>
        <v>29539.45945945946</v>
      </c>
      <c r="I637" s="91">
        <f>G637/B636</f>
        <v>13427.027027027027</v>
      </c>
      <c r="J637" s="104">
        <f>H637/B636</f>
        <v>1476.9729729729729</v>
      </c>
    </row>
    <row r="638" spans="1:10" ht="12.75" customHeight="1" x14ac:dyDescent="0.25">
      <c r="A638" s="101"/>
      <c r="D638" s="81" t="s">
        <v>23</v>
      </c>
      <c r="E638" s="81">
        <f>E636-E637</f>
        <v>1909920</v>
      </c>
      <c r="F638" s="81"/>
      <c r="G638" s="82">
        <f>G636-G637</f>
        <v>1720648.6486486485</v>
      </c>
      <c r="H638" s="82">
        <f>H636-H637</f>
        <v>189271.35135135133</v>
      </c>
      <c r="I638" s="82">
        <f>I636-I637</f>
        <v>86032.432432432426</v>
      </c>
      <c r="J638" s="105">
        <f>J636-J637</f>
        <v>9463.5675675675666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1909919.9999999998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6"/>
      <c r="B641" s="107"/>
      <c r="C641" s="107"/>
      <c r="D641" s="107"/>
      <c r="E641" s="107"/>
      <c r="F641" s="107"/>
      <c r="G641" s="108">
        <f>G638</f>
        <v>1720648.6486486485</v>
      </c>
      <c r="H641" s="108">
        <f>H638</f>
        <v>189271.35135135133</v>
      </c>
      <c r="I641" s="107"/>
      <c r="J641" s="109">
        <f>H639</f>
        <v>1909919.9999999998</v>
      </c>
    </row>
    <row r="643" spans="1:10" ht="12.75" customHeight="1" x14ac:dyDescent="0.25">
      <c r="A643" s="94" t="s">
        <v>1</v>
      </c>
      <c r="B643" s="95">
        <f>Invoice!E4106</f>
        <v>23070037</v>
      </c>
      <c r="C643" s="96"/>
      <c r="D643" s="97"/>
      <c r="E643" s="97"/>
      <c r="F643" s="97"/>
      <c r="G643" s="98"/>
      <c r="H643" s="99"/>
      <c r="I643" s="99"/>
      <c r="J643" s="100"/>
    </row>
    <row r="644" spans="1:10" ht="12.75" customHeight="1" x14ac:dyDescent="0.25">
      <c r="A644" s="101">
        <v>1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Invoice!B4114</f>
        <v>864</v>
      </c>
      <c r="C645" s="88" t="str">
        <f>Invoice!E4114</f>
        <v>LEM STICK JOYKO 15 GR GS-104 TG (ANIMAL KINGDOM) isi 24 pc</v>
      </c>
      <c r="D645" s="89">
        <f>Invoice!H4114</f>
        <v>2450</v>
      </c>
      <c r="E645" s="81">
        <f>D645*B645</f>
        <v>2116800</v>
      </c>
      <c r="F645" s="81"/>
      <c r="G645" s="82">
        <f>E645/1.11</f>
        <v>1907027.0270270268</v>
      </c>
      <c r="H645" s="83">
        <f>G645*11%</f>
        <v>209772.97297297293</v>
      </c>
      <c r="I645" s="83">
        <f>G645/B645</f>
        <v>2207.2072072072069</v>
      </c>
      <c r="J645" s="103">
        <f>H645/B645</f>
        <v>242.79279279279274</v>
      </c>
    </row>
    <row r="646" spans="1:10" ht="12.75" customHeight="1" x14ac:dyDescent="0.25">
      <c r="A646" s="101"/>
      <c r="D646" s="81"/>
      <c r="E646" s="81">
        <f>(E645*Invoice!I4114)+((E645-(E645*Invoice!I4114))*Invoice!J4114)</f>
        <v>264600</v>
      </c>
      <c r="F646" s="81"/>
      <c r="G646" s="90">
        <f>E646/1.11</f>
        <v>238378.37837837834</v>
      </c>
      <c r="H646" s="91">
        <f>G646*11%</f>
        <v>26221.621621621616</v>
      </c>
      <c r="I646" s="91">
        <f>G646/B645</f>
        <v>275.90090090090087</v>
      </c>
      <c r="J646" s="104">
        <f>H646/B645</f>
        <v>30.349099099099092</v>
      </c>
    </row>
    <row r="647" spans="1:10" ht="12.75" customHeight="1" x14ac:dyDescent="0.25">
      <c r="A647" s="101"/>
      <c r="D647" s="81" t="s">
        <v>23</v>
      </c>
      <c r="E647" s="81">
        <f>E645-E646</f>
        <v>1852200</v>
      </c>
      <c r="F647" s="81"/>
      <c r="G647" s="82">
        <f>G645-G646</f>
        <v>1668648.6486486485</v>
      </c>
      <c r="H647" s="82">
        <f>H645-H646</f>
        <v>183551.3513513513</v>
      </c>
      <c r="I647" s="82">
        <f>I645-I646</f>
        <v>1931.3063063063059</v>
      </c>
      <c r="J647" s="105">
        <f>J645-J646</f>
        <v>212.44369369369366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1852199.9999999998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6"/>
      <c r="B650" s="107"/>
      <c r="C650" s="107"/>
      <c r="D650" s="107"/>
      <c r="E650" s="107"/>
      <c r="F650" s="107"/>
      <c r="G650" s="108">
        <f>G647</f>
        <v>1668648.6486486485</v>
      </c>
      <c r="H650" s="108">
        <f>H647</f>
        <v>183551.3513513513</v>
      </c>
      <c r="I650" s="107"/>
      <c r="J650" s="109">
        <f>H648</f>
        <v>1852199.9999999998</v>
      </c>
    </row>
    <row r="652" spans="1:10" ht="12.75" customHeight="1" x14ac:dyDescent="0.25">
      <c r="A652" s="94" t="s">
        <v>1</v>
      </c>
      <c r="B652" s="95">
        <f>Invoice!E4220</f>
        <v>23070038</v>
      </c>
      <c r="C652" s="96"/>
      <c r="D652" s="97"/>
      <c r="E652" s="97"/>
      <c r="F652" s="97"/>
      <c r="G652" s="98"/>
      <c r="H652" s="99"/>
      <c r="I652" s="99"/>
      <c r="J652" s="100"/>
    </row>
    <row r="653" spans="1:10" ht="12.75" customHeight="1" x14ac:dyDescent="0.25">
      <c r="A653" s="101">
        <v>1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Invoice!B4228</f>
        <v>5</v>
      </c>
      <c r="C654" s="88" t="str">
        <f>Invoice!E4228</f>
        <v>PENSIL WARNA KENKO CP-12F CLASSIC (PANJANG)</v>
      </c>
      <c r="D654" s="89">
        <f>Invoice!H4228</f>
        <v>124200</v>
      </c>
      <c r="E654" s="81">
        <f>D654*B654</f>
        <v>621000</v>
      </c>
      <c r="F654" s="81"/>
      <c r="G654" s="82">
        <f>E654/1.11</f>
        <v>559459.45945945941</v>
      </c>
      <c r="H654" s="83">
        <f>G654*11%</f>
        <v>61540.540540540533</v>
      </c>
      <c r="I654" s="83">
        <f>G654/B654</f>
        <v>111891.89189189188</v>
      </c>
      <c r="J654" s="103">
        <f>H654/B654</f>
        <v>12308.108108108107</v>
      </c>
    </row>
    <row r="655" spans="1:10" ht="12.75" customHeight="1" x14ac:dyDescent="0.25">
      <c r="A655" s="101"/>
      <c r="D655" s="81"/>
      <c r="E655" s="81">
        <f>(E654*Invoice!I4228)+((E654-(E654*Invoice!I4228))*Invoice!J4228)</f>
        <v>77625</v>
      </c>
      <c r="F655" s="81"/>
      <c r="G655" s="90">
        <f>E655/1.11</f>
        <v>69932.432432432426</v>
      </c>
      <c r="H655" s="91">
        <f>G655*11%</f>
        <v>7692.5675675675666</v>
      </c>
      <c r="I655" s="91">
        <f>G655/B654</f>
        <v>13986.486486486485</v>
      </c>
      <c r="J655" s="104">
        <f>H655/B654</f>
        <v>1538.5135135135133</v>
      </c>
    </row>
    <row r="656" spans="1:10" ht="12.75" customHeight="1" x14ac:dyDescent="0.25">
      <c r="A656" s="101"/>
      <c r="D656" s="81" t="s">
        <v>23</v>
      </c>
      <c r="E656" s="81">
        <f>E654-E655</f>
        <v>543375</v>
      </c>
      <c r="F656" s="81"/>
      <c r="G656" s="82">
        <f>G654-G655</f>
        <v>489527.02702702698</v>
      </c>
      <c r="H656" s="82">
        <f>H654-H655</f>
        <v>53847.972972972966</v>
      </c>
      <c r="I656" s="82">
        <f>I654-I655</f>
        <v>97905.4054054054</v>
      </c>
      <c r="J656" s="105">
        <f>J654-J655</f>
        <v>10769.594594594593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543375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2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Invoice!B4229</f>
        <v>5</v>
      </c>
      <c r="C660" s="88" t="str">
        <f>Invoice!E4229</f>
        <v>DATE STAMP KENKO D-4 (Cap Tanggal 4 Mm)</v>
      </c>
      <c r="D660" s="89">
        <f>Invoice!H4229</f>
        <v>74400</v>
      </c>
      <c r="E660" s="81">
        <f t="shared" ref="E660" si="120">D660*B660</f>
        <v>372000</v>
      </c>
      <c r="F660" s="81"/>
      <c r="G660" s="82">
        <f t="shared" ref="G660" si="121">E660/1.11</f>
        <v>335135.13513513509</v>
      </c>
      <c r="H660" s="83">
        <f t="shared" ref="H660" si="122">G660*11%</f>
        <v>36864.86486486486</v>
      </c>
      <c r="I660" s="83">
        <f t="shared" ref="I660" si="123">G660/B660</f>
        <v>67027.027027027012</v>
      </c>
      <c r="J660" s="103">
        <f t="shared" ref="J660" si="124">H660/B660</f>
        <v>7372.9729729729715</v>
      </c>
    </row>
    <row r="661" spans="1:10" ht="12.75" customHeight="1" x14ac:dyDescent="0.25">
      <c r="A661" s="101"/>
      <c r="D661" s="81"/>
      <c r="E661" s="81">
        <f>(E660*Invoice!I4229)+((E660-(E660*Invoice!I4229))*Invoice!J4229)</f>
        <v>46500</v>
      </c>
      <c r="F661" s="81"/>
      <c r="G661" s="90">
        <f>E661/1.11</f>
        <v>41891.891891891886</v>
      </c>
      <c r="H661" s="91">
        <f>G661*11%</f>
        <v>4608.1081081081074</v>
      </c>
      <c r="I661" s="91">
        <f>G661/B660</f>
        <v>8378.3783783783765</v>
      </c>
      <c r="J661" s="104">
        <f>H661/B660</f>
        <v>921.62162162162144</v>
      </c>
    </row>
    <row r="662" spans="1:10" ht="12.75" customHeight="1" x14ac:dyDescent="0.25">
      <c r="A662" s="101"/>
      <c r="D662" s="81" t="s">
        <v>23</v>
      </c>
      <c r="E662" s="81">
        <f>E660-E661</f>
        <v>325500</v>
      </c>
      <c r="F662" s="81"/>
      <c r="G662" s="82">
        <f>G660-G661</f>
        <v>293243.2432432432</v>
      </c>
      <c r="H662" s="82">
        <f>H660-H661</f>
        <v>32256.756756756753</v>
      </c>
      <c r="I662" s="82">
        <f>I660-I661</f>
        <v>58648.648648648639</v>
      </c>
      <c r="J662" s="105">
        <f>J660-J661</f>
        <v>6451.3513513513499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325499.99999999994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6"/>
      <c r="B665" s="107"/>
      <c r="C665" s="107"/>
      <c r="D665" s="107"/>
      <c r="E665" s="107"/>
      <c r="F665" s="107"/>
      <c r="G665" s="108">
        <f>G656+G662</f>
        <v>782770.27027027018</v>
      </c>
      <c r="H665" s="108">
        <f>H656+H662</f>
        <v>86104.729729729719</v>
      </c>
      <c r="I665" s="107"/>
      <c r="J665" s="109">
        <f>H657+H663</f>
        <v>868875</v>
      </c>
    </row>
    <row r="667" spans="1:10" ht="12.75" customHeight="1" x14ac:dyDescent="0.25">
      <c r="A667" s="94" t="s">
        <v>1</v>
      </c>
      <c r="B667" s="95">
        <f>Invoice!E4334</f>
        <v>23070039</v>
      </c>
      <c r="C667" s="96"/>
      <c r="D667" s="97"/>
      <c r="E667" s="97"/>
      <c r="F667" s="97"/>
      <c r="G667" s="98"/>
      <c r="H667" s="99"/>
      <c r="I667" s="99"/>
      <c r="J667" s="100"/>
    </row>
    <row r="668" spans="1:10" ht="12.75" customHeight="1" x14ac:dyDescent="0.25">
      <c r="A668" s="101">
        <v>1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Invoice!B4342</f>
        <v>5</v>
      </c>
      <c r="C669" s="88" t="str">
        <f>Invoice!E4342</f>
        <v>CORRECTION FLUID KENKO KE-01</v>
      </c>
      <c r="D669" s="89">
        <f>Invoice!H4342</f>
        <v>54300</v>
      </c>
      <c r="E669" s="81">
        <f>D669*B669</f>
        <v>271500</v>
      </c>
      <c r="F669" s="81"/>
      <c r="G669" s="82">
        <f>E669/1.11</f>
        <v>244594.59459459459</v>
      </c>
      <c r="H669" s="83">
        <f>G669*11%</f>
        <v>26905.405405405403</v>
      </c>
      <c r="I669" s="83">
        <f>G669/B669</f>
        <v>48918.91891891892</v>
      </c>
      <c r="J669" s="103">
        <f>H669/B669</f>
        <v>5381.0810810810808</v>
      </c>
    </row>
    <row r="670" spans="1:10" ht="12.75" customHeight="1" x14ac:dyDescent="0.25">
      <c r="A670" s="101"/>
      <c r="D670" s="81"/>
      <c r="E670" s="81">
        <f>(E669*Invoice!I4342)+((E669-(E669*Invoice!I4342))*Invoice!J4342)</f>
        <v>27150</v>
      </c>
      <c r="F670" s="81"/>
      <c r="G670" s="90">
        <f>E670/1.11</f>
        <v>24459.459459459456</v>
      </c>
      <c r="H670" s="91">
        <f>G670*11%</f>
        <v>2690.5405405405404</v>
      </c>
      <c r="I670" s="91">
        <f>G670/B669</f>
        <v>4891.8918918918916</v>
      </c>
      <c r="J670" s="104">
        <f>H670/B669</f>
        <v>538.10810810810813</v>
      </c>
    </row>
    <row r="671" spans="1:10" ht="12.75" customHeight="1" x14ac:dyDescent="0.25">
      <c r="A671" s="101"/>
      <c r="D671" s="81" t="s">
        <v>23</v>
      </c>
      <c r="E671" s="81">
        <f>E669-E670</f>
        <v>244350</v>
      </c>
      <c r="F671" s="81"/>
      <c r="G671" s="82">
        <f>G669-G670</f>
        <v>220135.13513513512</v>
      </c>
      <c r="H671" s="82">
        <f>H669-H670</f>
        <v>24214.864864864863</v>
      </c>
      <c r="I671" s="82">
        <f>I669-I670</f>
        <v>44027.027027027027</v>
      </c>
      <c r="J671" s="105">
        <f>J669-J670</f>
        <v>4842.9729729729725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244349.99999999997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6"/>
      <c r="B674" s="107"/>
      <c r="C674" s="107"/>
      <c r="D674" s="107"/>
      <c r="E674" s="107"/>
      <c r="F674" s="107"/>
      <c r="G674" s="108">
        <f>G671</f>
        <v>220135.13513513512</v>
      </c>
      <c r="H674" s="108">
        <f>H671</f>
        <v>24214.864864864863</v>
      </c>
      <c r="I674" s="107"/>
      <c r="J674" s="109">
        <f>H672</f>
        <v>244349.99999999997</v>
      </c>
    </row>
    <row r="676" spans="1:10" ht="12.75" customHeight="1" x14ac:dyDescent="0.25">
      <c r="A676" s="94" t="s">
        <v>1</v>
      </c>
      <c r="B676" s="95">
        <f>Invoice!E4448</f>
        <v>23070040</v>
      </c>
      <c r="C676" s="96"/>
      <c r="D676" s="97"/>
      <c r="E676" s="97"/>
      <c r="F676" s="97"/>
      <c r="G676" s="98"/>
      <c r="H676" s="99"/>
      <c r="I676" s="99"/>
      <c r="J676" s="100"/>
    </row>
    <row r="677" spans="1:10" ht="12.75" customHeight="1" x14ac:dyDescent="0.25">
      <c r="A677" s="101">
        <v>1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Invoice!B4456</f>
        <v>1</v>
      </c>
      <c r="C678" s="88" t="str">
        <f>Invoice!E4456</f>
        <v>CORRECTION TAPE KENKO CT-919 (12M x 5MM)</v>
      </c>
      <c r="D678" s="89">
        <f>Invoice!H4456</f>
        <v>55800</v>
      </c>
      <c r="E678" s="81">
        <f>D678*B678</f>
        <v>55800</v>
      </c>
      <c r="F678" s="81"/>
      <c r="G678" s="82">
        <f>E678/1.11</f>
        <v>50270.270270270266</v>
      </c>
      <c r="H678" s="83">
        <f>G678*11%</f>
        <v>5529.7297297297291</v>
      </c>
      <c r="I678" s="83">
        <f>G678/B678</f>
        <v>50270.270270270266</v>
      </c>
      <c r="J678" s="103">
        <f>H678/B678</f>
        <v>5529.7297297297291</v>
      </c>
    </row>
    <row r="679" spans="1:10" ht="12.75" customHeight="1" x14ac:dyDescent="0.25">
      <c r="A679" s="101"/>
      <c r="D679" s="81"/>
      <c r="E679" s="81">
        <f>(E678*Invoice!I4456)+((E678-(E678*Invoice!I4456))*Invoice!J4456)</f>
        <v>5580</v>
      </c>
      <c r="F679" s="81"/>
      <c r="G679" s="90">
        <f>E679/1.11</f>
        <v>5027.0270270270266</v>
      </c>
      <c r="H679" s="91">
        <f>G679*11%</f>
        <v>552.97297297297291</v>
      </c>
      <c r="I679" s="91">
        <f>G679/B678</f>
        <v>5027.0270270270266</v>
      </c>
      <c r="J679" s="104">
        <f>H679/B678</f>
        <v>552.97297297297291</v>
      </c>
    </row>
    <row r="680" spans="1:10" ht="12.75" customHeight="1" x14ac:dyDescent="0.25">
      <c r="A680" s="101"/>
      <c r="D680" s="81" t="s">
        <v>23</v>
      </c>
      <c r="E680" s="81">
        <f>E678-E679</f>
        <v>50220</v>
      </c>
      <c r="F680" s="81"/>
      <c r="G680" s="82">
        <f>G678-G679</f>
        <v>45243.24324324324</v>
      </c>
      <c r="H680" s="82">
        <f>H678-H679</f>
        <v>4976.7567567567567</v>
      </c>
      <c r="I680" s="82">
        <f>I678-I679</f>
        <v>45243.24324324324</v>
      </c>
      <c r="J680" s="105">
        <f>J678-J679</f>
        <v>4976.7567567567567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50220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2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Invoice!B4457</f>
        <v>3</v>
      </c>
      <c r="C684" s="88" t="str">
        <f>Invoice!E4457</f>
        <v>CORRECTION FLUID KENKO KE-301</v>
      </c>
      <c r="D684" s="89">
        <f>Invoice!H4457</f>
        <v>53400</v>
      </c>
      <c r="E684" s="81">
        <f t="shared" ref="E684:E768" si="125">D684*B684</f>
        <v>160200</v>
      </c>
      <c r="F684" s="81"/>
      <c r="G684" s="82">
        <f t="shared" ref="G684:G768" si="126">E684/1.11</f>
        <v>144324.32432432432</v>
      </c>
      <c r="H684" s="83">
        <f t="shared" ref="H684:H768" si="127">G684*11%</f>
        <v>15875.675675675675</v>
      </c>
      <c r="I684" s="83">
        <f t="shared" ref="I684:I768" si="128">G684/B684</f>
        <v>48108.108108108107</v>
      </c>
      <c r="J684" s="103">
        <f t="shared" ref="J684:J768" si="129">H684/B684</f>
        <v>5291.8918918918916</v>
      </c>
    </row>
    <row r="685" spans="1:10" ht="12.75" customHeight="1" x14ac:dyDescent="0.25">
      <c r="A685" s="101"/>
      <c r="D685" s="81"/>
      <c r="E685" s="81">
        <f>(E684*Invoice!I4457)+((E684-(E684*Invoice!I4457))*Invoice!J4457)</f>
        <v>16020</v>
      </c>
      <c r="F685" s="81"/>
      <c r="G685" s="90">
        <f>E685/1.11</f>
        <v>14432.432432432432</v>
      </c>
      <c r="H685" s="91">
        <f>G685*11%</f>
        <v>1587.5675675675675</v>
      </c>
      <c r="I685" s="91">
        <f>G685/B684</f>
        <v>4810.8108108108108</v>
      </c>
      <c r="J685" s="104">
        <f>H685/B684</f>
        <v>529.18918918918916</v>
      </c>
    </row>
    <row r="686" spans="1:10" ht="12.75" customHeight="1" x14ac:dyDescent="0.25">
      <c r="A686" s="101"/>
      <c r="D686" s="81" t="s">
        <v>23</v>
      </c>
      <c r="E686" s="81">
        <f>E684-E685</f>
        <v>144180</v>
      </c>
      <c r="F686" s="81"/>
      <c r="G686" s="82">
        <f>G684-G685</f>
        <v>129891.89189189189</v>
      </c>
      <c r="H686" s="82">
        <f>H684-H685</f>
        <v>14288.108108108107</v>
      </c>
      <c r="I686" s="82">
        <f>I684-I685</f>
        <v>43297.297297297293</v>
      </c>
      <c r="J686" s="105">
        <f>J684-J685</f>
        <v>4762.7027027027025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144180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3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Invoice!B4458</f>
        <v>3</v>
      </c>
      <c r="C690" s="88" t="str">
        <f>Invoice!E4458</f>
        <v>CORRECTION FLUID KENKO KE-826M</v>
      </c>
      <c r="D690" s="89">
        <f>Invoice!H4458</f>
        <v>60300</v>
      </c>
      <c r="E690" s="81">
        <f t="shared" si="125"/>
        <v>180900</v>
      </c>
      <c r="F690" s="81"/>
      <c r="G690" s="82">
        <f t="shared" si="126"/>
        <v>162972.97297297296</v>
      </c>
      <c r="H690" s="83">
        <f t="shared" si="127"/>
        <v>17927.027027027027</v>
      </c>
      <c r="I690" s="83">
        <f t="shared" si="128"/>
        <v>54324.32432432432</v>
      </c>
      <c r="J690" s="103">
        <f t="shared" si="129"/>
        <v>5975.6756756756758</v>
      </c>
    </row>
    <row r="691" spans="1:10" ht="12.75" customHeight="1" x14ac:dyDescent="0.25">
      <c r="A691" s="101"/>
      <c r="D691" s="81"/>
      <c r="E691" s="81">
        <f>(E690*Invoice!I4458)+((E690-(E690*Invoice!I4458))*Invoice!J4458)</f>
        <v>18090</v>
      </c>
      <c r="F691" s="81"/>
      <c r="G691" s="90">
        <f>E691/1.11</f>
        <v>16297.297297297297</v>
      </c>
      <c r="H691" s="91">
        <f>G691*11%</f>
        <v>1792.7027027027027</v>
      </c>
      <c r="I691" s="91">
        <f>G691/B690</f>
        <v>5432.4324324324325</v>
      </c>
      <c r="J691" s="104">
        <f>H691/B690</f>
        <v>597.56756756756761</v>
      </c>
    </row>
    <row r="692" spans="1:10" ht="12.75" customHeight="1" x14ac:dyDescent="0.25">
      <c r="A692" s="101"/>
      <c r="D692" s="81" t="s">
        <v>23</v>
      </c>
      <c r="E692" s="81">
        <f>E690-E691</f>
        <v>162810</v>
      </c>
      <c r="F692" s="81"/>
      <c r="G692" s="82">
        <f>G690-G691</f>
        <v>146675.67567567565</v>
      </c>
      <c r="H692" s="82">
        <f>H690-H691</f>
        <v>16134.324324324323</v>
      </c>
      <c r="I692" s="82">
        <f>I690-I691</f>
        <v>48891.891891891886</v>
      </c>
      <c r="J692" s="105">
        <f>J690-J691</f>
        <v>5378.1081081081084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162809.99999999997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4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Invoice!B4459</f>
        <v>1</v>
      </c>
      <c r="C696" s="88" t="str">
        <f>Invoice!E4459</f>
        <v>STAPLER KENKO HD-10</v>
      </c>
      <c r="D696" s="89">
        <f>Invoice!H4459</f>
        <v>93000</v>
      </c>
      <c r="E696" s="81">
        <f t="shared" si="125"/>
        <v>93000</v>
      </c>
      <c r="F696" s="81"/>
      <c r="G696" s="82">
        <f t="shared" si="126"/>
        <v>83783.783783783772</v>
      </c>
      <c r="H696" s="83">
        <f t="shared" si="127"/>
        <v>9216.2162162162149</v>
      </c>
      <c r="I696" s="83">
        <f t="shared" si="128"/>
        <v>83783.783783783772</v>
      </c>
      <c r="J696" s="103">
        <f t="shared" si="129"/>
        <v>9216.2162162162149</v>
      </c>
    </row>
    <row r="697" spans="1:10" ht="12.75" customHeight="1" x14ac:dyDescent="0.25">
      <c r="A697" s="101"/>
      <c r="D697" s="81"/>
      <c r="E697" s="81">
        <f>(E696*Invoice!I4459)+((E696-(E696*Invoice!I4459))*Invoice!J4459)</f>
        <v>9300</v>
      </c>
      <c r="F697" s="81"/>
      <c r="G697" s="90">
        <f>E697/1.11</f>
        <v>8378.3783783783783</v>
      </c>
      <c r="H697" s="91">
        <f>G697*11%</f>
        <v>921.62162162162167</v>
      </c>
      <c r="I697" s="91">
        <f>G697/B696</f>
        <v>8378.3783783783783</v>
      </c>
      <c r="J697" s="104">
        <f>H697/B696</f>
        <v>921.62162162162167</v>
      </c>
    </row>
    <row r="698" spans="1:10" ht="12.75" customHeight="1" x14ac:dyDescent="0.25">
      <c r="A698" s="101"/>
      <c r="D698" s="81" t="s">
        <v>23</v>
      </c>
      <c r="E698" s="81">
        <f>E696-E697</f>
        <v>83700</v>
      </c>
      <c r="F698" s="81"/>
      <c r="G698" s="82">
        <f>G696-G697</f>
        <v>75405.4054054054</v>
      </c>
      <c r="H698" s="82">
        <f>H696-H697</f>
        <v>8294.5945945945932</v>
      </c>
      <c r="I698" s="82">
        <f>I696-I697</f>
        <v>75405.4054054054</v>
      </c>
      <c r="J698" s="105">
        <f>J696-J697</f>
        <v>8294.5945945945932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83700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5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Invoice!B4460</f>
        <v>1</v>
      </c>
      <c r="C702" s="88" t="str">
        <f>Invoice!E4460</f>
        <v>STAPLER KENKO HD-10D</v>
      </c>
      <c r="D702" s="89">
        <f>Invoice!H4460</f>
        <v>117600</v>
      </c>
      <c r="E702" s="81">
        <f t="shared" si="125"/>
        <v>117600</v>
      </c>
      <c r="F702" s="81"/>
      <c r="G702" s="82">
        <f t="shared" si="126"/>
        <v>105945.94594594593</v>
      </c>
      <c r="H702" s="83">
        <f t="shared" si="127"/>
        <v>11654.054054054053</v>
      </c>
      <c r="I702" s="83">
        <f t="shared" si="128"/>
        <v>105945.94594594593</v>
      </c>
      <c r="J702" s="103">
        <f t="shared" si="129"/>
        <v>11654.054054054053</v>
      </c>
    </row>
    <row r="703" spans="1:10" ht="12.75" customHeight="1" x14ac:dyDescent="0.25">
      <c r="A703" s="101"/>
      <c r="D703" s="81"/>
      <c r="E703" s="81">
        <f>(E702*Invoice!I4460)+((E702-(E702*Invoice!I4460))*Invoice!J4460)</f>
        <v>11760</v>
      </c>
      <c r="F703" s="81"/>
      <c r="G703" s="90">
        <f>E703/1.11</f>
        <v>10594.594594594593</v>
      </c>
      <c r="H703" s="91">
        <f>G703*11%</f>
        <v>1165.4054054054052</v>
      </c>
      <c r="I703" s="91">
        <f>G703/B702</f>
        <v>10594.594594594593</v>
      </c>
      <c r="J703" s="104">
        <f>H703/B702</f>
        <v>1165.4054054054052</v>
      </c>
    </row>
    <row r="704" spans="1:10" ht="12.75" customHeight="1" x14ac:dyDescent="0.25">
      <c r="A704" s="101"/>
      <c r="D704" s="81" t="s">
        <v>23</v>
      </c>
      <c r="E704" s="81">
        <f>E702-E703</f>
        <v>105840</v>
      </c>
      <c r="F704" s="81"/>
      <c r="G704" s="82">
        <f>G702-G703</f>
        <v>95351.351351351332</v>
      </c>
      <c r="H704" s="82">
        <f>H702-H703</f>
        <v>10488.648648648648</v>
      </c>
      <c r="I704" s="82">
        <f>I702-I703</f>
        <v>95351.351351351332</v>
      </c>
      <c r="J704" s="105">
        <f>J702-J703</f>
        <v>10488.648648648648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105839.99999999999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6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Invoice!B4461</f>
        <v>1</v>
      </c>
      <c r="C708" s="88" t="str">
        <f>Invoice!E4461</f>
        <v>STAPLER SDI 1104</v>
      </c>
      <c r="D708" s="89">
        <f>Invoice!H4461</f>
        <v>234000</v>
      </c>
      <c r="E708" s="81">
        <f t="shared" si="125"/>
        <v>234000</v>
      </c>
      <c r="F708" s="81"/>
      <c r="G708" s="82">
        <f t="shared" si="126"/>
        <v>210810.8108108108</v>
      </c>
      <c r="H708" s="83">
        <f t="shared" si="127"/>
        <v>23189.189189189186</v>
      </c>
      <c r="I708" s="83">
        <f t="shared" si="128"/>
        <v>210810.8108108108</v>
      </c>
      <c r="J708" s="103">
        <f t="shared" si="129"/>
        <v>23189.189189189186</v>
      </c>
    </row>
    <row r="709" spans="1:10" ht="12.75" customHeight="1" x14ac:dyDescent="0.25">
      <c r="A709" s="101"/>
      <c r="D709" s="81"/>
      <c r="E709" s="81">
        <f>(E708*Invoice!I4461)+((E708-(E708*Invoice!I4461))*Invoice!J4461)</f>
        <v>23400</v>
      </c>
      <c r="F709" s="81"/>
      <c r="G709" s="90">
        <f>E709/1.11</f>
        <v>21081.08108108108</v>
      </c>
      <c r="H709" s="91">
        <f>G709*11%</f>
        <v>2318.9189189189187</v>
      </c>
      <c r="I709" s="91">
        <f>G709/B708</f>
        <v>21081.08108108108</v>
      </c>
      <c r="J709" s="104">
        <f>H709/B708</f>
        <v>2318.9189189189187</v>
      </c>
    </row>
    <row r="710" spans="1:10" ht="12.75" customHeight="1" x14ac:dyDescent="0.25">
      <c r="A710" s="101"/>
      <c r="D710" s="81" t="s">
        <v>23</v>
      </c>
      <c r="E710" s="81">
        <f>E708-E709</f>
        <v>210600</v>
      </c>
      <c r="F710" s="81"/>
      <c r="G710" s="82">
        <f>G708-G709</f>
        <v>189729.7297297297</v>
      </c>
      <c r="H710" s="82">
        <f>H708-H709</f>
        <v>20870.270270270266</v>
      </c>
      <c r="I710" s="82">
        <f>I708-I709</f>
        <v>189729.7297297297</v>
      </c>
      <c r="J710" s="105">
        <f>J708-J709</f>
        <v>20870.270270270266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210599.99999999997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7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Invoice!B4462</f>
        <v>3</v>
      </c>
      <c r="C714" s="88" t="str">
        <f>Invoice!E4462</f>
        <v>GEL PEN JOYKO GP-265 Q-GEL</v>
      </c>
      <c r="D714" s="89">
        <f>Invoice!H4462</f>
        <v>28200</v>
      </c>
      <c r="E714" s="81">
        <f t="shared" si="125"/>
        <v>84600</v>
      </c>
      <c r="F714" s="81"/>
      <c r="G714" s="82">
        <f t="shared" si="126"/>
        <v>76216.216216216213</v>
      </c>
      <c r="H714" s="83">
        <f t="shared" si="127"/>
        <v>8383.7837837837833</v>
      </c>
      <c r="I714" s="83">
        <f t="shared" si="128"/>
        <v>25405.405405405403</v>
      </c>
      <c r="J714" s="103">
        <f t="shared" si="129"/>
        <v>2794.5945945945946</v>
      </c>
    </row>
    <row r="715" spans="1:10" ht="12.75" customHeight="1" x14ac:dyDescent="0.25">
      <c r="A715" s="101"/>
      <c r="D715" s="81"/>
      <c r="E715" s="81">
        <f>(E714*Invoice!I4462)+((E714-(E714*Invoice!I4462))*Invoice!J4462)</f>
        <v>8460</v>
      </c>
      <c r="F715" s="81"/>
      <c r="G715" s="90">
        <f>E715/1.11</f>
        <v>7621.6216216216208</v>
      </c>
      <c r="H715" s="91">
        <f>G715*11%</f>
        <v>838.37837837837833</v>
      </c>
      <c r="I715" s="91">
        <f>G715/B714</f>
        <v>2540.5405405405404</v>
      </c>
      <c r="J715" s="104">
        <f>H715/B714</f>
        <v>279.45945945945942</v>
      </c>
    </row>
    <row r="716" spans="1:10" ht="12.75" customHeight="1" x14ac:dyDescent="0.25">
      <c r="A716" s="101"/>
      <c r="D716" s="81" t="s">
        <v>23</v>
      </c>
      <c r="E716" s="81">
        <f>E714-E715</f>
        <v>76140</v>
      </c>
      <c r="F716" s="81"/>
      <c r="G716" s="82">
        <f>G714-G715</f>
        <v>68594.594594594586</v>
      </c>
      <c r="H716" s="82">
        <f>H714-H715</f>
        <v>7545.405405405405</v>
      </c>
      <c r="I716" s="82">
        <f>I714-I715</f>
        <v>22864.864864864863</v>
      </c>
      <c r="J716" s="105">
        <f>J714-J715</f>
        <v>2515.135135135135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76139.999999999985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8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Invoice!B4463</f>
        <v>3</v>
      </c>
      <c r="C720" s="88" t="str">
        <f>Invoice!E4463</f>
        <v>GEL PEN JOYKO JK-100 KING JELLER</v>
      </c>
      <c r="D720" s="89">
        <f>Invoice!H4463</f>
        <v>20400</v>
      </c>
      <c r="E720" s="81">
        <f t="shared" si="125"/>
        <v>61200</v>
      </c>
      <c r="F720" s="81"/>
      <c r="G720" s="82">
        <f t="shared" si="126"/>
        <v>55135.135135135133</v>
      </c>
      <c r="H720" s="83">
        <f t="shared" si="127"/>
        <v>6064.864864864865</v>
      </c>
      <c r="I720" s="83">
        <f t="shared" si="128"/>
        <v>18378.378378378377</v>
      </c>
      <c r="J720" s="103">
        <f t="shared" si="129"/>
        <v>2021.6216216216217</v>
      </c>
    </row>
    <row r="721" spans="1:10" ht="12.75" customHeight="1" x14ac:dyDescent="0.25">
      <c r="A721" s="101"/>
      <c r="D721" s="81"/>
      <c r="E721" s="81">
        <f>(E720*Invoice!I4463)+((E720-(E720*Invoice!I4463))*Invoice!J4463)</f>
        <v>6120</v>
      </c>
      <c r="F721" s="81"/>
      <c r="G721" s="90">
        <f>E721/1.11</f>
        <v>5513.5135135135133</v>
      </c>
      <c r="H721" s="91">
        <f>G721*11%</f>
        <v>606.48648648648646</v>
      </c>
      <c r="I721" s="91">
        <f>G721/B720</f>
        <v>1837.8378378378377</v>
      </c>
      <c r="J721" s="104">
        <f>H721/B720</f>
        <v>202.16216216216216</v>
      </c>
    </row>
    <row r="722" spans="1:10" ht="12.75" customHeight="1" x14ac:dyDescent="0.25">
      <c r="A722" s="101"/>
      <c r="D722" s="81" t="s">
        <v>23</v>
      </c>
      <c r="E722" s="81">
        <f>E720-E721</f>
        <v>55080</v>
      </c>
      <c r="F722" s="81"/>
      <c r="G722" s="82">
        <f>G720-G721</f>
        <v>49621.62162162162</v>
      </c>
      <c r="H722" s="82">
        <f>H720-H721</f>
        <v>5458.3783783783783</v>
      </c>
      <c r="I722" s="82">
        <f>I720-I721</f>
        <v>16540.54054054054</v>
      </c>
      <c r="J722" s="105">
        <f>J720-J721</f>
        <v>1819.4594594594596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55080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9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Invoice!B4464</f>
        <v>3</v>
      </c>
      <c r="C726" s="88" t="str">
        <f>Invoice!E4464</f>
        <v>GEL PEN JOYKO GP-243 WHIZ GEL HITAM</v>
      </c>
      <c r="D726" s="89">
        <f>Invoice!H4464</f>
        <v>24600</v>
      </c>
      <c r="E726" s="81">
        <f t="shared" si="125"/>
        <v>73800</v>
      </c>
      <c r="F726" s="81"/>
      <c r="G726" s="82">
        <f t="shared" si="126"/>
        <v>66486.486486486479</v>
      </c>
      <c r="H726" s="83">
        <f t="shared" si="127"/>
        <v>7313.5135135135124</v>
      </c>
      <c r="I726" s="83">
        <f t="shared" si="128"/>
        <v>22162.16216216216</v>
      </c>
      <c r="J726" s="103">
        <f t="shared" si="129"/>
        <v>2437.8378378378375</v>
      </c>
    </row>
    <row r="727" spans="1:10" ht="12.75" customHeight="1" x14ac:dyDescent="0.25">
      <c r="A727" s="101"/>
      <c r="D727" s="81"/>
      <c r="E727" s="81">
        <f>(E726*Invoice!I4464)+((E726-(E726*Invoice!I4464))*Invoice!J4464)</f>
        <v>7380</v>
      </c>
      <c r="F727" s="81"/>
      <c r="G727" s="90">
        <f>E727/1.11</f>
        <v>6648.6486486486483</v>
      </c>
      <c r="H727" s="91">
        <f>G727*11%</f>
        <v>731.35135135135135</v>
      </c>
      <c r="I727" s="91">
        <f>G727/B726</f>
        <v>2216.2162162162163</v>
      </c>
      <c r="J727" s="104">
        <f>H727/B726</f>
        <v>243.78378378378378</v>
      </c>
    </row>
    <row r="728" spans="1:10" ht="12.75" customHeight="1" x14ac:dyDescent="0.25">
      <c r="A728" s="101"/>
      <c r="D728" s="81" t="s">
        <v>23</v>
      </c>
      <c r="E728" s="81">
        <f>E726-E727</f>
        <v>66420</v>
      </c>
      <c r="F728" s="81"/>
      <c r="G728" s="82">
        <f>G726-G727</f>
        <v>59837.837837837833</v>
      </c>
      <c r="H728" s="82">
        <f>H726-H727</f>
        <v>6582.1621621621607</v>
      </c>
      <c r="I728" s="82">
        <f>I726-I727</f>
        <v>19945.945945945943</v>
      </c>
      <c r="J728" s="105">
        <f>J726-J727</f>
        <v>2194.0540540540537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66420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10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Invoice!B4465</f>
        <v>12</v>
      </c>
      <c r="C732" s="88" t="str">
        <f>Invoice!E4465</f>
        <v>BALLPEN JOYKO BP-349-12 VOKUS TRANS HITAM</v>
      </c>
      <c r="D732" s="89">
        <f>Invoice!H4465</f>
        <v>13200</v>
      </c>
      <c r="E732" s="81">
        <f t="shared" si="125"/>
        <v>158400</v>
      </c>
      <c r="F732" s="81"/>
      <c r="G732" s="82">
        <f t="shared" si="126"/>
        <v>142702.70270270269</v>
      </c>
      <c r="H732" s="83">
        <f t="shared" si="127"/>
        <v>15697.297297297297</v>
      </c>
      <c r="I732" s="83">
        <f t="shared" si="128"/>
        <v>11891.891891891892</v>
      </c>
      <c r="J732" s="103">
        <f t="shared" si="129"/>
        <v>1308.1081081081081</v>
      </c>
    </row>
    <row r="733" spans="1:10" ht="12.75" customHeight="1" x14ac:dyDescent="0.25">
      <c r="A733" s="101"/>
      <c r="D733" s="81"/>
      <c r="E733" s="81">
        <f>(E732*Invoice!I4465)+((E732-(E732*Invoice!I4465))*Invoice!J4465)</f>
        <v>15840</v>
      </c>
      <c r="F733" s="81"/>
      <c r="G733" s="90">
        <f>E733/1.11</f>
        <v>14270.270270270268</v>
      </c>
      <c r="H733" s="91">
        <f>G733*11%</f>
        <v>1569.7297297297296</v>
      </c>
      <c r="I733" s="91">
        <f>G733/B732</f>
        <v>1189.1891891891889</v>
      </c>
      <c r="J733" s="104">
        <f>H733/B732</f>
        <v>130.81081081081081</v>
      </c>
    </row>
    <row r="734" spans="1:10" ht="12.75" customHeight="1" x14ac:dyDescent="0.25">
      <c r="A734" s="101"/>
      <c r="D734" s="81" t="s">
        <v>23</v>
      </c>
      <c r="E734" s="81">
        <f>E732-E733</f>
        <v>142560</v>
      </c>
      <c r="F734" s="81"/>
      <c r="G734" s="82">
        <f>G732-G733</f>
        <v>128432.43243243243</v>
      </c>
      <c r="H734" s="82">
        <f>H732-H733</f>
        <v>14127.567567567567</v>
      </c>
      <c r="I734" s="82">
        <f>I732-I733</f>
        <v>10702.702702702703</v>
      </c>
      <c r="J734" s="105">
        <f>J732-J733</f>
        <v>1177.2972972972973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142560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11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Invoice!B4466</f>
        <v>1</v>
      </c>
      <c r="C738" s="88" t="str">
        <f>Invoice!E4466</f>
        <v>GUNTING KENKO SC-848N</v>
      </c>
      <c r="D738" s="89">
        <f>Invoice!H4466</f>
        <v>118800</v>
      </c>
      <c r="E738" s="81">
        <f t="shared" si="125"/>
        <v>118800</v>
      </c>
      <c r="F738" s="81"/>
      <c r="G738" s="82">
        <f t="shared" si="126"/>
        <v>107027.02702702701</v>
      </c>
      <c r="H738" s="83">
        <f t="shared" si="127"/>
        <v>11772.972972972972</v>
      </c>
      <c r="I738" s="83">
        <f t="shared" si="128"/>
        <v>107027.02702702701</v>
      </c>
      <c r="J738" s="103">
        <f t="shared" si="129"/>
        <v>11772.972972972972</v>
      </c>
    </row>
    <row r="739" spans="1:10" ht="12.75" customHeight="1" x14ac:dyDescent="0.25">
      <c r="A739" s="101"/>
      <c r="D739" s="81"/>
      <c r="E739" s="81">
        <f>(E738*Invoice!I4466)+((E738-(E738*Invoice!I4466))*Invoice!J4466)</f>
        <v>11880</v>
      </c>
      <c r="F739" s="81"/>
      <c r="G739" s="90">
        <f>E739/1.11</f>
        <v>10702.702702702702</v>
      </c>
      <c r="H739" s="91">
        <f>G739*11%</f>
        <v>1177.2972972972973</v>
      </c>
      <c r="I739" s="91">
        <f>G739/B738</f>
        <v>10702.702702702702</v>
      </c>
      <c r="J739" s="104">
        <f>H739/B738</f>
        <v>1177.2972972972973</v>
      </c>
    </row>
    <row r="740" spans="1:10" ht="12.75" customHeight="1" x14ac:dyDescent="0.25">
      <c r="A740" s="101"/>
      <c r="D740" s="81" t="s">
        <v>23</v>
      </c>
      <c r="E740" s="81">
        <f>E738-E739</f>
        <v>106920</v>
      </c>
      <c r="F740" s="81"/>
      <c r="G740" s="82">
        <f>G738-G739</f>
        <v>96324.324324324305</v>
      </c>
      <c r="H740" s="82">
        <f>H738-H739</f>
        <v>10595.675675675675</v>
      </c>
      <c r="I740" s="82">
        <f>I738-I739</f>
        <v>96324.324324324305</v>
      </c>
      <c r="J740" s="105">
        <f>J738-J739</f>
        <v>10595.675675675675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106919.99999999999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12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Invoice!B4467</f>
        <v>2</v>
      </c>
      <c r="C744" s="88" t="str">
        <f>Invoice!E4467</f>
        <v>PENSIL WARNA JOYKO CP-12PB (PANJANG)</v>
      </c>
      <c r="D744" s="89">
        <f>Invoice!H4467</f>
        <v>127200</v>
      </c>
      <c r="E744" s="81">
        <f t="shared" si="125"/>
        <v>254400</v>
      </c>
      <c r="F744" s="81"/>
      <c r="G744" s="82">
        <f t="shared" si="126"/>
        <v>229189.18918918917</v>
      </c>
      <c r="H744" s="83">
        <f t="shared" si="127"/>
        <v>25210.81081081081</v>
      </c>
      <c r="I744" s="83">
        <f t="shared" si="128"/>
        <v>114594.59459459459</v>
      </c>
      <c r="J744" s="103">
        <f t="shared" si="129"/>
        <v>12605.405405405405</v>
      </c>
    </row>
    <row r="745" spans="1:10" ht="12.75" customHeight="1" x14ac:dyDescent="0.25">
      <c r="A745" s="101"/>
      <c r="D745" s="81"/>
      <c r="E745" s="81">
        <f>(E744*Invoice!I4467)+((E744-(E744*Invoice!I4467))*Invoice!J4467)</f>
        <v>25440</v>
      </c>
      <c r="F745" s="81"/>
      <c r="G745" s="90">
        <f>E745/1.11</f>
        <v>22918.918918918916</v>
      </c>
      <c r="H745" s="91">
        <f>G745*11%</f>
        <v>2521.0810810810808</v>
      </c>
      <c r="I745" s="91">
        <f>G745/B744</f>
        <v>11459.459459459458</v>
      </c>
      <c r="J745" s="104">
        <f>H745/B744</f>
        <v>1260.5405405405404</v>
      </c>
    </row>
    <row r="746" spans="1:10" ht="12.75" customHeight="1" x14ac:dyDescent="0.25">
      <c r="A746" s="101"/>
      <c r="D746" s="81" t="s">
        <v>23</v>
      </c>
      <c r="E746" s="81">
        <f>E744-E745</f>
        <v>228960</v>
      </c>
      <c r="F746" s="81"/>
      <c r="G746" s="82">
        <f>G744-G745</f>
        <v>206270.27027027027</v>
      </c>
      <c r="H746" s="82">
        <f>H744-H745</f>
        <v>22689.72972972973</v>
      </c>
      <c r="I746" s="82">
        <f>I744-I745</f>
        <v>103135.13513513513</v>
      </c>
      <c r="J746" s="105">
        <f>J744-J745</f>
        <v>11344.864864864865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228960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13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Invoice!B4468</f>
        <v>2</v>
      </c>
      <c r="C750" s="88" t="str">
        <f>Invoice!E4468</f>
        <v>PENSIL WARNA KENKO CP-12F CLASSIC (PANJANG)</v>
      </c>
      <c r="D750" s="89">
        <f>Invoice!H4468</f>
        <v>124200</v>
      </c>
      <c r="E750" s="81">
        <f t="shared" si="125"/>
        <v>248400</v>
      </c>
      <c r="F750" s="81"/>
      <c r="G750" s="82">
        <f t="shared" si="126"/>
        <v>223783.78378378376</v>
      </c>
      <c r="H750" s="83">
        <f t="shared" si="127"/>
        <v>24616.216216216213</v>
      </c>
      <c r="I750" s="83">
        <f t="shared" si="128"/>
        <v>111891.89189189188</v>
      </c>
      <c r="J750" s="103">
        <f t="shared" si="129"/>
        <v>12308.108108108107</v>
      </c>
    </row>
    <row r="751" spans="1:10" ht="12.75" customHeight="1" x14ac:dyDescent="0.25">
      <c r="A751" s="101"/>
      <c r="D751" s="81"/>
      <c r="E751" s="81">
        <f>(E750*Invoice!I4468)+((E750-(E750*Invoice!I4468))*Invoice!J4468)</f>
        <v>24840</v>
      </c>
      <c r="F751" s="81"/>
      <c r="G751" s="90">
        <f>E751/1.11</f>
        <v>22378.378378378377</v>
      </c>
      <c r="H751" s="91">
        <f>G751*11%</f>
        <v>2461.6216216216212</v>
      </c>
      <c r="I751" s="91">
        <f>G751/B750</f>
        <v>11189.189189189188</v>
      </c>
      <c r="J751" s="104">
        <f>H751/B750</f>
        <v>1230.8108108108106</v>
      </c>
    </row>
    <row r="752" spans="1:10" ht="12.75" customHeight="1" x14ac:dyDescent="0.25">
      <c r="A752" s="101"/>
      <c r="D752" s="81" t="s">
        <v>23</v>
      </c>
      <c r="E752" s="81">
        <f>E750-E751</f>
        <v>223560</v>
      </c>
      <c r="F752" s="81"/>
      <c r="G752" s="82">
        <f>G750-G751</f>
        <v>201405.40540540538</v>
      </c>
      <c r="H752" s="82">
        <f>H750-H751</f>
        <v>22154.594594594593</v>
      </c>
      <c r="I752" s="82">
        <f>I750-I751</f>
        <v>100702.70270270269</v>
      </c>
      <c r="J752" s="105">
        <f>J750-J751</f>
        <v>11077.297297297297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223559.99999999997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14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Invoice!B4469</f>
        <v>2</v>
      </c>
      <c r="C756" s="88" t="str">
        <f>Invoice!E4469</f>
        <v>ISI CUTTER 9 MM KENKO A-100 (KECIL)</v>
      </c>
      <c r="D756" s="89">
        <f>Invoice!H4469</f>
        <v>32400</v>
      </c>
      <c r="E756" s="81">
        <f t="shared" si="125"/>
        <v>64800</v>
      </c>
      <c r="F756" s="81"/>
      <c r="G756" s="82">
        <f t="shared" si="126"/>
        <v>58378.378378378373</v>
      </c>
      <c r="H756" s="83">
        <f t="shared" si="127"/>
        <v>6421.6216216216208</v>
      </c>
      <c r="I756" s="83">
        <f t="shared" si="128"/>
        <v>29189.189189189186</v>
      </c>
      <c r="J756" s="103">
        <f t="shared" si="129"/>
        <v>3210.8108108108104</v>
      </c>
    </row>
    <row r="757" spans="1:10" ht="12.75" customHeight="1" x14ac:dyDescent="0.25">
      <c r="A757" s="101"/>
      <c r="D757" s="81"/>
      <c r="E757" s="81">
        <f>(E756*Invoice!I4469)+((E756-(E756*Invoice!I4469))*Invoice!J4469)</f>
        <v>6480</v>
      </c>
      <c r="F757" s="81"/>
      <c r="G757" s="90">
        <f>E757/1.11</f>
        <v>5837.8378378378375</v>
      </c>
      <c r="H757" s="91">
        <f>G757*11%</f>
        <v>642.16216216216208</v>
      </c>
      <c r="I757" s="91">
        <f>G757/B756</f>
        <v>2918.9189189189187</v>
      </c>
      <c r="J757" s="104">
        <f>H757/B756</f>
        <v>321.08108108108104</v>
      </c>
    </row>
    <row r="758" spans="1:10" ht="12.75" customHeight="1" x14ac:dyDescent="0.25">
      <c r="A758" s="101"/>
      <c r="D758" s="81" t="s">
        <v>23</v>
      </c>
      <c r="E758" s="81">
        <f>E756-E757</f>
        <v>58320</v>
      </c>
      <c r="F758" s="81"/>
      <c r="G758" s="82">
        <f>G756-G757</f>
        <v>52540.540540540533</v>
      </c>
      <c r="H758" s="82">
        <f>H756-H757</f>
        <v>5779.4594594594582</v>
      </c>
      <c r="I758" s="82">
        <f>I756-I757</f>
        <v>26270.270270270266</v>
      </c>
      <c r="J758" s="105">
        <f>J756-J757</f>
        <v>2889.7297297297291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58319.999999999993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15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Invoice!B4470</f>
        <v>2</v>
      </c>
      <c r="C762" s="88" t="str">
        <f>Invoice!E4470</f>
        <v>ISI CUTTER 18 MM KENKO L-150 (BESAR)</v>
      </c>
      <c r="D762" s="89">
        <f>Invoice!H4470</f>
        <v>64800</v>
      </c>
      <c r="E762" s="81">
        <f t="shared" si="125"/>
        <v>129600</v>
      </c>
      <c r="F762" s="81"/>
      <c r="G762" s="82">
        <f t="shared" si="126"/>
        <v>116756.75675675675</v>
      </c>
      <c r="H762" s="83">
        <f t="shared" si="127"/>
        <v>12843.243243243242</v>
      </c>
      <c r="I762" s="83">
        <f t="shared" si="128"/>
        <v>58378.378378378373</v>
      </c>
      <c r="J762" s="103">
        <f t="shared" si="129"/>
        <v>6421.6216216216208</v>
      </c>
    </row>
    <row r="763" spans="1:10" ht="12.75" customHeight="1" x14ac:dyDescent="0.25">
      <c r="A763" s="101"/>
      <c r="D763" s="81"/>
      <c r="E763" s="81">
        <f>(E762*Invoice!I4470)+((E762-(E762*Invoice!I4470))*Invoice!J4470)</f>
        <v>12960</v>
      </c>
      <c r="F763" s="81"/>
      <c r="G763" s="90">
        <f>E763/1.11</f>
        <v>11675.675675675675</v>
      </c>
      <c r="H763" s="91">
        <f>G763*11%</f>
        <v>1284.3243243243242</v>
      </c>
      <c r="I763" s="91">
        <f>G763/B762</f>
        <v>5837.8378378378375</v>
      </c>
      <c r="J763" s="104">
        <f>H763/B762</f>
        <v>642.16216216216208</v>
      </c>
    </row>
    <row r="764" spans="1:10" ht="12.75" customHeight="1" x14ac:dyDescent="0.25">
      <c r="A764" s="101"/>
      <c r="D764" s="81" t="s">
        <v>23</v>
      </c>
      <c r="E764" s="81">
        <f>E762-E763</f>
        <v>116640</v>
      </c>
      <c r="F764" s="81"/>
      <c r="G764" s="82">
        <f>G762-G763</f>
        <v>105081.08108108107</v>
      </c>
      <c r="H764" s="82">
        <f>H762-H763</f>
        <v>11558.918918918916</v>
      </c>
      <c r="I764" s="82">
        <f>I762-I763</f>
        <v>52540.540540540533</v>
      </c>
      <c r="J764" s="105">
        <f>J762-J763</f>
        <v>5779.4594594594582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116639.99999999999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16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Invoice!B4471</f>
        <v>1</v>
      </c>
      <c r="C768" s="88" t="str">
        <f>Invoice!E4471</f>
        <v>LEM CAIR 35 ML KENKO LG-35</v>
      </c>
      <c r="D768" s="89">
        <f>Invoice!H4471</f>
        <v>19800</v>
      </c>
      <c r="E768" s="81">
        <f t="shared" si="125"/>
        <v>19800</v>
      </c>
      <c r="F768" s="81"/>
      <c r="G768" s="82">
        <f t="shared" si="126"/>
        <v>17837.837837837837</v>
      </c>
      <c r="H768" s="83">
        <f t="shared" si="127"/>
        <v>1962.1621621621621</v>
      </c>
      <c r="I768" s="83">
        <f t="shared" si="128"/>
        <v>17837.837837837837</v>
      </c>
      <c r="J768" s="103">
        <f t="shared" si="129"/>
        <v>1962.1621621621621</v>
      </c>
    </row>
    <row r="769" spans="1:10" ht="12.75" customHeight="1" x14ac:dyDescent="0.25">
      <c r="A769" s="101"/>
      <c r="D769" s="81"/>
      <c r="E769" s="81">
        <f>(E768*Invoice!I4471)+((E768-(E768*Invoice!I4471))*Invoice!J4471)</f>
        <v>1980</v>
      </c>
      <c r="F769" s="81"/>
      <c r="G769" s="90">
        <f>E769/1.11</f>
        <v>1783.7837837837835</v>
      </c>
      <c r="H769" s="91">
        <f>G769*11%</f>
        <v>196.2162162162162</v>
      </c>
      <c r="I769" s="91">
        <f>G769/B768</f>
        <v>1783.7837837837835</v>
      </c>
      <c r="J769" s="104">
        <f>H769/B768</f>
        <v>196.2162162162162</v>
      </c>
    </row>
    <row r="770" spans="1:10" ht="12.75" customHeight="1" x14ac:dyDescent="0.25">
      <c r="A770" s="101"/>
      <c r="D770" s="81" t="s">
        <v>23</v>
      </c>
      <c r="E770" s="81">
        <f>E768-E769</f>
        <v>17820</v>
      </c>
      <c r="F770" s="81"/>
      <c r="G770" s="82">
        <f>G768-G769</f>
        <v>16054.054054054053</v>
      </c>
      <c r="H770" s="82">
        <f>H768-H769</f>
        <v>1765.9459459459458</v>
      </c>
      <c r="I770" s="82">
        <f>I768-I769</f>
        <v>16054.054054054053</v>
      </c>
      <c r="J770" s="105">
        <f>J768-J769</f>
        <v>1765.9459459459458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17820</v>
      </c>
      <c r="I771" s="83"/>
      <c r="J771" s="103"/>
    </row>
    <row r="772" spans="1:10" ht="12.75" customHeight="1" x14ac:dyDescent="0.25">
      <c r="A772" s="101"/>
      <c r="C772" s="88"/>
      <c r="D772" s="89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6"/>
      <c r="B773" s="107"/>
      <c r="C773" s="107"/>
      <c r="D773" s="107"/>
      <c r="E773" s="107"/>
      <c r="F773" s="107"/>
      <c r="G773" s="108">
        <f>G680+G686+G692+G698+G704+G710+G716+G722+G728+G734+G740+G746+G752+G758+G764+G770</f>
        <v>1666459.4594594594</v>
      </c>
      <c r="H773" s="108">
        <f>H680+H686+H692+H698+H704+H710+H716+H722+H728+H734+H740+H746+H752+H758+H764+H770</f>
        <v>183310.5405405405</v>
      </c>
      <c r="I773" s="107"/>
      <c r="J773" s="109">
        <f>H681+H687+H693+H699+H705+H711+H717+H723+H729+H735+H741+H747+H753+H759+H765+H771</f>
        <v>1849770</v>
      </c>
    </row>
    <row r="775" spans="1:10" ht="12.75" customHeight="1" x14ac:dyDescent="0.25">
      <c r="A775" s="94" t="s">
        <v>1</v>
      </c>
      <c r="B775" s="95">
        <f>Invoice!E4562</f>
        <v>23070041</v>
      </c>
      <c r="C775" s="96"/>
      <c r="D775" s="97"/>
      <c r="E775" s="97"/>
      <c r="F775" s="97"/>
      <c r="G775" s="98"/>
      <c r="H775" s="99"/>
      <c r="I775" s="99"/>
      <c r="J775" s="100"/>
    </row>
    <row r="776" spans="1:10" ht="12.75" customHeight="1" x14ac:dyDescent="0.25">
      <c r="A776" s="101">
        <v>1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Invoice!B4570</f>
        <v>2</v>
      </c>
      <c r="C777" s="88" t="str">
        <f>Invoice!E4570</f>
        <v>STIP / PENGHAPUS JOYKO ER-B20BL HITAM</v>
      </c>
      <c r="D777" s="89">
        <f>Invoice!H4570</f>
        <v>34100</v>
      </c>
      <c r="E777" s="81">
        <f>D777*B777</f>
        <v>68200</v>
      </c>
      <c r="F777" s="81"/>
      <c r="G777" s="82">
        <f>E777/1.11</f>
        <v>61441.441441441435</v>
      </c>
      <c r="H777" s="83">
        <f>G777*11%</f>
        <v>6758.5585585585577</v>
      </c>
      <c r="I777" s="83">
        <f>G777/B777</f>
        <v>30720.720720720718</v>
      </c>
      <c r="J777" s="103">
        <f>H777/B777</f>
        <v>3379.2792792792789</v>
      </c>
    </row>
    <row r="778" spans="1:10" ht="12.75" customHeight="1" x14ac:dyDescent="0.25">
      <c r="A778" s="101"/>
      <c r="D778" s="81"/>
      <c r="E778" s="81">
        <f>(E777*Invoice!I4570)+((E777-(E777*Invoice!I4570))*Invoice!J4570)</f>
        <v>6820</v>
      </c>
      <c r="F778" s="81"/>
      <c r="G778" s="90">
        <f>E778/1.11</f>
        <v>6144.1441441441439</v>
      </c>
      <c r="H778" s="91">
        <f>G778*11%</f>
        <v>675.85585585585579</v>
      </c>
      <c r="I778" s="91">
        <f>G778/B777</f>
        <v>3072.0720720720719</v>
      </c>
      <c r="J778" s="104">
        <f>H778/B777</f>
        <v>337.9279279279279</v>
      </c>
    </row>
    <row r="779" spans="1:10" ht="12.75" customHeight="1" x14ac:dyDescent="0.25">
      <c r="A779" s="101"/>
      <c r="D779" s="81" t="s">
        <v>23</v>
      </c>
      <c r="E779" s="81">
        <f>E777-E778</f>
        <v>61380</v>
      </c>
      <c r="F779" s="81"/>
      <c r="G779" s="82">
        <f>G777-G778</f>
        <v>55297.297297297293</v>
      </c>
      <c r="H779" s="82">
        <f>H777-H778</f>
        <v>6082.7027027027016</v>
      </c>
      <c r="I779" s="82">
        <f>I777-I778</f>
        <v>27648.648648648646</v>
      </c>
      <c r="J779" s="105">
        <f>J777-J778</f>
        <v>3041.3513513513508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61379.999999999993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2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Invoice!B4571</f>
        <v>2</v>
      </c>
      <c r="C783" s="88" t="str">
        <f>Invoice!E4571</f>
        <v>STIP / PENGHAPUS JOYKO 526-B20 PUTIH</v>
      </c>
      <c r="D783" s="89">
        <f>Invoice!H4571</f>
        <v>34100</v>
      </c>
      <c r="E783" s="81">
        <f t="shared" ref="E783:E843" si="130">D783*B783</f>
        <v>68200</v>
      </c>
      <c r="F783" s="81"/>
      <c r="G783" s="82">
        <f t="shared" ref="G783:G843" si="131">E783/1.11</f>
        <v>61441.441441441435</v>
      </c>
      <c r="H783" s="83">
        <f t="shared" ref="H783:H843" si="132">G783*11%</f>
        <v>6758.5585585585577</v>
      </c>
      <c r="I783" s="83">
        <f t="shared" ref="I783:I843" si="133">G783/B783</f>
        <v>30720.720720720718</v>
      </c>
      <c r="J783" s="103">
        <f t="shared" ref="J783:J843" si="134">H783/B783</f>
        <v>3379.2792792792789</v>
      </c>
    </row>
    <row r="784" spans="1:10" ht="12.75" customHeight="1" x14ac:dyDescent="0.25">
      <c r="A784" s="101"/>
      <c r="D784" s="81"/>
      <c r="E784" s="81">
        <f>(E783*Invoice!I4571)+((E783-(E783*Invoice!I4571))*Invoice!J4571)</f>
        <v>6820</v>
      </c>
      <c r="F784" s="81"/>
      <c r="G784" s="90">
        <f>E784/1.11</f>
        <v>6144.1441441441439</v>
      </c>
      <c r="H784" s="91">
        <f>G784*11%</f>
        <v>675.85585585585579</v>
      </c>
      <c r="I784" s="91">
        <f>G784/B783</f>
        <v>3072.0720720720719</v>
      </c>
      <c r="J784" s="104">
        <f>H784/B783</f>
        <v>337.9279279279279</v>
      </c>
    </row>
    <row r="785" spans="1:10" ht="12.75" customHeight="1" x14ac:dyDescent="0.25">
      <c r="A785" s="101"/>
      <c r="D785" s="81" t="s">
        <v>23</v>
      </c>
      <c r="E785" s="81">
        <f>E783-E784</f>
        <v>61380</v>
      </c>
      <c r="F785" s="81"/>
      <c r="G785" s="82">
        <f>G783-G784</f>
        <v>55297.297297297293</v>
      </c>
      <c r="H785" s="82">
        <f>H783-H784</f>
        <v>6082.7027027027016</v>
      </c>
      <c r="I785" s="82">
        <f>I783-I784</f>
        <v>27648.648648648646</v>
      </c>
      <c r="J785" s="105">
        <f>J783-J784</f>
        <v>3041.3513513513508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61379.999999999993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3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Invoice!B4572</f>
        <v>1</v>
      </c>
      <c r="C789" s="88" t="str">
        <f>Invoice!E4572</f>
        <v>CUTTER 9 MM KENKO A-300 (KECIL)</v>
      </c>
      <c r="D789" s="89">
        <f>Invoice!H4572</f>
        <v>57000</v>
      </c>
      <c r="E789" s="81">
        <f t="shared" si="130"/>
        <v>57000</v>
      </c>
      <c r="F789" s="81"/>
      <c r="G789" s="82">
        <f t="shared" si="131"/>
        <v>51351.351351351346</v>
      </c>
      <c r="H789" s="83">
        <f t="shared" si="132"/>
        <v>5648.6486486486483</v>
      </c>
      <c r="I789" s="83">
        <f t="shared" si="133"/>
        <v>51351.351351351346</v>
      </c>
      <c r="J789" s="103">
        <f t="shared" si="134"/>
        <v>5648.6486486486483</v>
      </c>
    </row>
    <row r="790" spans="1:10" ht="12.75" customHeight="1" x14ac:dyDescent="0.25">
      <c r="A790" s="101"/>
      <c r="D790" s="81"/>
      <c r="E790" s="81">
        <f>(E789*Invoice!I4572)+((E789-(E789*Invoice!I4572))*Invoice!J4572)</f>
        <v>5700</v>
      </c>
      <c r="F790" s="81"/>
      <c r="G790" s="90">
        <f>E790/1.11</f>
        <v>5135.135135135135</v>
      </c>
      <c r="H790" s="91">
        <f>G790*11%</f>
        <v>564.8648648648649</v>
      </c>
      <c r="I790" s="91">
        <f>G790/B789</f>
        <v>5135.135135135135</v>
      </c>
      <c r="J790" s="104">
        <f>H790/B789</f>
        <v>564.8648648648649</v>
      </c>
    </row>
    <row r="791" spans="1:10" ht="12.75" customHeight="1" x14ac:dyDescent="0.25">
      <c r="A791" s="101"/>
      <c r="D791" s="81" t="s">
        <v>23</v>
      </c>
      <c r="E791" s="81">
        <f>E789-E790</f>
        <v>51300</v>
      </c>
      <c r="F791" s="81"/>
      <c r="G791" s="82">
        <f>G789-G790</f>
        <v>46216.216216216213</v>
      </c>
      <c r="H791" s="82">
        <f>H789-H790</f>
        <v>5083.7837837837833</v>
      </c>
      <c r="I791" s="82">
        <f>I789-I790</f>
        <v>46216.216216216213</v>
      </c>
      <c r="J791" s="105">
        <f>J789-J790</f>
        <v>5083.7837837837833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51300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4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Invoice!B4573</f>
        <v>5</v>
      </c>
      <c r="C795" s="88" t="str">
        <f>Invoice!E4573</f>
        <v>PAPER TRIGONAL CLIP KENKO NO. 3</v>
      </c>
      <c r="D795" s="89">
        <f>Invoice!H4573</f>
        <v>16000</v>
      </c>
      <c r="E795" s="81">
        <f t="shared" si="130"/>
        <v>80000</v>
      </c>
      <c r="F795" s="81"/>
      <c r="G795" s="82">
        <f t="shared" si="131"/>
        <v>72072.072072072071</v>
      </c>
      <c r="H795" s="83">
        <f t="shared" si="132"/>
        <v>7927.9279279279281</v>
      </c>
      <c r="I795" s="83">
        <f t="shared" si="133"/>
        <v>14414.414414414414</v>
      </c>
      <c r="J795" s="103">
        <f t="shared" si="134"/>
        <v>1585.5855855855857</v>
      </c>
    </row>
    <row r="796" spans="1:10" ht="12.75" customHeight="1" x14ac:dyDescent="0.25">
      <c r="A796" s="101"/>
      <c r="D796" s="81"/>
      <c r="E796" s="81">
        <f>(E795*Invoice!I4573)+((E795-(E795*Invoice!I4573))*Invoice!J4573)</f>
        <v>8000</v>
      </c>
      <c r="F796" s="81"/>
      <c r="G796" s="90">
        <f>E796/1.11</f>
        <v>7207.2072072072069</v>
      </c>
      <c r="H796" s="91">
        <f>G796*11%</f>
        <v>792.79279279279274</v>
      </c>
      <c r="I796" s="91">
        <f>G796/B795</f>
        <v>1441.4414414414414</v>
      </c>
      <c r="J796" s="104">
        <f>H796/B795</f>
        <v>158.55855855855856</v>
      </c>
    </row>
    <row r="797" spans="1:10" ht="12.75" customHeight="1" x14ac:dyDescent="0.25">
      <c r="A797" s="101"/>
      <c r="D797" s="81" t="s">
        <v>23</v>
      </c>
      <c r="E797" s="81">
        <f>E795-E796</f>
        <v>72000</v>
      </c>
      <c r="F797" s="81"/>
      <c r="G797" s="82">
        <f>G795-G796</f>
        <v>64864.864864864867</v>
      </c>
      <c r="H797" s="82">
        <f>H795-H796</f>
        <v>7135.135135135135</v>
      </c>
      <c r="I797" s="82">
        <f>I795-I796</f>
        <v>12972.972972972973</v>
      </c>
      <c r="J797" s="105">
        <f>J795-J796</f>
        <v>1427.0270270270271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72000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5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Invoice!B4574</f>
        <v>1</v>
      </c>
      <c r="C801" s="88" t="str">
        <f>Invoice!E4574</f>
        <v>PENCIL CASE 23 x 8.5 MAGNET JH-220A</v>
      </c>
      <c r="D801" s="89">
        <f>Invoice!H4574</f>
        <v>175000</v>
      </c>
      <c r="E801" s="81">
        <f t="shared" si="130"/>
        <v>175000</v>
      </c>
      <c r="F801" s="81"/>
      <c r="G801" s="82">
        <f t="shared" si="131"/>
        <v>157657.65765765763</v>
      </c>
      <c r="H801" s="83">
        <f t="shared" si="132"/>
        <v>17342.342342342341</v>
      </c>
      <c r="I801" s="83">
        <f t="shared" si="133"/>
        <v>157657.65765765763</v>
      </c>
      <c r="J801" s="103">
        <f t="shared" si="134"/>
        <v>17342.342342342341</v>
      </c>
    </row>
    <row r="802" spans="1:10" ht="12.75" customHeight="1" x14ac:dyDescent="0.25">
      <c r="A802" s="101"/>
      <c r="D802" s="81"/>
      <c r="E802" s="81">
        <f>(E801*Invoice!I4574)+((E801-(E801*Invoice!I4574))*Invoice!J4574)</f>
        <v>0</v>
      </c>
      <c r="F802" s="81"/>
      <c r="G802" s="90">
        <f>E802/1.11</f>
        <v>0</v>
      </c>
      <c r="H802" s="91">
        <f>G802*11%</f>
        <v>0</v>
      </c>
      <c r="I802" s="91">
        <f>G802/B801</f>
        <v>0</v>
      </c>
      <c r="J802" s="104">
        <f>H802/B801</f>
        <v>0</v>
      </c>
    </row>
    <row r="803" spans="1:10" ht="12.75" customHeight="1" x14ac:dyDescent="0.25">
      <c r="A803" s="101"/>
      <c r="D803" s="81" t="s">
        <v>23</v>
      </c>
      <c r="E803" s="81">
        <f>E801-E802</f>
        <v>175000</v>
      </c>
      <c r="F803" s="81"/>
      <c r="G803" s="82">
        <f>G801-G802</f>
        <v>157657.65765765763</v>
      </c>
      <c r="H803" s="82">
        <f>H801-H802</f>
        <v>17342.342342342341</v>
      </c>
      <c r="I803" s="82">
        <f>I801-I802</f>
        <v>157657.65765765763</v>
      </c>
      <c r="J803" s="105">
        <f>J801-J802</f>
        <v>17342.342342342341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174999.99999999997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6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Invoice!B4575</f>
        <v>1</v>
      </c>
      <c r="C807" s="88" t="str">
        <f>Invoice!E4575</f>
        <v>PENCIL CASE 22 x 7.5 MAGNET AC-1762 COWOK</v>
      </c>
      <c r="D807" s="89">
        <f>Invoice!H4575</f>
        <v>175000</v>
      </c>
      <c r="E807" s="81">
        <f t="shared" si="130"/>
        <v>175000</v>
      </c>
      <c r="F807" s="81"/>
      <c r="G807" s="82">
        <f t="shared" si="131"/>
        <v>157657.65765765763</v>
      </c>
      <c r="H807" s="83">
        <f t="shared" si="132"/>
        <v>17342.342342342341</v>
      </c>
      <c r="I807" s="83">
        <f t="shared" si="133"/>
        <v>157657.65765765763</v>
      </c>
      <c r="J807" s="103">
        <f t="shared" si="134"/>
        <v>17342.342342342341</v>
      </c>
    </row>
    <row r="808" spans="1:10" ht="12.75" customHeight="1" x14ac:dyDescent="0.25">
      <c r="A808" s="101"/>
      <c r="D808" s="81"/>
      <c r="E808" s="81">
        <f>(E807*Invoice!I4575)+((E807-(E807*Invoice!I4575))*Invoice!J4575)</f>
        <v>0</v>
      </c>
      <c r="F808" s="81"/>
      <c r="G808" s="90">
        <f>E808/1.11</f>
        <v>0</v>
      </c>
      <c r="H808" s="91">
        <f>G808*11%</f>
        <v>0</v>
      </c>
      <c r="I808" s="91">
        <f>G808/B807</f>
        <v>0</v>
      </c>
      <c r="J808" s="104">
        <f>H808/B807</f>
        <v>0</v>
      </c>
    </row>
    <row r="809" spans="1:10" ht="12.75" customHeight="1" x14ac:dyDescent="0.25">
      <c r="A809" s="101"/>
      <c r="D809" s="81" t="s">
        <v>23</v>
      </c>
      <c r="E809" s="81">
        <f>E807-E808</f>
        <v>175000</v>
      </c>
      <c r="F809" s="81"/>
      <c r="G809" s="82">
        <f>G807-G808</f>
        <v>157657.65765765763</v>
      </c>
      <c r="H809" s="82">
        <f>H807-H808</f>
        <v>17342.342342342341</v>
      </c>
      <c r="I809" s="82">
        <f>I807-I808</f>
        <v>157657.65765765763</v>
      </c>
      <c r="J809" s="105">
        <f>J807-J808</f>
        <v>17342.342342342341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174999.99999999997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7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Invoice!B4576</f>
        <v>1</v>
      </c>
      <c r="C813" s="88" t="str">
        <f>Invoice!E4576</f>
        <v>PENCIL CASE 22 x 7.5 MAGNET AC-1762 CEWEK</v>
      </c>
      <c r="D813" s="89">
        <f>Invoice!H4576</f>
        <v>175000</v>
      </c>
      <c r="E813" s="81">
        <f t="shared" si="130"/>
        <v>175000</v>
      </c>
      <c r="F813" s="81"/>
      <c r="G813" s="82">
        <f t="shared" si="131"/>
        <v>157657.65765765763</v>
      </c>
      <c r="H813" s="83">
        <f t="shared" si="132"/>
        <v>17342.342342342341</v>
      </c>
      <c r="I813" s="83">
        <f t="shared" si="133"/>
        <v>157657.65765765763</v>
      </c>
      <c r="J813" s="103">
        <f t="shared" si="134"/>
        <v>17342.342342342341</v>
      </c>
    </row>
    <row r="814" spans="1:10" ht="12.75" customHeight="1" x14ac:dyDescent="0.25">
      <c r="A814" s="101"/>
      <c r="D814" s="81"/>
      <c r="E814" s="81">
        <f>(E813*Invoice!I4576)+((E813-(E813*Invoice!I4576))*Invoice!J4576)</f>
        <v>0</v>
      </c>
      <c r="F814" s="81"/>
      <c r="G814" s="90">
        <f>E814/1.11</f>
        <v>0</v>
      </c>
      <c r="H814" s="91">
        <f>G814*11%</f>
        <v>0</v>
      </c>
      <c r="I814" s="91">
        <f>G814/B813</f>
        <v>0</v>
      </c>
      <c r="J814" s="104">
        <f>H814/B813</f>
        <v>0</v>
      </c>
    </row>
    <row r="815" spans="1:10" ht="12.75" customHeight="1" x14ac:dyDescent="0.25">
      <c r="A815" s="101"/>
      <c r="D815" s="81" t="s">
        <v>23</v>
      </c>
      <c r="E815" s="81">
        <f>E813-E814</f>
        <v>175000</v>
      </c>
      <c r="F815" s="81"/>
      <c r="G815" s="82">
        <f>G813-G814</f>
        <v>157657.65765765763</v>
      </c>
      <c r="H815" s="82">
        <f>H813-H814</f>
        <v>17342.342342342341</v>
      </c>
      <c r="I815" s="82">
        <f>I813-I814</f>
        <v>157657.65765765763</v>
      </c>
      <c r="J815" s="105">
        <f>J813-J814</f>
        <v>17342.342342342341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174999.99999999997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8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Invoice!B4577</f>
        <v>1</v>
      </c>
      <c r="C819" s="88" t="str">
        <f>Invoice!E4577</f>
        <v>PENCIL CASE 22 x 7.5 MAGNET FC-1758</v>
      </c>
      <c r="D819" s="89">
        <f>Invoice!H4577</f>
        <v>175000</v>
      </c>
      <c r="E819" s="81">
        <f t="shared" si="130"/>
        <v>175000</v>
      </c>
      <c r="F819" s="81"/>
      <c r="G819" s="82">
        <f t="shared" si="131"/>
        <v>157657.65765765763</v>
      </c>
      <c r="H819" s="83">
        <f t="shared" si="132"/>
        <v>17342.342342342341</v>
      </c>
      <c r="I819" s="83">
        <f t="shared" si="133"/>
        <v>157657.65765765763</v>
      </c>
      <c r="J819" s="103">
        <f t="shared" si="134"/>
        <v>17342.342342342341</v>
      </c>
    </row>
    <row r="820" spans="1:10" ht="12.75" customHeight="1" x14ac:dyDescent="0.25">
      <c r="A820" s="101"/>
      <c r="D820" s="81"/>
      <c r="E820" s="81">
        <f>(E819*Invoice!I4577)+((E819-(E819*Invoice!I4577))*Invoice!J4577)</f>
        <v>0</v>
      </c>
      <c r="F820" s="81"/>
      <c r="G820" s="90">
        <f>E820/1.11</f>
        <v>0</v>
      </c>
      <c r="H820" s="91">
        <f>G820*11%</f>
        <v>0</v>
      </c>
      <c r="I820" s="91">
        <f>G820/B819</f>
        <v>0</v>
      </c>
      <c r="J820" s="104">
        <f>H820/B819</f>
        <v>0</v>
      </c>
    </row>
    <row r="821" spans="1:10" ht="12.75" customHeight="1" x14ac:dyDescent="0.25">
      <c r="A821" s="101"/>
      <c r="D821" s="81" t="s">
        <v>23</v>
      </c>
      <c r="E821" s="81">
        <f>E819-E820</f>
        <v>175000</v>
      </c>
      <c r="F821" s="81"/>
      <c r="G821" s="82">
        <f>G819-G820</f>
        <v>157657.65765765763</v>
      </c>
      <c r="H821" s="82">
        <f>H819-H820</f>
        <v>17342.342342342341</v>
      </c>
      <c r="I821" s="82">
        <f>I819-I820</f>
        <v>157657.65765765763</v>
      </c>
      <c r="J821" s="105">
        <f>J819-J820</f>
        <v>17342.342342342341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174999.99999999997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9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Invoice!B4578</f>
        <v>1</v>
      </c>
      <c r="C825" s="88" t="str">
        <f>Invoice!E4578</f>
        <v>PENCIL CASE 22 x 7.5 MAGNET FX-2275 (METALIK)</v>
      </c>
      <c r="D825" s="89">
        <f>Invoice!H4578</f>
        <v>200000</v>
      </c>
      <c r="E825" s="81">
        <f t="shared" si="130"/>
        <v>200000</v>
      </c>
      <c r="F825" s="81"/>
      <c r="G825" s="82">
        <f t="shared" si="131"/>
        <v>180180.18018018018</v>
      </c>
      <c r="H825" s="83">
        <f t="shared" si="132"/>
        <v>19819.819819819819</v>
      </c>
      <c r="I825" s="83">
        <f t="shared" si="133"/>
        <v>180180.18018018018</v>
      </c>
      <c r="J825" s="103">
        <f t="shared" si="134"/>
        <v>19819.819819819819</v>
      </c>
    </row>
    <row r="826" spans="1:10" ht="12.75" customHeight="1" x14ac:dyDescent="0.25">
      <c r="A826" s="101"/>
      <c r="D826" s="81"/>
      <c r="E826" s="81">
        <f>(E825*Invoice!I4578)+((E825-(E825*Invoice!I4578))*Invoice!J4578)</f>
        <v>0</v>
      </c>
      <c r="F826" s="81"/>
      <c r="G826" s="90">
        <f>E826/1.11</f>
        <v>0</v>
      </c>
      <c r="H826" s="91">
        <f>G826*11%</f>
        <v>0</v>
      </c>
      <c r="I826" s="91">
        <f>G826/B825</f>
        <v>0</v>
      </c>
      <c r="J826" s="104">
        <f>H826/B825</f>
        <v>0</v>
      </c>
    </row>
    <row r="827" spans="1:10" ht="12.75" customHeight="1" x14ac:dyDescent="0.25">
      <c r="A827" s="101"/>
      <c r="D827" s="81" t="s">
        <v>23</v>
      </c>
      <c r="E827" s="81">
        <f>E825-E826</f>
        <v>200000</v>
      </c>
      <c r="F827" s="81"/>
      <c r="G827" s="82">
        <f>G825-G826</f>
        <v>180180.18018018018</v>
      </c>
      <c r="H827" s="82">
        <f>H825-H826</f>
        <v>19819.819819819819</v>
      </c>
      <c r="I827" s="82">
        <f>I825-I826</f>
        <v>180180.18018018018</v>
      </c>
      <c r="J827" s="105">
        <f>J825-J826</f>
        <v>19819.819819819819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200000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10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Invoice!B4579</f>
        <v>1</v>
      </c>
      <c r="C831" s="88" t="str">
        <f>Invoice!E4579</f>
        <v>PENCIL CASE 22 x 7.5 MAGNET C-1755-1</v>
      </c>
      <c r="D831" s="89">
        <f>Invoice!H4579</f>
        <v>175000</v>
      </c>
      <c r="E831" s="81">
        <f t="shared" si="130"/>
        <v>175000</v>
      </c>
      <c r="F831" s="81"/>
      <c r="G831" s="82">
        <f t="shared" si="131"/>
        <v>157657.65765765763</v>
      </c>
      <c r="H831" s="83">
        <f t="shared" si="132"/>
        <v>17342.342342342341</v>
      </c>
      <c r="I831" s="83">
        <f t="shared" si="133"/>
        <v>157657.65765765763</v>
      </c>
      <c r="J831" s="103">
        <f t="shared" si="134"/>
        <v>17342.342342342341</v>
      </c>
    </row>
    <row r="832" spans="1:10" ht="12.75" customHeight="1" x14ac:dyDescent="0.25">
      <c r="A832" s="101"/>
      <c r="D832" s="81"/>
      <c r="E832" s="81">
        <f>(E831*Invoice!I4579)+((E831-(E831*Invoice!I4579))*Invoice!J4579)</f>
        <v>0</v>
      </c>
      <c r="F832" s="81"/>
      <c r="G832" s="90">
        <f>E832/1.11</f>
        <v>0</v>
      </c>
      <c r="H832" s="91">
        <f>G832*11%</f>
        <v>0</v>
      </c>
      <c r="I832" s="91">
        <f>G832/B831</f>
        <v>0</v>
      </c>
      <c r="J832" s="104">
        <f>H832/B831</f>
        <v>0</v>
      </c>
    </row>
    <row r="833" spans="1:10" ht="12.75" customHeight="1" x14ac:dyDescent="0.25">
      <c r="A833" s="101"/>
      <c r="D833" s="81" t="s">
        <v>23</v>
      </c>
      <c r="E833" s="81">
        <f>E831-E832</f>
        <v>175000</v>
      </c>
      <c r="F833" s="81"/>
      <c r="G833" s="82">
        <f>G831-G832</f>
        <v>157657.65765765763</v>
      </c>
      <c r="H833" s="82">
        <f>H831-H832</f>
        <v>17342.342342342341</v>
      </c>
      <c r="I833" s="82">
        <f>I831-I832</f>
        <v>157657.65765765763</v>
      </c>
      <c r="J833" s="105">
        <f>J831-J832</f>
        <v>17342.342342342341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174999.99999999997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11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Invoice!B4580</f>
        <v>25</v>
      </c>
      <c r="C837" s="88" t="str">
        <f>Invoice!E4580</f>
        <v>LOOSE LEAF JOYKO A5-7020 (100S)</v>
      </c>
      <c r="D837" s="89">
        <f>Invoice!H4580</f>
        <v>7000</v>
      </c>
      <c r="E837" s="81">
        <f t="shared" si="130"/>
        <v>175000</v>
      </c>
      <c r="F837" s="81"/>
      <c r="G837" s="82">
        <f t="shared" si="131"/>
        <v>157657.65765765763</v>
      </c>
      <c r="H837" s="83">
        <f t="shared" si="132"/>
        <v>17342.342342342341</v>
      </c>
      <c r="I837" s="83">
        <f t="shared" si="133"/>
        <v>6306.3063063063055</v>
      </c>
      <c r="J837" s="103">
        <f t="shared" si="134"/>
        <v>693.6936936936936</v>
      </c>
    </row>
    <row r="838" spans="1:10" ht="12.75" customHeight="1" x14ac:dyDescent="0.25">
      <c r="A838" s="101"/>
      <c r="D838" s="81"/>
      <c r="E838" s="81">
        <f>(E837*Invoice!I4580)+((E837-(E837*Invoice!I4580))*Invoice!J4580)</f>
        <v>17500</v>
      </c>
      <c r="F838" s="81"/>
      <c r="G838" s="90">
        <f>E838/1.11</f>
        <v>15765.765765765764</v>
      </c>
      <c r="H838" s="91">
        <f>G838*11%</f>
        <v>1734.234234234234</v>
      </c>
      <c r="I838" s="91">
        <f>G838/B837</f>
        <v>630.63063063063055</v>
      </c>
      <c r="J838" s="104">
        <f>H838/B837</f>
        <v>69.369369369369366</v>
      </c>
    </row>
    <row r="839" spans="1:10" ht="12.75" customHeight="1" x14ac:dyDescent="0.25">
      <c r="A839" s="101"/>
      <c r="D839" s="81" t="s">
        <v>23</v>
      </c>
      <c r="E839" s="81">
        <f>E837-E838</f>
        <v>157500</v>
      </c>
      <c r="F839" s="81"/>
      <c r="G839" s="82">
        <f>G837-G838</f>
        <v>141891.89189189186</v>
      </c>
      <c r="H839" s="82">
        <f>H837-H838</f>
        <v>15608.108108108107</v>
      </c>
      <c r="I839" s="82">
        <f>I837-I838</f>
        <v>5675.6756756756749</v>
      </c>
      <c r="J839" s="105">
        <f>J837-J838</f>
        <v>624.32432432432427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157499.99999999997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12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Invoice!B4581</f>
        <v>200</v>
      </c>
      <c r="C843" s="88" t="str">
        <f>Invoice!E4581</f>
        <v>SAMPUL SAMSON KWARTO BATIK</v>
      </c>
      <c r="D843" s="89">
        <f>Invoice!H4581</f>
        <v>8000</v>
      </c>
      <c r="E843" s="81">
        <f t="shared" si="130"/>
        <v>1600000</v>
      </c>
      <c r="F843" s="81"/>
      <c r="G843" s="82">
        <f t="shared" si="131"/>
        <v>1441441.4414414414</v>
      </c>
      <c r="H843" s="83">
        <f t="shared" si="132"/>
        <v>158558.55855855855</v>
      </c>
      <c r="I843" s="83">
        <f t="shared" si="133"/>
        <v>7207.2072072072069</v>
      </c>
      <c r="J843" s="103">
        <f t="shared" si="134"/>
        <v>792.79279279279274</v>
      </c>
    </row>
    <row r="844" spans="1:10" ht="12.75" customHeight="1" x14ac:dyDescent="0.25">
      <c r="A844" s="101"/>
      <c r="D844" s="81"/>
      <c r="E844" s="81">
        <f>(E843*Invoice!I4581)+((E843-(E843*Invoice!I4581))*Invoice!J4581)</f>
        <v>0</v>
      </c>
      <c r="F844" s="81"/>
      <c r="G844" s="90">
        <f>E844/1.11</f>
        <v>0</v>
      </c>
      <c r="H844" s="91">
        <f>G844*11%</f>
        <v>0</v>
      </c>
      <c r="I844" s="91">
        <f>G844/B843</f>
        <v>0</v>
      </c>
      <c r="J844" s="104">
        <f>H844/B843</f>
        <v>0</v>
      </c>
    </row>
    <row r="845" spans="1:10" ht="12.75" customHeight="1" x14ac:dyDescent="0.25">
      <c r="A845" s="101"/>
      <c r="D845" s="81" t="s">
        <v>23</v>
      </c>
      <c r="E845" s="81">
        <f>E843-E844</f>
        <v>1600000</v>
      </c>
      <c r="F845" s="81"/>
      <c r="G845" s="82">
        <f>G843-G844</f>
        <v>1441441.4414414414</v>
      </c>
      <c r="H845" s="82">
        <f>H843-H844</f>
        <v>158558.55855855855</v>
      </c>
      <c r="I845" s="82">
        <f>I843-I844</f>
        <v>7207.2072072072069</v>
      </c>
      <c r="J845" s="105">
        <f>J843-J844</f>
        <v>792.79279279279274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1600000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6"/>
      <c r="B848" s="107"/>
      <c r="C848" s="107"/>
      <c r="D848" s="107"/>
      <c r="E848" s="107"/>
      <c r="F848" s="107"/>
      <c r="G848" s="108">
        <f>G779+G785+G791+G797+G803+G809+G815+G821+G827+G833+G839+G845</f>
        <v>2773477.4774774769</v>
      </c>
      <c r="H848" s="108">
        <f>H779+H785+H791+H797+H803+H809+H815+H821+H827+H833+H839+H845</f>
        <v>305082.52252252249</v>
      </c>
      <c r="I848" s="107"/>
      <c r="J848" s="109">
        <f>H780+H786+H792+H798+H804+H810+H816+H822+H828+H834+H840+H846</f>
        <v>3078560</v>
      </c>
    </row>
    <row r="850" spans="1:10" ht="12.75" customHeight="1" x14ac:dyDescent="0.25">
      <c r="A850" s="94" t="s">
        <v>1</v>
      </c>
      <c r="B850" s="95">
        <f>Invoice!E4676</f>
        <v>23070042</v>
      </c>
      <c r="C850" s="96"/>
      <c r="D850" s="97"/>
      <c r="E850" s="97"/>
      <c r="F850" s="97"/>
      <c r="G850" s="98"/>
      <c r="H850" s="99"/>
      <c r="I850" s="99"/>
      <c r="J850" s="100"/>
    </row>
    <row r="851" spans="1:10" ht="12.75" customHeight="1" x14ac:dyDescent="0.25">
      <c r="A851" s="101">
        <v>1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Invoice!B4684</f>
        <v>288</v>
      </c>
      <c r="C852" s="88" t="str">
        <f>Invoice!E4684</f>
        <v>PENCIL CASE JOYKO PC-0719 FANCY</v>
      </c>
      <c r="D852" s="89">
        <f>Invoice!H4684</f>
        <v>4800</v>
      </c>
      <c r="E852" s="81">
        <f>D852*B852</f>
        <v>1382400</v>
      </c>
      <c r="F852" s="81"/>
      <c r="G852" s="82">
        <f>E852/1.11</f>
        <v>1245405.4054054052</v>
      </c>
      <c r="H852" s="83">
        <f>G852*11%</f>
        <v>136994.59459459459</v>
      </c>
      <c r="I852" s="83">
        <f>G852/B852</f>
        <v>4324.3243243243232</v>
      </c>
      <c r="J852" s="103">
        <f>H852/B852</f>
        <v>475.67567567567562</v>
      </c>
    </row>
    <row r="853" spans="1:10" ht="12.75" customHeight="1" x14ac:dyDescent="0.25">
      <c r="A853" s="101"/>
      <c r="D853" s="81"/>
      <c r="E853" s="81">
        <f>(E852*Invoice!I4684)+((E852-(E852*Invoice!I4684))*Invoice!J4684)</f>
        <v>172800</v>
      </c>
      <c r="F853" s="81"/>
      <c r="G853" s="90">
        <f>E853/1.11</f>
        <v>155675.67567567565</v>
      </c>
      <c r="H853" s="91">
        <f>G853*11%</f>
        <v>17124.324324324323</v>
      </c>
      <c r="I853" s="91">
        <f>G853/B852</f>
        <v>540.54054054054041</v>
      </c>
      <c r="J853" s="104">
        <f>H853/B852</f>
        <v>59.459459459459453</v>
      </c>
    </row>
    <row r="854" spans="1:10" ht="12.75" customHeight="1" x14ac:dyDescent="0.25">
      <c r="A854" s="101"/>
      <c r="D854" s="81" t="s">
        <v>23</v>
      </c>
      <c r="E854" s="81">
        <f>E852-E853</f>
        <v>1209600</v>
      </c>
      <c r="F854" s="81"/>
      <c r="G854" s="82">
        <f>G852-G853</f>
        <v>1089729.7297297295</v>
      </c>
      <c r="H854" s="82">
        <f>H852-H853</f>
        <v>119870.27027027027</v>
      </c>
      <c r="I854" s="82">
        <f>I852-I853</f>
        <v>3783.7837837837828</v>
      </c>
      <c r="J854" s="105">
        <f>J852-J853</f>
        <v>416.21621621621614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1209599.9999999998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2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Invoice!B4685</f>
        <v>216</v>
      </c>
      <c r="C858" s="88" t="str">
        <f>Invoice!E4685</f>
        <v>BINDER NOTE JOYKO A5 (CAMPUS/CLASSIC)</v>
      </c>
      <c r="D858" s="89">
        <f>Invoice!H4685</f>
        <v>15800</v>
      </c>
      <c r="E858" s="81">
        <f t="shared" ref="E858:E864" si="135">D858*B858</f>
        <v>3412800</v>
      </c>
      <c r="F858" s="81"/>
      <c r="G858" s="82">
        <f t="shared" ref="G858:G864" si="136">E858/1.11</f>
        <v>3074594.5945945941</v>
      </c>
      <c r="H858" s="83">
        <f t="shared" ref="H858:H864" si="137">G858*11%</f>
        <v>338205.40540540533</v>
      </c>
      <c r="I858" s="83">
        <f t="shared" ref="I858:I864" si="138">G858/B858</f>
        <v>14234.234234234233</v>
      </c>
      <c r="J858" s="103">
        <f t="shared" ref="J858:J864" si="139">H858/B858</f>
        <v>1565.7657657657653</v>
      </c>
    </row>
    <row r="859" spans="1:10" ht="12.75" customHeight="1" x14ac:dyDescent="0.25">
      <c r="A859" s="101"/>
      <c r="D859" s="81"/>
      <c r="E859" s="81">
        <f>(E858*Invoice!I4685)+((E858-(E858*Invoice!I4685))*Invoice!J4685)</f>
        <v>426600</v>
      </c>
      <c r="F859" s="81"/>
      <c r="G859" s="90">
        <f>E859/1.11</f>
        <v>384324.32432432426</v>
      </c>
      <c r="H859" s="91">
        <f>G859*11%</f>
        <v>42275.675675675666</v>
      </c>
      <c r="I859" s="91">
        <f>G859/B858</f>
        <v>1779.2792792792791</v>
      </c>
      <c r="J859" s="104">
        <f>H859/B858</f>
        <v>195.72072072072066</v>
      </c>
    </row>
    <row r="860" spans="1:10" ht="12.75" customHeight="1" x14ac:dyDescent="0.25">
      <c r="A860" s="101"/>
      <c r="D860" s="81" t="s">
        <v>23</v>
      </c>
      <c r="E860" s="81">
        <f>E858-E859</f>
        <v>2986200</v>
      </c>
      <c r="F860" s="81"/>
      <c r="G860" s="82">
        <f>G858-G859</f>
        <v>2690270.2702702698</v>
      </c>
      <c r="H860" s="82">
        <f>H858-H859</f>
        <v>295929.72972972965</v>
      </c>
      <c r="I860" s="82">
        <f>I858-I859</f>
        <v>12454.954954954954</v>
      </c>
      <c r="J860" s="105">
        <f>J858-J859</f>
        <v>1370.0450450450446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2986199.9999999995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3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Invoice!B4686</f>
        <v>288</v>
      </c>
      <c r="C864" s="88" t="str">
        <f>Invoice!E4686</f>
        <v>ISI PENSIL 2B 2.0 MM JOYKO PL-10</v>
      </c>
      <c r="D864" s="89">
        <f>Invoice!H4686</f>
        <v>19800</v>
      </c>
      <c r="E864" s="81">
        <f t="shared" si="135"/>
        <v>5702400</v>
      </c>
      <c r="F864" s="81"/>
      <c r="G864" s="82">
        <f t="shared" si="136"/>
        <v>5137297.297297297</v>
      </c>
      <c r="H864" s="83">
        <f t="shared" si="137"/>
        <v>565102.70270270272</v>
      </c>
      <c r="I864" s="83">
        <f t="shared" si="138"/>
        <v>17837.837837837837</v>
      </c>
      <c r="J864" s="103">
        <f t="shared" si="139"/>
        <v>1962.1621621621623</v>
      </c>
    </row>
    <row r="865" spans="1:10" ht="12.75" customHeight="1" x14ac:dyDescent="0.25">
      <c r="A865" s="101"/>
      <c r="D865" s="81"/>
      <c r="E865" s="81">
        <f>(E864*Invoice!I4686)+((E864-(E864*Invoice!I4686))*Invoice!J4686)</f>
        <v>712800</v>
      </c>
      <c r="F865" s="81"/>
      <c r="G865" s="90">
        <f>E865/1.11</f>
        <v>642162.16216216213</v>
      </c>
      <c r="H865" s="91">
        <f>G865*11%</f>
        <v>70637.83783783784</v>
      </c>
      <c r="I865" s="91">
        <f>G865/B864</f>
        <v>2229.7297297297296</v>
      </c>
      <c r="J865" s="104">
        <f>H865/B864</f>
        <v>245.27027027027029</v>
      </c>
    </row>
    <row r="866" spans="1:10" ht="12.75" customHeight="1" x14ac:dyDescent="0.25">
      <c r="A866" s="101"/>
      <c r="D866" s="81" t="s">
        <v>23</v>
      </c>
      <c r="E866" s="81">
        <f>E864-E865</f>
        <v>4989600</v>
      </c>
      <c r="F866" s="81"/>
      <c r="G866" s="82">
        <f>G864-G865</f>
        <v>4495135.1351351347</v>
      </c>
      <c r="H866" s="82">
        <f>H864-H865</f>
        <v>494464.86486486485</v>
      </c>
      <c r="I866" s="82">
        <f>I864-I865</f>
        <v>15608.108108108107</v>
      </c>
      <c r="J866" s="105">
        <f>J864-J865</f>
        <v>1716.8918918918921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4989600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6"/>
      <c r="B869" s="107"/>
      <c r="C869" s="107"/>
      <c r="D869" s="107"/>
      <c r="E869" s="107"/>
      <c r="F869" s="107"/>
      <c r="G869" s="108">
        <f>G854+G860+G866</f>
        <v>8275135.1351351338</v>
      </c>
      <c r="H869" s="108">
        <f>H854+H860+H866</f>
        <v>910264.86486486474</v>
      </c>
      <c r="I869" s="107"/>
      <c r="J869" s="109">
        <f>H855+H861+H867</f>
        <v>9185400</v>
      </c>
    </row>
    <row r="871" spans="1:10" ht="12.75" customHeight="1" x14ac:dyDescent="0.25">
      <c r="A871" s="94" t="s">
        <v>1</v>
      </c>
      <c r="B871" s="95">
        <f>Invoice!E4790</f>
        <v>23070043</v>
      </c>
      <c r="C871" s="96"/>
      <c r="D871" s="97"/>
      <c r="E871" s="97"/>
      <c r="F871" s="97"/>
      <c r="G871" s="98"/>
      <c r="H871" s="99"/>
      <c r="I871" s="99"/>
      <c r="J871" s="100"/>
    </row>
    <row r="872" spans="1:10" ht="12.75" customHeight="1" x14ac:dyDescent="0.25">
      <c r="A872" s="101">
        <v>1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Invoice!B4798</f>
        <v>10</v>
      </c>
      <c r="C873" s="88" t="str">
        <f>Invoice!E4798</f>
        <v>ISI CUTTER 9 MM KENKO A-100 (KECIL)</v>
      </c>
      <c r="D873" s="89">
        <f>Invoice!H4798</f>
        <v>32400</v>
      </c>
      <c r="E873" s="81">
        <f>D873*B873</f>
        <v>324000</v>
      </c>
      <c r="F873" s="81"/>
      <c r="G873" s="82">
        <f>E873/1.11</f>
        <v>291891.89189189189</v>
      </c>
      <c r="H873" s="83">
        <f>G873*11%</f>
        <v>32108.10810810811</v>
      </c>
      <c r="I873" s="83">
        <f>G873/B873</f>
        <v>29189.18918918919</v>
      </c>
      <c r="J873" s="103">
        <f>H873/B873</f>
        <v>3210.8108108108108</v>
      </c>
    </row>
    <row r="874" spans="1:10" ht="12.75" customHeight="1" x14ac:dyDescent="0.25">
      <c r="A874" s="101"/>
      <c r="D874" s="81"/>
      <c r="E874" s="81">
        <f>(E873*Invoice!I4798)+((E873-(E873*Invoice!I4798))*Invoice!J4798)</f>
        <v>32400</v>
      </c>
      <c r="F874" s="81"/>
      <c r="G874" s="90">
        <f>E874/1.11</f>
        <v>29189.189189189186</v>
      </c>
      <c r="H874" s="91">
        <f>G874*11%</f>
        <v>3210.8108108108104</v>
      </c>
      <c r="I874" s="91">
        <f>G874/B873</f>
        <v>2918.9189189189187</v>
      </c>
      <c r="J874" s="104">
        <f>H874/B873</f>
        <v>321.08108108108104</v>
      </c>
    </row>
    <row r="875" spans="1:10" ht="12.75" customHeight="1" x14ac:dyDescent="0.25">
      <c r="A875" s="101"/>
      <c r="D875" s="81" t="s">
        <v>23</v>
      </c>
      <c r="E875" s="81">
        <f>E873-E874</f>
        <v>291600</v>
      </c>
      <c r="F875" s="81"/>
      <c r="G875" s="82">
        <f>G873-G874</f>
        <v>262702.70270270272</v>
      </c>
      <c r="H875" s="82">
        <f>H873-H874</f>
        <v>28897.2972972973</v>
      </c>
      <c r="I875" s="82">
        <f>I873-I874</f>
        <v>26270.27027027027</v>
      </c>
      <c r="J875" s="105">
        <f>J873-J874</f>
        <v>2889.72972972973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291600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2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Invoice!B4799</f>
        <v>100</v>
      </c>
      <c r="C879" s="88" t="str">
        <f>Invoice!E4799</f>
        <v>HIGHLIGHTER / STABILLO JOYKO HL-MIX PINK / ORANGE</v>
      </c>
      <c r="D879" s="89">
        <f>Invoice!H4799</f>
        <v>3700</v>
      </c>
      <c r="E879" s="81">
        <f t="shared" ref="E879:E885" si="140">D879*B879</f>
        <v>370000</v>
      </c>
      <c r="F879" s="81"/>
      <c r="G879" s="82">
        <f t="shared" ref="G879:G885" si="141">E879/1.11</f>
        <v>333333.33333333331</v>
      </c>
      <c r="H879" s="83">
        <f t="shared" ref="H879:H885" si="142">G879*11%</f>
        <v>36666.666666666664</v>
      </c>
      <c r="I879" s="83">
        <f t="shared" ref="I879:I885" si="143">G879/B879</f>
        <v>3333.333333333333</v>
      </c>
      <c r="J879" s="103">
        <f t="shared" ref="J879:J885" si="144">H879/B879</f>
        <v>366.66666666666663</v>
      </c>
    </row>
    <row r="880" spans="1:10" ht="12.75" customHeight="1" x14ac:dyDescent="0.25">
      <c r="A880" s="101"/>
      <c r="D880" s="81"/>
      <c r="E880" s="81">
        <f>(E879*Invoice!I4799)+((E879-(E879*Invoice!I4799))*Invoice!J4799)</f>
        <v>37000</v>
      </c>
      <c r="F880" s="81"/>
      <c r="G880" s="90">
        <f>E880/1.11</f>
        <v>33333.333333333328</v>
      </c>
      <c r="H880" s="91">
        <f>G880*11%</f>
        <v>3666.6666666666661</v>
      </c>
      <c r="I880" s="91">
        <f>G880/B879</f>
        <v>333.33333333333326</v>
      </c>
      <c r="J880" s="104">
        <f>H880/B879</f>
        <v>36.666666666666657</v>
      </c>
    </row>
    <row r="881" spans="1:10" ht="12.75" customHeight="1" x14ac:dyDescent="0.25">
      <c r="A881" s="101"/>
      <c r="D881" s="81" t="s">
        <v>23</v>
      </c>
      <c r="E881" s="81">
        <f>E879-E880</f>
        <v>333000</v>
      </c>
      <c r="F881" s="81"/>
      <c r="G881" s="82">
        <f>G879-G880</f>
        <v>300000</v>
      </c>
      <c r="H881" s="82">
        <f>H879-H880</f>
        <v>33000</v>
      </c>
      <c r="I881" s="82">
        <f>I879-I880</f>
        <v>3000</v>
      </c>
      <c r="J881" s="105">
        <f>J879-J880</f>
        <v>330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333000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3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Invoice!B4800</f>
        <v>2</v>
      </c>
      <c r="C885" s="88" t="str">
        <f>Invoice!E4800</f>
        <v>CUTTER 9 MM KENKO A-300 (KECIL)</v>
      </c>
      <c r="D885" s="89">
        <f>Invoice!H4800</f>
        <v>57000</v>
      </c>
      <c r="E885" s="81">
        <f t="shared" si="140"/>
        <v>114000</v>
      </c>
      <c r="F885" s="81"/>
      <c r="G885" s="82">
        <f t="shared" si="141"/>
        <v>102702.70270270269</v>
      </c>
      <c r="H885" s="83">
        <f t="shared" si="142"/>
        <v>11297.297297297297</v>
      </c>
      <c r="I885" s="83">
        <f t="shared" si="143"/>
        <v>51351.351351351346</v>
      </c>
      <c r="J885" s="103">
        <f t="shared" si="144"/>
        <v>5648.6486486486483</v>
      </c>
    </row>
    <row r="886" spans="1:10" ht="12.75" customHeight="1" x14ac:dyDescent="0.25">
      <c r="A886" s="101"/>
      <c r="D886" s="81"/>
      <c r="E886" s="81">
        <f>(E885*Invoice!I4800)+((E885-(E885*Invoice!I4800))*Invoice!J4800)</f>
        <v>11400</v>
      </c>
      <c r="F886" s="81"/>
      <c r="G886" s="90">
        <f>E886/1.11</f>
        <v>10270.27027027027</v>
      </c>
      <c r="H886" s="91">
        <f>G886*11%</f>
        <v>1129.7297297297298</v>
      </c>
      <c r="I886" s="91">
        <f>G886/B885</f>
        <v>5135.135135135135</v>
      </c>
      <c r="J886" s="104">
        <f>H886/B885</f>
        <v>564.8648648648649</v>
      </c>
    </row>
    <row r="887" spans="1:10" ht="12.75" customHeight="1" x14ac:dyDescent="0.25">
      <c r="A887" s="101"/>
      <c r="D887" s="81" t="s">
        <v>23</v>
      </c>
      <c r="E887" s="81">
        <f>E885-E886</f>
        <v>102600</v>
      </c>
      <c r="F887" s="81"/>
      <c r="G887" s="82">
        <f>G885-G886</f>
        <v>92432.432432432426</v>
      </c>
      <c r="H887" s="82">
        <f>H885-H886</f>
        <v>10167.567567567567</v>
      </c>
      <c r="I887" s="82">
        <f>I885-I886</f>
        <v>46216.216216216213</v>
      </c>
      <c r="J887" s="105">
        <f>J885-J886</f>
        <v>5083.7837837837833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102600</v>
      </c>
      <c r="I888" s="83"/>
      <c r="J888" s="103"/>
    </row>
    <row r="889" spans="1:10" ht="12.75" customHeight="1" x14ac:dyDescent="0.25">
      <c r="A889" s="101"/>
      <c r="B889" s="79"/>
      <c r="D889" s="81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G875+G881+G887</f>
        <v>655135.13513513515</v>
      </c>
      <c r="H890" s="108">
        <f>H875+H881+H887</f>
        <v>72064.864864864867</v>
      </c>
      <c r="I890" s="107"/>
      <c r="J890" s="109">
        <f>H876+H882+H888</f>
        <v>727200</v>
      </c>
    </row>
    <row r="892" spans="1:10" ht="12.75" customHeight="1" x14ac:dyDescent="0.25">
      <c r="A892" s="94" t="s">
        <v>1</v>
      </c>
      <c r="B892" s="95">
        <f>Invoice!E4904</f>
        <v>23070044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Invoice!B4912</f>
        <v>288</v>
      </c>
      <c r="C894" s="88" t="str">
        <f>Invoice!E4912</f>
        <v>BALLPEN JOYKO BP-338 VOCUS HITAM</v>
      </c>
      <c r="D894" s="89">
        <f>Invoice!H4912</f>
        <v>12600</v>
      </c>
      <c r="E894" s="81">
        <f>D894*B894</f>
        <v>3628800</v>
      </c>
      <c r="F894" s="81"/>
      <c r="G894" s="82">
        <f>E894/1.11</f>
        <v>3269189.1891891891</v>
      </c>
      <c r="H894" s="83">
        <f>G894*11%</f>
        <v>359610.81081081083</v>
      </c>
      <c r="I894" s="83">
        <f>G894/B894</f>
        <v>11351.351351351352</v>
      </c>
      <c r="J894" s="103">
        <f>H894/B894</f>
        <v>1248.6486486486488</v>
      </c>
    </row>
    <row r="895" spans="1:10" ht="12.75" customHeight="1" x14ac:dyDescent="0.25">
      <c r="A895" s="101"/>
      <c r="D895" s="81"/>
      <c r="E895" s="81">
        <f>(E894*Invoice!I4912)+((E894-(E894*Invoice!I4912))*Invoice!J4912)</f>
        <v>489888.00000000006</v>
      </c>
      <c r="F895" s="81"/>
      <c r="G895" s="90">
        <f>E895/1.11</f>
        <v>441340.54054054053</v>
      </c>
      <c r="H895" s="91">
        <f>G895*11%</f>
        <v>48547.45945945946</v>
      </c>
      <c r="I895" s="91">
        <f>G895/B894</f>
        <v>1532.4324324324325</v>
      </c>
      <c r="J895" s="104">
        <f>H895/B894</f>
        <v>168.56756756756758</v>
      </c>
    </row>
    <row r="896" spans="1:10" ht="12.75" customHeight="1" x14ac:dyDescent="0.25">
      <c r="A896" s="101"/>
      <c r="D896" s="81" t="s">
        <v>23</v>
      </c>
      <c r="E896" s="81">
        <f>E894-E895</f>
        <v>3138912</v>
      </c>
      <c r="F896" s="81"/>
      <c r="G896" s="82">
        <f>G894-G895</f>
        <v>2827848.6486486485</v>
      </c>
      <c r="H896" s="82">
        <f>H894-H895</f>
        <v>311063.35135135136</v>
      </c>
      <c r="I896" s="82">
        <f>I894-I895</f>
        <v>9818.9189189189201</v>
      </c>
      <c r="J896" s="105">
        <f>J894-J895</f>
        <v>1080.0810810810813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3138912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G896</f>
        <v>2827848.6486486485</v>
      </c>
      <c r="H899" s="108">
        <f>H896</f>
        <v>311063.35135135136</v>
      </c>
      <c r="I899" s="107"/>
      <c r="J899" s="109">
        <f>H897</f>
        <v>3138912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017"/>
  <sheetViews>
    <sheetView topLeftCell="A4984" zoomScaleNormal="100" workbookViewId="0">
      <selection activeCell="A5018" sqref="A501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05" t="s">
        <v>31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45111</v>
      </c>
      <c r="E4" s="348"/>
      <c r="F4" s="309"/>
      <c r="G4" s="18"/>
      <c r="H4" s="349" t="s">
        <v>32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33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578880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57366.486486486487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11" t="s">
        <v>38</v>
      </c>
      <c r="K36" s="312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11"/>
      <c r="K37" s="31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5" t="str">
        <f>H2</f>
        <v>CV SINAR CAHAYA NIRMALA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9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0">
        <f>D4</f>
        <v>45111</v>
      </c>
      <c r="E42" s="361"/>
      <c r="F42" s="359"/>
      <c r="G42" s="131"/>
      <c r="H42" s="362" t="str">
        <f>H4</f>
        <v/>
      </c>
      <c r="I42" s="362"/>
      <c r="J42" s="362"/>
      <c r="K42" s="36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9"/>
      <c r="G43" s="131"/>
      <c r="H43" s="343" t="str">
        <f>H5</f>
        <v>BREBES</v>
      </c>
      <c r="I43" s="343"/>
      <c r="J43" s="343"/>
      <c r="K43" s="34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45"/>
      <c r="I44" s="345"/>
      <c r="J44" s="345"/>
      <c r="K44" s="34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8"/>
      <c r="K65" s="36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9">
        <f>SUM(K48:K63)</f>
        <v>578880</v>
      </c>
      <c r="K66" s="370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5"/>
      <c r="K67" s="365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4"/>
      <c r="K69" s="36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6">
        <f>((J66/1.11)+(K68/1.11))*11%</f>
        <v>57366.486486486487</v>
      </c>
      <c r="K70" s="367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4"/>
      <c r="K71" s="36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7" t="str">
        <f>J36</f>
        <v>RISMA / YO</v>
      </c>
      <c r="K74" s="33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7">
        <f>J37</f>
        <v>0</v>
      </c>
      <c r="K75" s="33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39" t="str">
        <f>H40</f>
        <v>CV SINAR CAHAYA NIRMALA</v>
      </c>
      <c r="I78" s="339"/>
      <c r="J78" s="339"/>
      <c r="K78" s="34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41"/>
      <c r="I79" s="341"/>
      <c r="J79" s="341"/>
      <c r="K79" s="34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45111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BREBES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578880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57366.486486486487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9" t="str">
        <f>J74</f>
        <v>RISMA / YO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05" t="s">
        <v>40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45112</v>
      </c>
      <c r="E118" s="348"/>
      <c r="F118" s="309"/>
      <c r="G118" s="18"/>
      <c r="H118" s="349" t="s">
        <v>41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42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9980250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989033.78378378379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11" t="s">
        <v>46</v>
      </c>
      <c r="K150" s="312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11"/>
      <c r="K151" s="31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5" t="str">
        <f>H116</f>
        <v>GUNAWAN HARTONO KUSUMA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9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0">
        <f>D118</f>
        <v>45112</v>
      </c>
      <c r="E156" s="361"/>
      <c r="F156" s="359"/>
      <c r="G156" s="131"/>
      <c r="H156" s="362" t="str">
        <f>H118</f>
        <v>( NIKI SAE )</v>
      </c>
      <c r="I156" s="362"/>
      <c r="J156" s="362"/>
      <c r="K156" s="36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9"/>
      <c r="G157" s="131"/>
      <c r="H157" s="343" t="str">
        <f>H119</f>
        <v>TULUNG AGUNG</v>
      </c>
      <c r="I157" s="343"/>
      <c r="J157" s="343"/>
      <c r="K157" s="34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45"/>
      <c r="I158" s="345"/>
      <c r="J158" s="345"/>
      <c r="K158" s="34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8"/>
      <c r="K179" s="36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9">
        <f>SUM(K162:K177)</f>
        <v>9980250</v>
      </c>
      <c r="K180" s="370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5"/>
      <c r="K181" s="365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4"/>
      <c r="K183" s="36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6">
        <f>((J180/1.11)+(K182/1.11))*11%</f>
        <v>989033.78378378379</v>
      </c>
      <c r="K184" s="367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4"/>
      <c r="K185" s="36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7" t="str">
        <f>J150</f>
        <v>NOVI / YO</v>
      </c>
      <c r="K188" s="33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7">
        <f>J151</f>
        <v>0</v>
      </c>
      <c r="K189" s="33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39" t="str">
        <f>H154</f>
        <v>GUNAWAN HARTONO KUSUMA</v>
      </c>
      <c r="I192" s="339"/>
      <c r="J192" s="339"/>
      <c r="K192" s="34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41"/>
      <c r="I193" s="341"/>
      <c r="J193" s="341"/>
      <c r="K193" s="34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45112</v>
      </c>
      <c r="E194" s="315"/>
      <c r="F194" s="313"/>
      <c r="G194" s="208"/>
      <c r="H194" s="316" t="str">
        <f>H156</f>
        <v>( NIKI SAE )</v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TULUNG AGUNG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9980250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989033.78378378379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9" t="str">
        <f>J188</f>
        <v>NOVI / YO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05" t="s">
        <v>47</v>
      </c>
      <c r="I230" s="305"/>
      <c r="J230" s="305"/>
      <c r="K230" s="3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07"/>
      <c r="I231" s="307"/>
      <c r="J231" s="307"/>
      <c r="K231" s="3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45113</v>
      </c>
      <c r="E232" s="348"/>
      <c r="F232" s="309"/>
      <c r="G232" s="18"/>
      <c r="H232" s="349" t="s">
        <v>48</v>
      </c>
      <c r="I232" s="349"/>
      <c r="J232" s="349"/>
      <c r="K232" s="35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51" t="s">
        <v>49</v>
      </c>
      <c r="I233" s="351"/>
      <c r="J233" s="351"/>
      <c r="K233" s="35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53"/>
      <c r="I234" s="353"/>
      <c r="J234" s="353"/>
      <c r="K234" s="35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43944768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4354886.9189189188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11" t="s">
        <v>55</v>
      </c>
      <c r="K264" s="312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11"/>
      <c r="K265" s="31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5" t="str">
        <f>H230</f>
        <v>CV PELITA JAYA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9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0">
        <f>D232</f>
        <v>45113</v>
      </c>
      <c r="E270" s="361"/>
      <c r="F270" s="359"/>
      <c r="G270" s="131"/>
      <c r="H270" s="362" t="str">
        <f>H232</f>
        <v>(ANUGERAH SEJAHTERA)</v>
      </c>
      <c r="I270" s="362"/>
      <c r="J270" s="362"/>
      <c r="K270" s="36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9"/>
      <c r="G271" s="131"/>
      <c r="H271" s="343" t="str">
        <f>H233</f>
        <v>PURWOKERTO</v>
      </c>
      <c r="I271" s="343"/>
      <c r="J271" s="343"/>
      <c r="K271" s="34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45"/>
      <c r="I272" s="345"/>
      <c r="J272" s="345"/>
      <c r="K272" s="34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8"/>
      <c r="K293" s="36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9">
        <f>SUM(K276:K291)</f>
        <v>43944768</v>
      </c>
      <c r="K294" s="370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5"/>
      <c r="K295" s="365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4"/>
      <c r="K297" s="36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6">
        <f>((J294/1.11)+(K296/1.11))*11%</f>
        <v>4354886.9189189188</v>
      </c>
      <c r="K298" s="367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4"/>
      <c r="K299" s="36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7" t="str">
        <f>J264</f>
        <v>NOVI / CONDRO</v>
      </c>
      <c r="K302" s="33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7">
        <f>J265</f>
        <v>0</v>
      </c>
      <c r="K303" s="33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39" t="str">
        <f>H268</f>
        <v>CV PELITA JAYA</v>
      </c>
      <c r="I306" s="339"/>
      <c r="J306" s="339"/>
      <c r="K306" s="34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41"/>
      <c r="I307" s="341"/>
      <c r="J307" s="341"/>
      <c r="K307" s="34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45113</v>
      </c>
      <c r="E308" s="315"/>
      <c r="F308" s="313"/>
      <c r="G308" s="208"/>
      <c r="H308" s="316" t="str">
        <f>H270</f>
        <v>(ANUGERAH SEJAHTERA)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PURWOKERTO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43944768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4354886.9189189188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05" t="s">
        <v>56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45113</v>
      </c>
      <c r="E346" s="348"/>
      <c r="F346" s="309"/>
      <c r="G346" s="18"/>
      <c r="H346" s="349" t="s">
        <v>32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49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3771900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373791.89189189189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11" t="s">
        <v>55</v>
      </c>
      <c r="K378" s="312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11" t="s">
        <v>66</v>
      </c>
      <c r="K379" s="31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5" t="str">
        <f>H344</f>
        <v>CV  WISUDA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9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0">
        <f>D346</f>
        <v>45113</v>
      </c>
      <c r="E384" s="361"/>
      <c r="F384" s="359"/>
      <c r="G384" s="131"/>
      <c r="H384" s="362" t="str">
        <f>H346</f>
        <v/>
      </c>
      <c r="I384" s="362"/>
      <c r="J384" s="362"/>
      <c r="K384" s="36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9"/>
      <c r="G385" s="131"/>
      <c r="H385" s="343" t="str">
        <f>H347</f>
        <v>PURWOKERTO</v>
      </c>
      <c r="I385" s="343"/>
      <c r="J385" s="343"/>
      <c r="K385" s="34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45"/>
      <c r="I386" s="345"/>
      <c r="J386" s="345"/>
      <c r="K386" s="34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8"/>
      <c r="K407" s="36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9">
        <f>SUM(K390:K405)</f>
        <v>3771900</v>
      </c>
      <c r="K408" s="370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5"/>
      <c r="K409" s="365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4"/>
      <c r="K411" s="36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6">
        <f>((J408/1.11)+(K410/1.11))*11%</f>
        <v>373791.89189189189</v>
      </c>
      <c r="K412" s="367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4"/>
      <c r="K413" s="36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7" t="str">
        <f>J378</f>
        <v>NOVI / CONDRO</v>
      </c>
      <c r="K416" s="33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7" t="str">
        <f>J379</f>
        <v>CONDRO</v>
      </c>
      <c r="K417" s="33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39" t="str">
        <f>H382</f>
        <v>CV  WISUDA</v>
      </c>
      <c r="I420" s="339"/>
      <c r="J420" s="339"/>
      <c r="K420" s="34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41"/>
      <c r="I421" s="341"/>
      <c r="J421" s="341"/>
      <c r="K421" s="34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45113</v>
      </c>
      <c r="E422" s="315"/>
      <c r="F422" s="313"/>
      <c r="G422" s="208"/>
      <c r="H422" s="316" t="str">
        <f>H384</f>
        <v/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PURWOKERTO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3771900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373791.89189189189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9" t="str">
        <f>J417</f>
        <v>CONDRO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05" t="s">
        <v>67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45113</v>
      </c>
      <c r="E460" s="348"/>
      <c r="F460" s="309"/>
      <c r="G460" s="18"/>
      <c r="H460" s="349" t="s">
        <v>68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49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4390122.5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435057.18468468467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11" t="s">
        <v>74</v>
      </c>
      <c r="K492" s="312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11"/>
      <c r="K493" s="31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5" t="str">
        <f>H458</f>
        <v>SANTOSO BUDIONO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9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0">
        <f>D460</f>
        <v>45113</v>
      </c>
      <c r="E498" s="361"/>
      <c r="F498" s="359"/>
      <c r="G498" s="131"/>
      <c r="H498" s="362" t="str">
        <f>H460</f>
        <v>(  ARMADA  )</v>
      </c>
      <c r="I498" s="362"/>
      <c r="J498" s="362"/>
      <c r="K498" s="36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9"/>
      <c r="G499" s="131"/>
      <c r="H499" s="343" t="str">
        <f>H461</f>
        <v>PURWOKERTO</v>
      </c>
      <c r="I499" s="343"/>
      <c r="J499" s="343"/>
      <c r="K499" s="34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45"/>
      <c r="I500" s="345"/>
      <c r="J500" s="345"/>
      <c r="K500" s="34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8"/>
      <c r="K521" s="36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9">
        <f>SUM(K504:K519)</f>
        <v>4390122.5</v>
      </c>
      <c r="K522" s="370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5"/>
      <c r="K523" s="365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4"/>
      <c r="K525" s="36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6">
        <f>((J522/1.11)+(K524/1.11))*11%</f>
        <v>435057.18468468467</v>
      </c>
      <c r="K526" s="367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4"/>
      <c r="K527" s="36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7" t="str">
        <f>J492</f>
        <v>RISMA / CONDRO</v>
      </c>
      <c r="K530" s="33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7">
        <f>J493</f>
        <v>0</v>
      </c>
      <c r="K531" s="33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39" t="str">
        <f>H496</f>
        <v>SANTOSO BUDIONO</v>
      </c>
      <c r="I534" s="339"/>
      <c r="J534" s="339"/>
      <c r="K534" s="34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41"/>
      <c r="I535" s="341"/>
      <c r="J535" s="341"/>
      <c r="K535" s="34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45113</v>
      </c>
      <c r="E536" s="315"/>
      <c r="F536" s="313"/>
      <c r="G536" s="208"/>
      <c r="H536" s="316" t="str">
        <f>H498</f>
        <v>(  ARMADA  )</v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PURWOKERTO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4390122.5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435057.18468468467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9" t="str">
        <f>J530</f>
        <v>RISMA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05" t="s">
        <v>75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45113</v>
      </c>
      <c r="E574" s="348"/>
      <c r="F574" s="309"/>
      <c r="G574" s="18"/>
      <c r="H574" s="349" t="s">
        <v>32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76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4289760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425111.35135135136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71" t="s">
        <v>55</v>
      </c>
      <c r="K606" s="372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11"/>
      <c r="K607" s="31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5" t="str">
        <f>H572</f>
        <v>CV DWI JAYA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9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0">
        <f>D574</f>
        <v>45113</v>
      </c>
      <c r="E612" s="361"/>
      <c r="F612" s="359"/>
      <c r="G612" s="131"/>
      <c r="H612" s="362" t="str">
        <f>H574</f>
        <v/>
      </c>
      <c r="I612" s="362"/>
      <c r="J612" s="362"/>
      <c r="K612" s="36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9"/>
      <c r="G613" s="131"/>
      <c r="H613" s="343" t="str">
        <f>H575</f>
        <v>YOGYAKARTA</v>
      </c>
      <c r="I613" s="343"/>
      <c r="J613" s="343"/>
      <c r="K613" s="34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45"/>
      <c r="I614" s="345"/>
      <c r="J614" s="345"/>
      <c r="K614" s="34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8"/>
      <c r="K635" s="36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9">
        <f>SUM(K618:K633)</f>
        <v>4289760</v>
      </c>
      <c r="K636" s="370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5"/>
      <c r="K637" s="365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4"/>
      <c r="K639" s="36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6">
        <f>((J636/1.11)+(K638/1.11))*11%</f>
        <v>425111.35135135136</v>
      </c>
      <c r="K640" s="367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4"/>
      <c r="K641" s="36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7" t="str">
        <f>J606</f>
        <v>NOVI / CONDRO</v>
      </c>
      <c r="K644" s="33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7">
        <f>J607</f>
        <v>0</v>
      </c>
      <c r="K645" s="33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39" t="str">
        <f>H610</f>
        <v>CV DWI JAYA</v>
      </c>
      <c r="I648" s="339"/>
      <c r="J648" s="339"/>
      <c r="K648" s="34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41"/>
      <c r="I649" s="341"/>
      <c r="J649" s="341"/>
      <c r="K649" s="34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45113</v>
      </c>
      <c r="E650" s="315"/>
      <c r="F650" s="313"/>
      <c r="G650" s="208"/>
      <c r="H650" s="316" t="str">
        <f>H612</f>
        <v/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YOGYAKARTA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4289760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425111.35135135136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05" t="s">
        <v>40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45114</v>
      </c>
      <c r="E688" s="348"/>
      <c r="F688" s="309"/>
      <c r="G688" s="18"/>
      <c r="H688" s="349" t="s">
        <v>41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42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31500000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3121621.6216216213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11" t="s">
        <v>55</v>
      </c>
      <c r="K720" s="312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11"/>
      <c r="K721" s="31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5" t="str">
        <f>H686</f>
        <v>GUNAWAN HARTONO KUSUMA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9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0">
        <f>D688</f>
        <v>45114</v>
      </c>
      <c r="E726" s="361"/>
      <c r="F726" s="359"/>
      <c r="G726" s="131"/>
      <c r="H726" s="362" t="str">
        <f>H688</f>
        <v>( NIKI SAE )</v>
      </c>
      <c r="I726" s="362"/>
      <c r="J726" s="362"/>
      <c r="K726" s="36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9"/>
      <c r="G727" s="131"/>
      <c r="H727" s="343" t="str">
        <f>H689</f>
        <v>TULUNG AGUNG</v>
      </c>
      <c r="I727" s="343"/>
      <c r="J727" s="343"/>
      <c r="K727" s="34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45"/>
      <c r="I728" s="345"/>
      <c r="J728" s="345"/>
      <c r="K728" s="34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8"/>
      <c r="K749" s="36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9">
        <f>SUM(K732:K747)</f>
        <v>31500000</v>
      </c>
      <c r="K750" s="370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5"/>
      <c r="K751" s="365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4"/>
      <c r="K753" s="36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6">
        <f>((J750/1.11)+(K752/1.11))*11%</f>
        <v>3121621.6216216213</v>
      </c>
      <c r="K754" s="367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4"/>
      <c r="K755" s="36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7" t="str">
        <f>J720</f>
        <v>NOVI / CONDRO</v>
      </c>
      <c r="K758" s="33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7">
        <f>J721</f>
        <v>0</v>
      </c>
      <c r="K759" s="33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39" t="str">
        <f>H724</f>
        <v>GUNAWAN HARTONO KUSUMA</v>
      </c>
      <c r="I762" s="339"/>
      <c r="J762" s="339"/>
      <c r="K762" s="34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41"/>
      <c r="I763" s="341"/>
      <c r="J763" s="341"/>
      <c r="K763" s="34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45114</v>
      </c>
      <c r="E764" s="315"/>
      <c r="F764" s="313"/>
      <c r="G764" s="208"/>
      <c r="H764" s="316" t="str">
        <f>H726</f>
        <v>( NIKI SAE )</v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TULUNG AGUNG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31500000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3121621.6216216213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05" t="s">
        <v>47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45115</v>
      </c>
      <c r="E802" s="348"/>
      <c r="F802" s="309"/>
      <c r="G802" s="18"/>
      <c r="H802" s="349" t="s">
        <v>48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49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3622500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358986.48648648645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11" t="s">
        <v>55</v>
      </c>
      <c r="K834" s="312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11"/>
      <c r="K835" s="31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5" t="str">
        <f>H800</f>
        <v>CV PELITA JAYA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9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0">
        <f>D802</f>
        <v>45115</v>
      </c>
      <c r="E840" s="361"/>
      <c r="F840" s="359"/>
      <c r="G840" s="131"/>
      <c r="H840" s="362" t="str">
        <f>H802</f>
        <v>(ANUGERAH SEJAHTERA)</v>
      </c>
      <c r="I840" s="362"/>
      <c r="J840" s="362"/>
      <c r="K840" s="36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9"/>
      <c r="G841" s="131"/>
      <c r="H841" s="343" t="str">
        <f>H803</f>
        <v>PURWOKERTO</v>
      </c>
      <c r="I841" s="343"/>
      <c r="J841" s="343"/>
      <c r="K841" s="34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45"/>
      <c r="I842" s="345"/>
      <c r="J842" s="345"/>
      <c r="K842" s="34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8"/>
      <c r="K863" s="36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9">
        <f>SUM(K846:K861)</f>
        <v>3622500</v>
      </c>
      <c r="K864" s="370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5"/>
      <c r="K865" s="365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4"/>
      <c r="K867" s="36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6">
        <f>((J864/1.11)+(K866/1.11))*11%</f>
        <v>358986.48648648645</v>
      </c>
      <c r="K868" s="367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4"/>
      <c r="K869" s="36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7" t="str">
        <f>J834</f>
        <v>NOVI / CONDRO</v>
      </c>
      <c r="K872" s="33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7">
        <f>J835</f>
        <v>0</v>
      </c>
      <c r="K873" s="33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39" t="str">
        <f>H838</f>
        <v>CV PELITA JAYA</v>
      </c>
      <c r="I876" s="339"/>
      <c r="J876" s="339"/>
      <c r="K876" s="34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41"/>
      <c r="I877" s="341"/>
      <c r="J877" s="341"/>
      <c r="K877" s="34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45115</v>
      </c>
      <c r="E878" s="315"/>
      <c r="F878" s="313"/>
      <c r="G878" s="208"/>
      <c r="H878" s="316" t="str">
        <f>H840</f>
        <v>(ANUGERAH SEJAHTERA)</v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PURWOKERTO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3622500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358986.48648648645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05" t="s">
        <v>40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45115</v>
      </c>
      <c r="E916" s="348"/>
      <c r="F916" s="309"/>
      <c r="G916" s="18"/>
      <c r="H916" s="349" t="s">
        <v>41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42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7560000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749189.18918918911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11" t="s">
        <v>55</v>
      </c>
      <c r="K948" s="312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11"/>
      <c r="K949" s="31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5" t="str">
        <f>H914</f>
        <v>GUNAWAN HARTONO KUSUMA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9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0">
        <f>D916</f>
        <v>45115</v>
      </c>
      <c r="E954" s="361"/>
      <c r="F954" s="359"/>
      <c r="G954" s="131"/>
      <c r="H954" s="362" t="str">
        <f>H916</f>
        <v>( NIKI SAE )</v>
      </c>
      <c r="I954" s="362"/>
      <c r="J954" s="362"/>
      <c r="K954" s="36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9"/>
      <c r="G955" s="131"/>
      <c r="H955" s="343" t="str">
        <f>H917</f>
        <v>TULUNG AGUNG</v>
      </c>
      <c r="I955" s="343"/>
      <c r="J955" s="343"/>
      <c r="K955" s="34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45"/>
      <c r="I956" s="345"/>
      <c r="J956" s="345"/>
      <c r="K956" s="34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8"/>
      <c r="K977" s="36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9">
        <f>SUM(K960:K975)</f>
        <v>7560000</v>
      </c>
      <c r="K978" s="370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5"/>
      <c r="K979" s="365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4"/>
      <c r="K981" s="36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6">
        <f>((J978/1.11)+(K980/1.11))*11%</f>
        <v>749189.18918918911</v>
      </c>
      <c r="K982" s="367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4"/>
      <c r="K983" s="36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7" t="str">
        <f>J948</f>
        <v>NOVI / CONDRO</v>
      </c>
      <c r="K986" s="33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7">
        <f>J949</f>
        <v>0</v>
      </c>
      <c r="K987" s="33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39" t="str">
        <f>H952</f>
        <v>GUNAWAN HARTONO KUSUMA</v>
      </c>
      <c r="I990" s="339"/>
      <c r="J990" s="339"/>
      <c r="K990" s="34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41"/>
      <c r="I991" s="341"/>
      <c r="J991" s="341"/>
      <c r="K991" s="34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45115</v>
      </c>
      <c r="E992" s="315"/>
      <c r="F992" s="313"/>
      <c r="G992" s="208"/>
      <c r="H992" s="316" t="str">
        <f>H954</f>
        <v>( NIKI SAE )</v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TULUNG AGUNG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7560000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749189.18918918911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9" t="str">
        <f>J986</f>
        <v>NOVI / CONDRO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05" t="s">
        <v>86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45115</v>
      </c>
      <c r="E1030" s="348"/>
      <c r="F1030" s="309"/>
      <c r="G1030" s="18"/>
      <c r="H1030" s="349" t="s">
        <v>32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87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2578500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255527.02702702701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11" t="s">
        <v>55</v>
      </c>
      <c r="K1062" s="31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11"/>
      <c r="K1063" s="31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5" t="str">
        <f>H1028</f>
        <v>CV GANESHA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9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0">
        <f>D1030</f>
        <v>45115</v>
      </c>
      <c r="E1068" s="361"/>
      <c r="F1068" s="359"/>
      <c r="G1068" s="131"/>
      <c r="H1068" s="362" t="str">
        <f>H1030</f>
        <v/>
      </c>
      <c r="I1068" s="362"/>
      <c r="J1068" s="362"/>
      <c r="K1068" s="36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9"/>
      <c r="G1069" s="131"/>
      <c r="H1069" s="343" t="str">
        <f>H1031</f>
        <v>WONOSOBO</v>
      </c>
      <c r="I1069" s="343"/>
      <c r="J1069" s="343"/>
      <c r="K1069" s="34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45"/>
      <c r="I1070" s="345"/>
      <c r="J1070" s="345"/>
      <c r="K1070" s="34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8"/>
      <c r="K1091" s="36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9">
        <f>SUM(K1074:K1089)</f>
        <v>2578500</v>
      </c>
      <c r="K1092" s="370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5"/>
      <c r="K1093" s="365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4"/>
      <c r="K1095" s="36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6">
        <f>((J1092/1.11)+(K1094/1.11))*11%</f>
        <v>255527.02702702701</v>
      </c>
      <c r="K1096" s="367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4"/>
      <c r="K1097" s="36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7" t="str">
        <f>J1062</f>
        <v>NOVI / CONDRO</v>
      </c>
      <c r="K1100" s="33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7">
        <f>J1063</f>
        <v>0</v>
      </c>
      <c r="K1101" s="33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39" t="str">
        <f>H1066</f>
        <v>CV GANESHA</v>
      </c>
      <c r="I1104" s="339"/>
      <c r="J1104" s="339"/>
      <c r="K1104" s="34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41"/>
      <c r="I1105" s="341"/>
      <c r="J1105" s="341"/>
      <c r="K1105" s="34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45115</v>
      </c>
      <c r="E1106" s="315"/>
      <c r="F1106" s="313"/>
      <c r="G1106" s="208"/>
      <c r="H1106" s="316" t="str">
        <f>H1068</f>
        <v/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WONOSOBO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2578500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255527.02702702701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9" t="str">
        <f>J1100</f>
        <v>NOVI / CONDRO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05" t="s">
        <v>93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45117</v>
      </c>
      <c r="E1144" s="348"/>
      <c r="F1144" s="309"/>
      <c r="G1144" s="18"/>
      <c r="H1144" s="349" t="s">
        <v>94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95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5166000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511945.94594594586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11" t="s">
        <v>55</v>
      </c>
      <c r="K1176" s="31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11"/>
      <c r="K1177" s="31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5" t="str">
        <f>H1142</f>
        <v>LILY JULIAWATI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9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0">
        <f>D1144</f>
        <v>45117</v>
      </c>
      <c r="E1182" s="361"/>
      <c r="F1182" s="359"/>
      <c r="G1182" s="131"/>
      <c r="H1182" s="362" t="str">
        <f>H1144</f>
        <v>(REJO AGUNG)</v>
      </c>
      <c r="I1182" s="362"/>
      <c r="J1182" s="362"/>
      <c r="K1182" s="36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9"/>
      <c r="G1183" s="131"/>
      <c r="H1183" s="343" t="str">
        <f>H1145</f>
        <v>JOMBANG</v>
      </c>
      <c r="I1183" s="343"/>
      <c r="J1183" s="343"/>
      <c r="K1183" s="34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45"/>
      <c r="I1184" s="345"/>
      <c r="J1184" s="345"/>
      <c r="K1184" s="34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8"/>
      <c r="K1205" s="36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9">
        <f>SUM(K1188:K1203)</f>
        <v>5166000</v>
      </c>
      <c r="K1206" s="370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5"/>
      <c r="K1207" s="365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4"/>
      <c r="K1209" s="36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6">
        <f>((J1206/1.11)+(K1208/1.11))*11%</f>
        <v>511945.94594594586</v>
      </c>
      <c r="K1210" s="367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4"/>
      <c r="K1211" s="36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7" t="str">
        <f>J1176</f>
        <v>NOVI / CONDRO</v>
      </c>
      <c r="K1214" s="33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7">
        <f>J1177</f>
        <v>0</v>
      </c>
      <c r="K1215" s="33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39" t="str">
        <f>H1180</f>
        <v>LILY JULIAWATI</v>
      </c>
      <c r="I1218" s="339"/>
      <c r="J1218" s="339"/>
      <c r="K1218" s="34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41"/>
      <c r="I1219" s="341"/>
      <c r="J1219" s="341"/>
      <c r="K1219" s="34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45117</v>
      </c>
      <c r="E1220" s="315"/>
      <c r="F1220" s="313"/>
      <c r="G1220" s="208"/>
      <c r="H1220" s="316" t="str">
        <f>H1182</f>
        <v>(REJO AGUNG)</v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JOMBANG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5166000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511945.94594594586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9" t="str">
        <f>J1214</f>
        <v>NOVI / CONDRO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05" t="s">
        <v>98</v>
      </c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>
        <v>45117</v>
      </c>
      <c r="E1258" s="348"/>
      <c r="F1258" s="309"/>
      <c r="G1258" s="18"/>
      <c r="H1258" s="349" t="s">
        <v>32</v>
      </c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 t="s">
        <v>99</v>
      </c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21644525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2144952.9279279276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11" t="s">
        <v>55</v>
      </c>
      <c r="K1290" s="31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11"/>
      <c r="K1291" s="31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5" t="str">
        <f>H1256</f>
        <v>CV LANCAR JAYA SENTOSA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9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0">
        <f>D1258</f>
        <v>45117</v>
      </c>
      <c r="E1296" s="361"/>
      <c r="F1296" s="359"/>
      <c r="G1296" s="131"/>
      <c r="H1296" s="362" t="str">
        <f>H1258</f>
        <v/>
      </c>
      <c r="I1296" s="362"/>
      <c r="J1296" s="362"/>
      <c r="K1296" s="36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9"/>
      <c r="G1297" s="131"/>
      <c r="H1297" s="343" t="str">
        <f>H1259</f>
        <v>MALANG</v>
      </c>
      <c r="I1297" s="343"/>
      <c r="J1297" s="343"/>
      <c r="K1297" s="34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45"/>
      <c r="I1298" s="345"/>
      <c r="J1298" s="345"/>
      <c r="K1298" s="34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8"/>
      <c r="K1319" s="36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9">
        <f>SUM(K1302:K1317)</f>
        <v>21644525</v>
      </c>
      <c r="K1320" s="370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5"/>
      <c r="K1321" s="365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4"/>
      <c r="K1323" s="36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6">
        <f>((J1320/1.11)+(K1322/1.11))*11%</f>
        <v>2144952.9279279276</v>
      </c>
      <c r="K1324" s="367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4"/>
      <c r="K1325" s="36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7" t="str">
        <f>J1290</f>
        <v>NOVI / CONDRO</v>
      </c>
      <c r="K1328" s="33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7">
        <f>J1291</f>
        <v>0</v>
      </c>
      <c r="K1329" s="33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39" t="str">
        <f>H1294</f>
        <v>CV LANCAR JAYA SENTOSA</v>
      </c>
      <c r="I1332" s="339"/>
      <c r="J1332" s="339"/>
      <c r="K1332" s="34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41"/>
      <c r="I1333" s="341"/>
      <c r="J1333" s="341"/>
      <c r="K1333" s="34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45117</v>
      </c>
      <c r="E1334" s="315"/>
      <c r="F1334" s="313"/>
      <c r="G1334" s="208"/>
      <c r="H1334" s="316" t="str">
        <f>H1296</f>
        <v/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MALANG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21644525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2144952.9279279276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9" t="str">
        <f>J1328</f>
        <v>NOVI / CONDRO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05" t="s">
        <v>107</v>
      </c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>
        <v>45117</v>
      </c>
      <c r="E1372" s="348"/>
      <c r="F1372" s="309"/>
      <c r="G1372" s="18"/>
      <c r="H1372" s="349" t="s">
        <v>108</v>
      </c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 t="s">
        <v>109</v>
      </c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1816320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179995.67567567568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11" t="s">
        <v>55</v>
      </c>
      <c r="K1404" s="31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11"/>
      <c r="K1405" s="31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5" t="str">
        <f>H1370</f>
        <v>HARNOYO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9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0">
        <f>D1372</f>
        <v>45117</v>
      </c>
      <c r="E1410" s="361"/>
      <c r="F1410" s="359"/>
      <c r="G1410" s="131"/>
      <c r="H1410" s="362" t="str">
        <f>H1372</f>
        <v>(BENDAN)</v>
      </c>
      <c r="I1410" s="362"/>
      <c r="J1410" s="362"/>
      <c r="K1410" s="36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9"/>
      <c r="G1411" s="131"/>
      <c r="H1411" s="343" t="str">
        <f>H1373</f>
        <v>PEKALONGAN</v>
      </c>
      <c r="I1411" s="343"/>
      <c r="J1411" s="343"/>
      <c r="K1411" s="34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45"/>
      <c r="I1412" s="345"/>
      <c r="J1412" s="345"/>
      <c r="K1412" s="34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8"/>
      <c r="K1433" s="36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9">
        <f>SUM(K1416:K1431)</f>
        <v>1816320</v>
      </c>
      <c r="K1434" s="370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5"/>
      <c r="K1435" s="365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4"/>
      <c r="K1437" s="36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6">
        <f>((J1434/1.11)+(K1436/1.11))*11%</f>
        <v>179995.67567567568</v>
      </c>
      <c r="K1438" s="367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4"/>
      <c r="K1439" s="36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7" t="str">
        <f>J1404</f>
        <v>NOVI / CONDRO</v>
      </c>
      <c r="K1442" s="33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7">
        <f>J1405</f>
        <v>0</v>
      </c>
      <c r="K1443" s="33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39" t="str">
        <f>H1408</f>
        <v>HARNOYO</v>
      </c>
      <c r="I1446" s="339"/>
      <c r="J1446" s="339"/>
      <c r="K1446" s="34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41"/>
      <c r="I1447" s="341"/>
      <c r="J1447" s="341"/>
      <c r="K1447" s="34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45117</v>
      </c>
      <c r="E1448" s="315"/>
      <c r="F1448" s="313"/>
      <c r="G1448" s="208"/>
      <c r="H1448" s="316" t="str">
        <f>H1410</f>
        <v>(BENDAN)</v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PEKALONGAN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1816320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179995.67567567568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9" t="str">
        <f>J1442</f>
        <v>NOVI / CONDRO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05" t="s">
        <v>67</v>
      </c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>
        <v>45118</v>
      </c>
      <c r="E1486" s="348"/>
      <c r="F1486" s="309"/>
      <c r="G1486" s="18"/>
      <c r="H1486" s="349" t="s">
        <v>68</v>
      </c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 t="s">
        <v>49</v>
      </c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2844240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281861.6216216216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11" t="s">
        <v>55</v>
      </c>
      <c r="K1518" s="31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11"/>
      <c r="K1519" s="31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5" t="str">
        <f>H1484</f>
        <v>SANTOSO BUDIONO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9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0">
        <f>D1486</f>
        <v>45118</v>
      </c>
      <c r="E1524" s="361"/>
      <c r="F1524" s="359"/>
      <c r="G1524" s="131"/>
      <c r="H1524" s="362" t="str">
        <f>H1486</f>
        <v>(  ARMADA  )</v>
      </c>
      <c r="I1524" s="362"/>
      <c r="J1524" s="362"/>
      <c r="K1524" s="36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9"/>
      <c r="G1525" s="131"/>
      <c r="H1525" s="343" t="str">
        <f>H1487</f>
        <v>PURWOKERTO</v>
      </c>
      <c r="I1525" s="343"/>
      <c r="J1525" s="343"/>
      <c r="K1525" s="34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45"/>
      <c r="I1526" s="345"/>
      <c r="J1526" s="345"/>
      <c r="K1526" s="34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8"/>
      <c r="K1547" s="36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9">
        <f>SUM(K1530:K1545)</f>
        <v>2844240</v>
      </c>
      <c r="K1548" s="370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5"/>
      <c r="K1549" s="365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4"/>
      <c r="K1551" s="36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6">
        <f>((J1548/1.11)+(K1550/1.11))*11%</f>
        <v>281861.6216216216</v>
      </c>
      <c r="K1552" s="367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4"/>
      <c r="K1553" s="36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7" t="str">
        <f>J1518</f>
        <v>NOVI / CONDRO</v>
      </c>
      <c r="K1556" s="33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7">
        <f>J1519</f>
        <v>0</v>
      </c>
      <c r="K1557" s="33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39" t="str">
        <f>H1522</f>
        <v>SANTOSO BUDIONO</v>
      </c>
      <c r="I1560" s="339"/>
      <c r="J1560" s="339"/>
      <c r="K1560" s="34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41"/>
      <c r="I1561" s="341"/>
      <c r="J1561" s="341"/>
      <c r="K1561" s="34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45118</v>
      </c>
      <c r="E1562" s="315"/>
      <c r="F1562" s="313"/>
      <c r="G1562" s="208"/>
      <c r="H1562" s="316" t="str">
        <f>H1524</f>
        <v>(  ARMADA  )</v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PURWOKERTO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2844240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281861.6216216216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9" t="str">
        <f>J1556</f>
        <v>NOVI / CONDRO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05" t="s">
        <v>47</v>
      </c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>
        <v>45118</v>
      </c>
      <c r="E1600" s="348"/>
      <c r="F1600" s="309"/>
      <c r="G1600" s="18"/>
      <c r="H1600" s="349" t="s">
        <v>48</v>
      </c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 t="s">
        <v>49</v>
      </c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5854320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580157.83783783775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11" t="s">
        <v>55</v>
      </c>
      <c r="K1632" s="31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11"/>
      <c r="K1633" s="31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5" t="str">
        <f>H1598</f>
        <v>CV PELITA JAYA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9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0">
        <f>D1600</f>
        <v>45118</v>
      </c>
      <c r="E1638" s="361"/>
      <c r="F1638" s="359"/>
      <c r="G1638" s="131"/>
      <c r="H1638" s="362" t="str">
        <f>H1600</f>
        <v>(ANUGERAH SEJAHTERA)</v>
      </c>
      <c r="I1638" s="362"/>
      <c r="J1638" s="362"/>
      <c r="K1638" s="36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9"/>
      <c r="G1639" s="131"/>
      <c r="H1639" s="343" t="str">
        <f>H1601</f>
        <v>PURWOKERTO</v>
      </c>
      <c r="I1639" s="343"/>
      <c r="J1639" s="343"/>
      <c r="K1639" s="34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45"/>
      <c r="I1640" s="345"/>
      <c r="J1640" s="345"/>
      <c r="K1640" s="34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8"/>
      <c r="K1661" s="36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9">
        <f>SUM(K1644:K1659)</f>
        <v>5854320</v>
      </c>
      <c r="K1662" s="370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5"/>
      <c r="K1663" s="365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4"/>
      <c r="K1665" s="36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6">
        <f>((J1662/1.11)+(K1664/1.11))*11%</f>
        <v>580157.83783783775</v>
      </c>
      <c r="K1666" s="367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4"/>
      <c r="K1667" s="36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7" t="str">
        <f>J1632</f>
        <v>NOVI / CONDRO</v>
      </c>
      <c r="K1670" s="33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7">
        <f>J1633</f>
        <v>0</v>
      </c>
      <c r="K1671" s="33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39" t="str">
        <f>H1636</f>
        <v>CV PELITA JAYA</v>
      </c>
      <c r="I1674" s="339"/>
      <c r="J1674" s="339"/>
      <c r="K1674" s="34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41"/>
      <c r="I1675" s="341"/>
      <c r="J1675" s="341"/>
      <c r="K1675" s="34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45118</v>
      </c>
      <c r="E1676" s="315"/>
      <c r="F1676" s="313"/>
      <c r="G1676" s="208"/>
      <c r="H1676" s="316" t="str">
        <f>H1638</f>
        <v>(ANUGERAH SEJAHTERA)</v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PURWOKERTO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5854320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580157.83783783775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9" t="str">
        <f>J1670</f>
        <v>NOVI / CONDRO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05" t="s">
        <v>40</v>
      </c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>
        <v>45118</v>
      </c>
      <c r="E1714" s="348"/>
      <c r="F1714" s="309"/>
      <c r="G1714" s="18"/>
      <c r="H1714" s="349" t="s">
        <v>41</v>
      </c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 t="s">
        <v>42</v>
      </c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8164800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809124.32432432426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11" t="s">
        <v>55</v>
      </c>
      <c r="K1746" s="31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11"/>
      <c r="K1747" s="31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5" t="str">
        <f>H1712</f>
        <v>GUNAWAN HARTONO KUSUMA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9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0">
        <f>D1714</f>
        <v>45118</v>
      </c>
      <c r="E1752" s="361"/>
      <c r="F1752" s="359"/>
      <c r="G1752" s="131"/>
      <c r="H1752" s="362" t="str">
        <f>H1714</f>
        <v>( NIKI SAE )</v>
      </c>
      <c r="I1752" s="362"/>
      <c r="J1752" s="362"/>
      <c r="K1752" s="36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9"/>
      <c r="G1753" s="131"/>
      <c r="H1753" s="343" t="str">
        <f>H1715</f>
        <v>TULUNG AGUNG</v>
      </c>
      <c r="I1753" s="343"/>
      <c r="J1753" s="343"/>
      <c r="K1753" s="34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45"/>
      <c r="I1754" s="345"/>
      <c r="J1754" s="345"/>
      <c r="K1754" s="34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8"/>
      <c r="K1775" s="36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9">
        <f>SUM(K1758:K1773)</f>
        <v>8164800</v>
      </c>
      <c r="K1776" s="370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5"/>
      <c r="K1777" s="365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4"/>
      <c r="K1779" s="36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6">
        <f>((J1776/1.11)+(K1778/1.11))*11%</f>
        <v>809124.32432432426</v>
      </c>
      <c r="K1780" s="367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4"/>
      <c r="K1781" s="36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7" t="str">
        <f>J1746</f>
        <v>NOVI / CONDRO</v>
      </c>
      <c r="K1784" s="33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7">
        <f>J1747</f>
        <v>0</v>
      </c>
      <c r="K1785" s="33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39" t="str">
        <f>H1750</f>
        <v>GUNAWAN HARTONO KUSUMA</v>
      </c>
      <c r="I1788" s="339"/>
      <c r="J1788" s="339"/>
      <c r="K1788" s="34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41"/>
      <c r="I1789" s="341"/>
      <c r="J1789" s="341"/>
      <c r="K1789" s="34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45118</v>
      </c>
      <c r="E1790" s="315"/>
      <c r="F1790" s="313"/>
      <c r="G1790" s="208"/>
      <c r="H1790" s="316" t="str">
        <f>H1752</f>
        <v>( NIKI SAE )</v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 t="str">
        <f>H1753</f>
        <v>TULUNG AGUNG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8164800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809124.32432432426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9" t="str">
        <f>J1784</f>
        <v>NOVI / CONDRO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05" t="s">
        <v>98</v>
      </c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>
        <v>45119</v>
      </c>
      <c r="E1828" s="348"/>
      <c r="F1828" s="309"/>
      <c r="G1828" s="18"/>
      <c r="H1828" s="349" t="s">
        <v>32</v>
      </c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 t="s">
        <v>99</v>
      </c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42028925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4165028.6036036029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11" t="s">
        <v>55</v>
      </c>
      <c r="K1860" s="31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11"/>
      <c r="K1861" s="31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5" t="str">
        <f>H1826</f>
        <v>CV LANCAR JAYA SENTOSA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9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0">
        <f>D1828</f>
        <v>45119</v>
      </c>
      <c r="E1866" s="361"/>
      <c r="F1866" s="359"/>
      <c r="G1866" s="131"/>
      <c r="H1866" s="362" t="str">
        <f>H1828</f>
        <v/>
      </c>
      <c r="I1866" s="362"/>
      <c r="J1866" s="362"/>
      <c r="K1866" s="36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9"/>
      <c r="G1867" s="131"/>
      <c r="H1867" s="343" t="str">
        <f>H1829</f>
        <v>MALANG</v>
      </c>
      <c r="I1867" s="343"/>
      <c r="J1867" s="343"/>
      <c r="K1867" s="34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45"/>
      <c r="I1868" s="345"/>
      <c r="J1868" s="345"/>
      <c r="K1868" s="34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8"/>
      <c r="K1889" s="36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9">
        <f>SUM(K1872:K1887)</f>
        <v>42028925</v>
      </c>
      <c r="K1890" s="370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5"/>
      <c r="K1891" s="365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4"/>
      <c r="K1893" s="36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6">
        <f>((J1890/1.11)+(K1892/1.11))*11%</f>
        <v>4165028.6036036029</v>
      </c>
      <c r="K1894" s="367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4"/>
      <c r="K1895" s="36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7" t="str">
        <f>J1860</f>
        <v>NOVI / CONDRO</v>
      </c>
      <c r="K1898" s="33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7">
        <f>J1861</f>
        <v>0</v>
      </c>
      <c r="K1899" s="33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39" t="str">
        <f>H1864</f>
        <v>CV LANCAR JAYA SENTOSA</v>
      </c>
      <c r="I1902" s="339"/>
      <c r="J1902" s="339"/>
      <c r="K1902" s="34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41"/>
      <c r="I1903" s="341"/>
      <c r="J1903" s="341"/>
      <c r="K1903" s="34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45119</v>
      </c>
      <c r="E1904" s="315"/>
      <c r="F1904" s="313"/>
      <c r="G1904" s="208"/>
      <c r="H1904" s="316" t="str">
        <f>H1866</f>
        <v/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 t="str">
        <f>H1867</f>
        <v>MALANG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42028925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4165028.6036036029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9" t="str">
        <f>J1898</f>
        <v>NOVI / CONDRO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05" t="s">
        <v>47</v>
      </c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>
        <v>45119</v>
      </c>
      <c r="E1942" s="348"/>
      <c r="F1942" s="309"/>
      <c r="G1942" s="18"/>
      <c r="H1942" s="349" t="s">
        <v>48</v>
      </c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 t="s">
        <v>49</v>
      </c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15391464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1525280.2162162161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11" t="s">
        <v>55</v>
      </c>
      <c r="K1974" s="31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11"/>
      <c r="K1975" s="31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5" t="str">
        <f>H1940</f>
        <v>CV PELITA JAYA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9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0">
        <f>D1942</f>
        <v>45119</v>
      </c>
      <c r="E1980" s="361"/>
      <c r="F1980" s="359"/>
      <c r="G1980" s="131"/>
      <c r="H1980" s="362" t="str">
        <f>H1942</f>
        <v>(ANUGERAH SEJAHTERA)</v>
      </c>
      <c r="I1980" s="362"/>
      <c r="J1980" s="362"/>
      <c r="K1980" s="36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9"/>
      <c r="G1981" s="131"/>
      <c r="H1981" s="343" t="str">
        <f>H1943</f>
        <v>PURWOKERTO</v>
      </c>
      <c r="I1981" s="343"/>
      <c r="J1981" s="343"/>
      <c r="K1981" s="34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45"/>
      <c r="I1982" s="345"/>
      <c r="J1982" s="345"/>
      <c r="K1982" s="34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8"/>
      <c r="K2003" s="36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9">
        <f>SUM(K1986:K2001)</f>
        <v>15391464</v>
      </c>
      <c r="K2004" s="370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5"/>
      <c r="K2005" s="365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4"/>
      <c r="K2007" s="36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6">
        <f>((J2004/1.11)+(K2006/1.11))*11%</f>
        <v>1525280.2162162161</v>
      </c>
      <c r="K2008" s="367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4"/>
      <c r="K2009" s="36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7" t="str">
        <f>J1974</f>
        <v>NOVI / CONDRO</v>
      </c>
      <c r="K2012" s="33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7">
        <f>J1975</f>
        <v>0</v>
      </c>
      <c r="K2013" s="33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39" t="str">
        <f>H1978</f>
        <v>CV PELITA JAYA</v>
      </c>
      <c r="I2016" s="339"/>
      <c r="J2016" s="339"/>
      <c r="K2016" s="34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41"/>
      <c r="I2017" s="341"/>
      <c r="J2017" s="341"/>
      <c r="K2017" s="34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45119</v>
      </c>
      <c r="E2018" s="315"/>
      <c r="F2018" s="313"/>
      <c r="G2018" s="208"/>
      <c r="H2018" s="316" t="str">
        <f>H1980</f>
        <v>(ANUGERAH SEJAHTERA)</v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 t="str">
        <f>H1981</f>
        <v>PURWOKERTO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15391464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1525280.2162162161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9" t="str">
        <f>J2012</f>
        <v>NOVI / CONDRO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05" t="s">
        <v>40</v>
      </c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>
        <v>45121</v>
      </c>
      <c r="E2056" s="348"/>
      <c r="F2056" s="309"/>
      <c r="G2056" s="18"/>
      <c r="H2056" s="349" t="s">
        <v>41</v>
      </c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 t="s">
        <v>42</v>
      </c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13324500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1320445.9459459458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11" t="s">
        <v>55</v>
      </c>
      <c r="K2088" s="31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11"/>
      <c r="K2089" s="31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5" t="str">
        <f>H2054</f>
        <v>GUNAWAN HARTONO KUSUMA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9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0">
        <f>D2056</f>
        <v>45121</v>
      </c>
      <c r="E2094" s="361"/>
      <c r="F2094" s="359"/>
      <c r="G2094" s="131"/>
      <c r="H2094" s="362" t="str">
        <f>H2056</f>
        <v>( NIKI SAE )</v>
      </c>
      <c r="I2094" s="362"/>
      <c r="J2094" s="362"/>
      <c r="K2094" s="36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9"/>
      <c r="G2095" s="131"/>
      <c r="H2095" s="343" t="str">
        <f>H2057</f>
        <v>TULUNG AGUNG</v>
      </c>
      <c r="I2095" s="343"/>
      <c r="J2095" s="343"/>
      <c r="K2095" s="34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45"/>
      <c r="I2096" s="345"/>
      <c r="J2096" s="345"/>
      <c r="K2096" s="34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8"/>
      <c r="K2117" s="36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9">
        <f>SUM(K2100:K2115)</f>
        <v>13324500</v>
      </c>
      <c r="K2118" s="370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5"/>
      <c r="K2119" s="365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4"/>
      <c r="K2121" s="36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6">
        <f>((J2118/1.11)+(K2120/1.11))*11%</f>
        <v>1320445.9459459458</v>
      </c>
      <c r="K2122" s="367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4"/>
      <c r="K2123" s="36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7" t="str">
        <f>J2088</f>
        <v>NOVI / CONDRO</v>
      </c>
      <c r="K2126" s="33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7">
        <f>J2089</f>
        <v>0</v>
      </c>
      <c r="K2127" s="33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39" t="str">
        <f>H2092</f>
        <v>GUNAWAN HARTONO KUSUMA</v>
      </c>
      <c r="I2130" s="339"/>
      <c r="J2130" s="339"/>
      <c r="K2130" s="34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41"/>
      <c r="I2131" s="341"/>
      <c r="J2131" s="341"/>
      <c r="K2131" s="34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45121</v>
      </c>
      <c r="E2132" s="315"/>
      <c r="F2132" s="313"/>
      <c r="G2132" s="208"/>
      <c r="H2132" s="316" t="str">
        <f>H2094</f>
        <v>( NIKI SAE )</v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 t="str">
        <f>H2095</f>
        <v>TULUNG AGUNG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13324500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1320445.9459459458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9" t="str">
        <f>J2126</f>
        <v>NOVI / CONDRO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05" t="s">
        <v>107</v>
      </c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>
        <v>45121</v>
      </c>
      <c r="E2170" s="348"/>
      <c r="F2170" s="309"/>
      <c r="G2170" s="18"/>
      <c r="H2170" s="349" t="s">
        <v>108</v>
      </c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 t="s">
        <v>109</v>
      </c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4685280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464307.02702702698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11" t="s">
        <v>55</v>
      </c>
      <c r="K2202" s="31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11"/>
      <c r="K2203" s="31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5" t="str">
        <f>H2168</f>
        <v>HARNOYO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9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0">
        <f>D2170</f>
        <v>45121</v>
      </c>
      <c r="E2208" s="361"/>
      <c r="F2208" s="359"/>
      <c r="G2208" s="131"/>
      <c r="H2208" s="362" t="str">
        <f>H2170</f>
        <v>(BENDAN)</v>
      </c>
      <c r="I2208" s="362"/>
      <c r="J2208" s="362"/>
      <c r="K2208" s="36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9"/>
      <c r="G2209" s="131"/>
      <c r="H2209" s="343" t="str">
        <f>H2171</f>
        <v>PEKALONGAN</v>
      </c>
      <c r="I2209" s="343"/>
      <c r="J2209" s="343"/>
      <c r="K2209" s="34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45"/>
      <c r="I2210" s="345"/>
      <c r="J2210" s="345"/>
      <c r="K2210" s="34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8"/>
      <c r="K2231" s="36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9">
        <f>SUM(K2214:K2229)</f>
        <v>4685280</v>
      </c>
      <c r="K2232" s="370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5"/>
      <c r="K2233" s="365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4"/>
      <c r="K2235" s="36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6">
        <f>((J2232/1.11)+(K2234/1.11))*11%</f>
        <v>464307.02702702698</v>
      </c>
      <c r="K2236" s="367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4"/>
      <c r="K2237" s="36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7" t="str">
        <f>J2202</f>
        <v>NOVI / CONDRO</v>
      </c>
      <c r="K2240" s="33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7">
        <f>J2203</f>
        <v>0</v>
      </c>
      <c r="K2241" s="33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39" t="str">
        <f>H2206</f>
        <v>HARNOYO</v>
      </c>
      <c r="I2244" s="339"/>
      <c r="J2244" s="339"/>
      <c r="K2244" s="34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41"/>
      <c r="I2245" s="341"/>
      <c r="J2245" s="341"/>
      <c r="K2245" s="34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45121</v>
      </c>
      <c r="E2246" s="315"/>
      <c r="F2246" s="313"/>
      <c r="G2246" s="208"/>
      <c r="H2246" s="316" t="str">
        <f>H2208</f>
        <v>(BENDAN)</v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 t="str">
        <f>H2209</f>
        <v>PEKALONGAN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4685280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464307.02702702698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9" t="str">
        <f>J2240</f>
        <v>NOVI / CONDRO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05" t="s">
        <v>98</v>
      </c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>
        <v>45114</v>
      </c>
      <c r="E2284" s="348"/>
      <c r="F2284" s="309"/>
      <c r="G2284" s="18"/>
      <c r="H2284" s="349" t="s">
        <v>32</v>
      </c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 t="s">
        <v>99</v>
      </c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1638000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162324.32432432432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11" t="s">
        <v>55</v>
      </c>
      <c r="K2316" s="31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11"/>
      <c r="K2317" s="31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5" t="str">
        <f>H2282</f>
        <v>CV LANCAR JAYA SENTOSA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9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0">
        <f>D2284</f>
        <v>45114</v>
      </c>
      <c r="E2322" s="361"/>
      <c r="F2322" s="359"/>
      <c r="G2322" s="131"/>
      <c r="H2322" s="362" t="str">
        <f>H2284</f>
        <v/>
      </c>
      <c r="I2322" s="362"/>
      <c r="J2322" s="362"/>
      <c r="K2322" s="36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9"/>
      <c r="G2323" s="131"/>
      <c r="H2323" s="343" t="str">
        <f>H2285</f>
        <v>MALANG</v>
      </c>
      <c r="I2323" s="343"/>
      <c r="J2323" s="343"/>
      <c r="K2323" s="34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45"/>
      <c r="I2324" s="345"/>
      <c r="J2324" s="345"/>
      <c r="K2324" s="34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8"/>
      <c r="K2345" s="36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9">
        <f>SUM(K2328:K2343)</f>
        <v>1638000</v>
      </c>
      <c r="K2346" s="370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5"/>
      <c r="K2347" s="365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4"/>
      <c r="K2349" s="36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6">
        <f>((J2346/1.11)+(K2348/1.11))*11%</f>
        <v>162324.32432432432</v>
      </c>
      <c r="K2350" s="367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4"/>
      <c r="K2351" s="36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7" t="str">
        <f>J2316</f>
        <v>NOVI / CONDRO</v>
      </c>
      <c r="K2354" s="33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7">
        <f>J2317</f>
        <v>0</v>
      </c>
      <c r="K2355" s="33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39" t="str">
        <f>H2320</f>
        <v>CV LANCAR JAYA SENTOSA</v>
      </c>
      <c r="I2358" s="339"/>
      <c r="J2358" s="339"/>
      <c r="K2358" s="34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41"/>
      <c r="I2359" s="341"/>
      <c r="J2359" s="341"/>
      <c r="K2359" s="34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45114</v>
      </c>
      <c r="E2360" s="315"/>
      <c r="F2360" s="313"/>
      <c r="G2360" s="208"/>
      <c r="H2360" s="316" t="str">
        <f>H2322</f>
        <v/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 t="str">
        <f>H2323</f>
        <v>MALANG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1638000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162324.32432432432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9" t="str">
        <f>J2354</f>
        <v>NOVI / CONDRO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05" t="s">
        <v>40</v>
      </c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>
        <v>45122</v>
      </c>
      <c r="E2398" s="348"/>
      <c r="F2398" s="309"/>
      <c r="G2398" s="18"/>
      <c r="H2398" s="349" t="s">
        <v>41</v>
      </c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 t="s">
        <v>42</v>
      </c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6"/>
      <c r="K2421" s="310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19485900</v>
      </c>
      <c r="K2422" s="332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1931035.1351351349</v>
      </c>
      <c r="K2426" s="335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11" t="s">
        <v>55</v>
      </c>
      <c r="K2430" s="312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11"/>
      <c r="K2431" s="312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5" t="str">
        <f>H2396</f>
        <v>GUNAWAN HARTONO KUSUMA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9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0">
        <f>D2398</f>
        <v>45122</v>
      </c>
      <c r="E2436" s="361"/>
      <c r="F2436" s="359"/>
      <c r="G2436" s="131"/>
      <c r="H2436" s="362" t="str">
        <f>H2398</f>
        <v>( NIKI SAE )</v>
      </c>
      <c r="I2436" s="362"/>
      <c r="J2436" s="362"/>
      <c r="K2436" s="36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9"/>
      <c r="G2437" s="131"/>
      <c r="H2437" s="343" t="str">
        <f>H2399</f>
        <v>TULUNG AGUNG</v>
      </c>
      <c r="I2437" s="343"/>
      <c r="J2437" s="343"/>
      <c r="K2437" s="34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45"/>
      <c r="I2438" s="345"/>
      <c r="J2438" s="345"/>
      <c r="K2438" s="34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8"/>
      <c r="K2459" s="36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9">
        <f>SUM(K2442:K2457)</f>
        <v>19485900</v>
      </c>
      <c r="K2460" s="370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5"/>
      <c r="K2461" s="365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4"/>
      <c r="K2463" s="36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6">
        <f>((J2460/1.11)+(K2462/1.11))*11%</f>
        <v>1931035.1351351349</v>
      </c>
      <c r="K2464" s="367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4"/>
      <c r="K2465" s="36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7" t="str">
        <f>J2430</f>
        <v>NOVI / CONDRO</v>
      </c>
      <c r="K2468" s="33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7">
        <f>J2431</f>
        <v>0</v>
      </c>
      <c r="K2469" s="33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39" t="str">
        <f>H2434</f>
        <v>GUNAWAN HARTONO KUSUMA</v>
      </c>
      <c r="I2472" s="339"/>
      <c r="J2472" s="339"/>
      <c r="K2472" s="34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41"/>
      <c r="I2473" s="341"/>
      <c r="J2473" s="341"/>
      <c r="K2473" s="34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45122</v>
      </c>
      <c r="E2474" s="315"/>
      <c r="F2474" s="313"/>
      <c r="G2474" s="208"/>
      <c r="H2474" s="316" t="str">
        <f>H2436</f>
        <v>( NIKI SAE )</v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 t="str">
        <f>H2437</f>
        <v>TULUNG AGUNG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19485900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1931035.1351351349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9" t="str">
        <f>J2468</f>
        <v>NOVI / CONDRO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05" t="s">
        <v>47</v>
      </c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>
        <v>45122</v>
      </c>
      <c r="E2512" s="348"/>
      <c r="F2512" s="309"/>
      <c r="G2512" s="18"/>
      <c r="H2512" s="349" t="s">
        <v>48</v>
      </c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 t="s">
        <v>49</v>
      </c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2242080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222188.10810810808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11" t="s">
        <v>55</v>
      </c>
      <c r="K2544" s="31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11"/>
      <c r="K2545" s="31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5" t="str">
        <f>H2510</f>
        <v>CV PELITA JAYA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9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0">
        <f>D2512</f>
        <v>45122</v>
      </c>
      <c r="E2550" s="361"/>
      <c r="F2550" s="359"/>
      <c r="G2550" s="131"/>
      <c r="H2550" s="362" t="str">
        <f>H2512</f>
        <v>(ANUGERAH SEJAHTERA)</v>
      </c>
      <c r="I2550" s="362"/>
      <c r="J2550" s="362"/>
      <c r="K2550" s="36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9"/>
      <c r="G2551" s="131"/>
      <c r="H2551" s="343" t="str">
        <f>H2513</f>
        <v>PURWOKERTO</v>
      </c>
      <c r="I2551" s="343"/>
      <c r="J2551" s="343"/>
      <c r="K2551" s="34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45"/>
      <c r="I2552" s="345"/>
      <c r="J2552" s="345"/>
      <c r="K2552" s="34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8"/>
      <c r="K2573" s="36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9">
        <f>SUM(K2556:K2571)</f>
        <v>2242080</v>
      </c>
      <c r="K2574" s="370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5"/>
      <c r="K2575" s="365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4"/>
      <c r="K2577" s="36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6">
        <f>((J2574/1.11)+(K2576/1.11))*11%</f>
        <v>222188.10810810808</v>
      </c>
      <c r="K2578" s="367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4"/>
      <c r="K2579" s="36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7" t="str">
        <f>J2544</f>
        <v>NOVI / CONDRO</v>
      </c>
      <c r="K2582" s="33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7">
        <f>J2545</f>
        <v>0</v>
      </c>
      <c r="K2583" s="33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39" t="str">
        <f>H2548</f>
        <v>CV PELITA JAYA</v>
      </c>
      <c r="I2586" s="339"/>
      <c r="J2586" s="339"/>
      <c r="K2586" s="34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41"/>
      <c r="I2587" s="341"/>
      <c r="J2587" s="341"/>
      <c r="K2587" s="34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45122</v>
      </c>
      <c r="E2588" s="315"/>
      <c r="F2588" s="313"/>
      <c r="G2588" s="208"/>
      <c r="H2588" s="316" t="str">
        <f>H2550</f>
        <v>(ANUGERAH SEJAHTERA)</v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 t="str">
        <f>H2551</f>
        <v>PURWOKERTO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2242080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222188.10810810808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9" t="str">
        <f>J2582</f>
        <v>NOVI / CONDRO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05" t="s">
        <v>140</v>
      </c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>
        <v>45122</v>
      </c>
      <c r="E2626" s="348"/>
      <c r="F2626" s="309"/>
      <c r="G2626" s="18"/>
      <c r="H2626" s="349" t="s">
        <v>32</v>
      </c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 t="s">
        <v>42</v>
      </c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2721600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269708.10810810811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11" t="s">
        <v>55</v>
      </c>
      <c r="K2658" s="31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11"/>
      <c r="K2659" s="31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5" t="str">
        <f>H2624</f>
        <v>CV UTAMA PUTRA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9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0">
        <f>D2626</f>
        <v>45122</v>
      </c>
      <c r="E2664" s="361"/>
      <c r="F2664" s="359"/>
      <c r="G2664" s="131"/>
      <c r="H2664" s="362" t="str">
        <f>H2626</f>
        <v/>
      </c>
      <c r="I2664" s="362"/>
      <c r="J2664" s="362"/>
      <c r="K2664" s="36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9"/>
      <c r="G2665" s="131"/>
      <c r="H2665" s="343" t="str">
        <f>H2627</f>
        <v>TULUNG AGUNG</v>
      </c>
      <c r="I2665" s="343"/>
      <c r="J2665" s="343"/>
      <c r="K2665" s="34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45"/>
      <c r="I2666" s="345"/>
      <c r="J2666" s="345"/>
      <c r="K2666" s="34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8"/>
      <c r="K2687" s="36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9">
        <f>SUM(K2670:K2685)</f>
        <v>2721600</v>
      </c>
      <c r="K2688" s="370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5"/>
      <c r="K2689" s="365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4"/>
      <c r="K2691" s="36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6">
        <f>((J2688/1.11)+(K2690/1.11))*11%</f>
        <v>269708.10810810811</v>
      </c>
      <c r="K2692" s="367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4"/>
      <c r="K2693" s="36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7" t="str">
        <f>J2658</f>
        <v>NOVI / CONDRO</v>
      </c>
      <c r="K2696" s="33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7">
        <f>J2659</f>
        <v>0</v>
      </c>
      <c r="K2697" s="33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39" t="str">
        <f>H2662</f>
        <v>CV UTAMA PUTRA</v>
      </c>
      <c r="I2700" s="339"/>
      <c r="J2700" s="339"/>
      <c r="K2700" s="34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41"/>
      <c r="I2701" s="341"/>
      <c r="J2701" s="341"/>
      <c r="K2701" s="34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45122</v>
      </c>
      <c r="E2702" s="315"/>
      <c r="F2702" s="313"/>
      <c r="G2702" s="208"/>
      <c r="H2702" s="316" t="str">
        <f>H2664</f>
        <v/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 t="str">
        <f>H2665</f>
        <v>TULUNG AGUNG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2721600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269708.10810810811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9" t="str">
        <f>J2696</f>
        <v>NOVI / CONDRO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05" t="s">
        <v>47</v>
      </c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>
        <v>45124</v>
      </c>
      <c r="E2740" s="348"/>
      <c r="F2740" s="309"/>
      <c r="G2740" s="18"/>
      <c r="H2740" s="349" t="s">
        <v>48</v>
      </c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 t="s">
        <v>49</v>
      </c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8217300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814327.02702702698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11" t="s">
        <v>46</v>
      </c>
      <c r="K2772" s="31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11"/>
      <c r="K2773" s="31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5" t="str">
        <f>H2738</f>
        <v>CV PELITA JAYA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9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0">
        <f>D2740</f>
        <v>45124</v>
      </c>
      <c r="E2778" s="361"/>
      <c r="F2778" s="359"/>
      <c r="G2778" s="131"/>
      <c r="H2778" s="362" t="str">
        <f>H2740</f>
        <v>(ANUGERAH SEJAHTERA)</v>
      </c>
      <c r="I2778" s="362"/>
      <c r="J2778" s="362"/>
      <c r="K2778" s="36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9"/>
      <c r="G2779" s="131"/>
      <c r="H2779" s="343" t="str">
        <f>H2741</f>
        <v>PURWOKERTO</v>
      </c>
      <c r="I2779" s="343"/>
      <c r="J2779" s="343"/>
      <c r="K2779" s="34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45"/>
      <c r="I2780" s="345"/>
      <c r="J2780" s="345"/>
      <c r="K2780" s="34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8"/>
      <c r="K2801" s="36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9">
        <f>SUM(K2784:K2799)</f>
        <v>8217300</v>
      </c>
      <c r="K2802" s="370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5"/>
      <c r="K2803" s="365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4"/>
      <c r="K2805" s="36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6">
        <f>((J2802/1.11)+(K2804/1.11))*11%</f>
        <v>814327.02702702698</v>
      </c>
      <c r="K2806" s="367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4"/>
      <c r="K2807" s="36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7" t="str">
        <f>J2772</f>
        <v>NOVI / YO</v>
      </c>
      <c r="K2810" s="33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7">
        <f>J2773</f>
        <v>0</v>
      </c>
      <c r="K2811" s="33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39" t="str">
        <f>H2776</f>
        <v>CV PELITA JAYA</v>
      </c>
      <c r="I2814" s="339"/>
      <c r="J2814" s="339"/>
      <c r="K2814" s="34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41"/>
      <c r="I2815" s="341"/>
      <c r="J2815" s="341"/>
      <c r="K2815" s="34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45124</v>
      </c>
      <c r="E2816" s="315"/>
      <c r="F2816" s="313"/>
      <c r="G2816" s="208"/>
      <c r="H2816" s="316" t="str">
        <f>H2778</f>
        <v>(ANUGERAH SEJAHTERA)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 t="str">
        <f>H2779</f>
        <v>PURWOKERTO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8217300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814327.02702702698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9" t="str">
        <f>J2810</f>
        <v>NOVI / YO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05" t="s">
        <v>93</v>
      </c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>
        <v>45127</v>
      </c>
      <c r="E2854" s="348"/>
      <c r="F2854" s="309"/>
      <c r="G2854" s="18"/>
      <c r="H2854" s="349" t="s">
        <v>94</v>
      </c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 t="s">
        <v>95</v>
      </c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146</v>
      </c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300</v>
      </c>
      <c r="C2860" s="46" t="s">
        <v>64</v>
      </c>
      <c r="D2860" s="93">
        <v>10</v>
      </c>
      <c r="E2860" s="110" t="s">
        <v>122</v>
      </c>
      <c r="F2860" s="48"/>
      <c r="G2860" s="49"/>
      <c r="H2860" s="50">
        <v>104400</v>
      </c>
      <c r="I2860" s="51">
        <v>0.125</v>
      </c>
      <c r="J2860" s="51"/>
      <c r="K2860" s="52">
        <f t="shared" ref="K2860:K2875" si="1615">(B2860*H2860-((B2860*H2860)*I2860))-((B2860*H2860-((B2860*H2860)*I2860))*J2860)</f>
        <v>27405000</v>
      </c>
      <c r="L2860" s="36"/>
    </row>
    <row r="2861" spans="1:12" s="10" customFormat="1" ht="14.1" customHeight="1" x14ac:dyDescent="0.25">
      <c r="A2861" s="45">
        <v>2</v>
      </c>
      <c r="B2861" s="46">
        <v>20</v>
      </c>
      <c r="C2861" s="46" t="s">
        <v>58</v>
      </c>
      <c r="D2861" s="93">
        <v>1</v>
      </c>
      <c r="E2861" s="110" t="s">
        <v>147</v>
      </c>
      <c r="F2861" s="48"/>
      <c r="G2861" s="49"/>
      <c r="H2861" s="50">
        <v>40500</v>
      </c>
      <c r="I2861" s="51">
        <v>0.125</v>
      </c>
      <c r="J2861" s="51"/>
      <c r="K2861" s="52">
        <f t="shared" si="1615"/>
        <v>708750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28113750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2786047.297297297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28113750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11" t="s">
        <v>55</v>
      </c>
      <c r="K2886" s="31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11"/>
      <c r="K2887" s="31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5" t="str">
        <f>H2852</f>
        <v>LILY JULIAWATI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9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0">
        <f>D2854</f>
        <v>45127</v>
      </c>
      <c r="E2892" s="361"/>
      <c r="F2892" s="359"/>
      <c r="G2892" s="131"/>
      <c r="H2892" s="362" t="str">
        <f>H2854</f>
        <v>(REJO AGUNG)</v>
      </c>
      <c r="I2892" s="362"/>
      <c r="J2892" s="362"/>
      <c r="K2892" s="36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9"/>
      <c r="G2893" s="131"/>
      <c r="H2893" s="343" t="str">
        <f>H2855</f>
        <v>JOMBANG</v>
      </c>
      <c r="I2893" s="343"/>
      <c r="J2893" s="343"/>
      <c r="K2893" s="34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2378</v>
      </c>
      <c r="E2894" s="122"/>
      <c r="F2894" s="133"/>
      <c r="G2894" s="134"/>
      <c r="H2894" s="345"/>
      <c r="I2894" s="345"/>
      <c r="J2894" s="345"/>
      <c r="K2894" s="34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300</v>
      </c>
      <c r="C2898" s="287" t="str">
        <f t="shared" si="1616"/>
        <v>GRS</v>
      </c>
      <c r="D2898" s="288">
        <f t="shared" si="1616"/>
        <v>10</v>
      </c>
      <c r="E2898" s="289" t="str">
        <f t="shared" si="1616"/>
        <v>PENSIL JOYKO 2B P-88</v>
      </c>
      <c r="F2898" s="158"/>
      <c r="G2898" s="159"/>
      <c r="H2898" s="160">
        <f t="shared" ref="H2898:J2898" si="1617">H2860</f>
        <v>104400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27405000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20</v>
      </c>
      <c r="C2899" s="287" t="str">
        <f t="shared" si="1619"/>
        <v>PCS</v>
      </c>
      <c r="D2899" s="288">
        <f t="shared" si="1619"/>
        <v>1</v>
      </c>
      <c r="E2899" s="289" t="str">
        <f t="shared" si="1619"/>
        <v>MESIN LABEL HARGA JOYKO MX-5500M (8 DIGITS, 1 LINE)</v>
      </c>
      <c r="F2899" s="158"/>
      <c r="G2899" s="159"/>
      <c r="H2899" s="160">
        <f t="shared" ref="H2899:J2899" si="1620">H2861</f>
        <v>40500</v>
      </c>
      <c r="I2899" s="161">
        <f t="shared" si="1620"/>
        <v>0.125</v>
      </c>
      <c r="J2899" s="161">
        <f t="shared" si="1620"/>
        <v>0</v>
      </c>
      <c r="K2899" s="162">
        <f t="shared" si="1618"/>
        <v>708750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8"/>
      <c r="K2915" s="36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9">
        <f>SUM(K2898:K2913)</f>
        <v>28113750</v>
      </c>
      <c r="K2916" s="370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5"/>
      <c r="K2917" s="365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4"/>
      <c r="K2919" s="36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6">
        <f>((J2916/1.11)+(K2918/1.11))*11%</f>
        <v>2786047.297297297</v>
      </c>
      <c r="K2920" s="367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4"/>
      <c r="K2921" s="36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28113750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7" t="str">
        <f>J2886</f>
        <v>NOVI / CONDRO</v>
      </c>
      <c r="K2924" s="33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7">
        <f>J2887</f>
        <v>0</v>
      </c>
      <c r="K2925" s="33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39" t="str">
        <f>H2890</f>
        <v>LILY JULIAWATI</v>
      </c>
      <c r="I2928" s="339"/>
      <c r="J2928" s="339"/>
      <c r="K2928" s="34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41"/>
      <c r="I2929" s="341"/>
      <c r="J2929" s="341"/>
      <c r="K2929" s="34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45127</v>
      </c>
      <c r="E2930" s="315"/>
      <c r="F2930" s="313"/>
      <c r="G2930" s="208"/>
      <c r="H2930" s="316" t="str">
        <f>H2892</f>
        <v>(REJO AGUNG)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 t="str">
        <f>H2893</f>
        <v>JOMBANG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2378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300</v>
      </c>
      <c r="C2936" s="292" t="str">
        <f t="shared" si="1649"/>
        <v>GRS</v>
      </c>
      <c r="D2936" s="293">
        <f t="shared" si="1649"/>
        <v>10</v>
      </c>
      <c r="E2936" s="294" t="str">
        <f t="shared" si="1649"/>
        <v>PENSIL JOYKO 2B P-88</v>
      </c>
      <c r="F2936" s="235"/>
      <c r="G2936" s="236"/>
      <c r="H2936" s="237">
        <f t="shared" ref="H2936:J2936" si="1650">H2898</f>
        <v>104400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27405000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20</v>
      </c>
      <c r="C2937" s="292" t="str">
        <f t="shared" si="1652"/>
        <v>PCS</v>
      </c>
      <c r="D2937" s="293">
        <f t="shared" si="1652"/>
        <v>1</v>
      </c>
      <c r="E2937" s="294" t="str">
        <f t="shared" si="1652"/>
        <v>MESIN LABEL HARGA JOYKO MX-5500M (8 DIGITS, 1 LINE)</v>
      </c>
      <c r="F2937" s="235"/>
      <c r="G2937" s="236"/>
      <c r="H2937" s="237">
        <f t="shared" ref="H2937:J2937" si="1653">H2899</f>
        <v>40500</v>
      </c>
      <c r="I2937" s="238">
        <f t="shared" si="1653"/>
        <v>0.125</v>
      </c>
      <c r="J2937" s="238">
        <f t="shared" si="1653"/>
        <v>0</v>
      </c>
      <c r="K2937" s="239">
        <f t="shared" si="1651"/>
        <v>708750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28113750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2786047.297297297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28113750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9" t="str">
        <f>J2924</f>
        <v>NOVI / CONDRO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05" t="s">
        <v>98</v>
      </c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>
        <v>45127</v>
      </c>
      <c r="E2968" s="348"/>
      <c r="F2968" s="309"/>
      <c r="G2968" s="18"/>
      <c r="H2968" s="349" t="s">
        <v>32</v>
      </c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 t="s">
        <v>99</v>
      </c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1200</v>
      </c>
      <c r="C2974" s="46" t="s">
        <v>58</v>
      </c>
      <c r="D2974" s="93">
        <v>5</v>
      </c>
      <c r="E2974" s="110" t="s">
        <v>148</v>
      </c>
      <c r="F2974" s="48"/>
      <c r="G2974" s="49"/>
      <c r="H2974" s="50">
        <v>7000</v>
      </c>
      <c r="I2974" s="51">
        <v>0.125</v>
      </c>
      <c r="J2974" s="51"/>
      <c r="K2974" s="52">
        <f t="shared" ref="K2974:K2989" si="1682">(B2974*H2974-((B2974*H2974)*I2974))-((B2974*H2974-((B2974*H2974)*I2974))*J2974)</f>
        <v>7350000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58</v>
      </c>
      <c r="D2975" s="93">
        <v>1</v>
      </c>
      <c r="E2975" s="110" t="s">
        <v>149</v>
      </c>
      <c r="F2975" s="48"/>
      <c r="G2975" s="49"/>
      <c r="H2975" s="50">
        <v>9750</v>
      </c>
      <c r="I2975" s="51">
        <v>0.125</v>
      </c>
      <c r="J2975" s="51"/>
      <c r="K2975" s="52">
        <f t="shared" si="1682"/>
        <v>1228500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8578500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850121.62162162154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8578500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11" t="s">
        <v>55</v>
      </c>
      <c r="K3000" s="31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11"/>
      <c r="K3001" s="31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5" t="str">
        <f>H2966</f>
        <v>CV LANCAR JAYA SENTOSA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9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0">
        <f>D2968</f>
        <v>45127</v>
      </c>
      <c r="E3006" s="361"/>
      <c r="F3006" s="359"/>
      <c r="G3006" s="131"/>
      <c r="H3006" s="362" t="str">
        <f>H2968</f>
        <v/>
      </c>
      <c r="I3006" s="362"/>
      <c r="J3006" s="362"/>
      <c r="K3006" s="36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9"/>
      <c r="G3007" s="131"/>
      <c r="H3007" s="343" t="str">
        <f>H2969</f>
        <v>MALANG</v>
      </c>
      <c r="I3007" s="343"/>
      <c r="J3007" s="343"/>
      <c r="K3007" s="34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4835</v>
      </c>
      <c r="E3008" s="122"/>
      <c r="F3008" s="133"/>
      <c r="G3008" s="134"/>
      <c r="H3008" s="345"/>
      <c r="I3008" s="345"/>
      <c r="J3008" s="345"/>
      <c r="K3008" s="34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1200</v>
      </c>
      <c r="C3012" s="287" t="str">
        <f t="shared" si="1683"/>
        <v>PCS</v>
      </c>
      <c r="D3012" s="288">
        <f t="shared" si="1683"/>
        <v>5</v>
      </c>
      <c r="E3012" s="289" t="str">
        <f t="shared" si="1683"/>
        <v>STAPLER JOYKO HD-10CL</v>
      </c>
      <c r="F3012" s="158"/>
      <c r="G3012" s="159"/>
      <c r="H3012" s="160">
        <f t="shared" ref="H3012:J3012" si="1684">H2974</f>
        <v>7000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7350000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144</v>
      </c>
      <c r="C3013" s="287" t="str">
        <f t="shared" si="1686"/>
        <v>PCS</v>
      </c>
      <c r="D3013" s="288">
        <f t="shared" si="1686"/>
        <v>1</v>
      </c>
      <c r="E3013" s="289" t="str">
        <f t="shared" si="1686"/>
        <v>GUNTING JOYKO SC-848</v>
      </c>
      <c r="F3013" s="158"/>
      <c r="G3013" s="159"/>
      <c r="H3013" s="160">
        <f t="shared" ref="H3013:J3013" si="1687">H2975</f>
        <v>9750</v>
      </c>
      <c r="I3013" s="161">
        <f t="shared" si="1687"/>
        <v>0.125</v>
      </c>
      <c r="J3013" s="161">
        <f t="shared" si="1687"/>
        <v>0</v>
      </c>
      <c r="K3013" s="162">
        <f t="shared" si="1685"/>
        <v>1228500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8"/>
      <c r="K3029" s="36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9">
        <f>SUM(K3012:K3027)</f>
        <v>8578500</v>
      </c>
      <c r="K3030" s="370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5"/>
      <c r="K3031" s="365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4"/>
      <c r="K3033" s="36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6">
        <f>((J3030/1.11)+(K3032/1.11))*11%</f>
        <v>850121.62162162154</v>
      </c>
      <c r="K3034" s="367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4"/>
      <c r="K3035" s="36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8578500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7" t="str">
        <f>J3000</f>
        <v>NOVI / CONDRO</v>
      </c>
      <c r="K3038" s="33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7">
        <f>J3001</f>
        <v>0</v>
      </c>
      <c r="K3039" s="33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39" t="str">
        <f>H3004</f>
        <v>CV LANCAR JAYA SENTOSA</v>
      </c>
      <c r="I3042" s="339"/>
      <c r="J3042" s="339"/>
      <c r="K3042" s="34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41"/>
      <c r="I3043" s="341"/>
      <c r="J3043" s="341"/>
      <c r="K3043" s="34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45127</v>
      </c>
      <c r="E3044" s="315"/>
      <c r="F3044" s="313"/>
      <c r="G3044" s="208"/>
      <c r="H3044" s="316" t="str">
        <f>H3006</f>
        <v/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 t="str">
        <f>H3007</f>
        <v>MALANG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4835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1200</v>
      </c>
      <c r="C3050" s="292" t="str">
        <f t="shared" si="1716"/>
        <v>PCS</v>
      </c>
      <c r="D3050" s="293">
        <f t="shared" si="1716"/>
        <v>5</v>
      </c>
      <c r="E3050" s="294" t="str">
        <f t="shared" si="1716"/>
        <v>STAPLER JOYKO HD-10CL</v>
      </c>
      <c r="F3050" s="235"/>
      <c r="G3050" s="236"/>
      <c r="H3050" s="237">
        <f t="shared" ref="H3050:J3050" si="1717">H3012</f>
        <v>7000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7350000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144</v>
      </c>
      <c r="C3051" s="292" t="str">
        <f t="shared" si="1719"/>
        <v>PCS</v>
      </c>
      <c r="D3051" s="293">
        <f t="shared" si="1719"/>
        <v>1</v>
      </c>
      <c r="E3051" s="294" t="str">
        <f t="shared" si="1719"/>
        <v>GUNTING JOYKO SC-848</v>
      </c>
      <c r="F3051" s="235"/>
      <c r="G3051" s="236"/>
      <c r="H3051" s="237">
        <f t="shared" ref="H3051:J3051" si="1720">H3013</f>
        <v>9750</v>
      </c>
      <c r="I3051" s="238">
        <f t="shared" si="1720"/>
        <v>0.125</v>
      </c>
      <c r="J3051" s="238">
        <f t="shared" si="1720"/>
        <v>0</v>
      </c>
      <c r="K3051" s="239">
        <f t="shared" si="1718"/>
        <v>1228500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8578500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850121.62162162154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8578500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9" t="str">
        <f>J3038</f>
        <v>NOVI / CONDRO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05" t="s">
        <v>47</v>
      </c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>
        <v>45128</v>
      </c>
      <c r="E3082" s="348"/>
      <c r="F3082" s="309"/>
      <c r="G3082" s="18"/>
      <c r="H3082" s="349" t="s">
        <v>48</v>
      </c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 t="s">
        <v>49</v>
      </c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151</v>
      </c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51</v>
      </c>
      <c r="D3088" s="93">
        <v>2</v>
      </c>
      <c r="E3088" s="110" t="s">
        <v>71</v>
      </c>
      <c r="F3088" s="48"/>
      <c r="G3088" s="49"/>
      <c r="H3088" s="50">
        <v>228000</v>
      </c>
      <c r="I3088" s="51">
        <v>0.13500000000000001</v>
      </c>
      <c r="J3088" s="51"/>
      <c r="K3088" s="52">
        <f t="shared" ref="K3088:K3103" si="1749">(B3088*H3088-((B3088*H3088)*I3088))-((B3088*H3088-((B3088*H3088)*I3088))*J3088)</f>
        <v>3944400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3944400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390886.48648648645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3944400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11" t="s">
        <v>55</v>
      </c>
      <c r="K3114" s="31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11"/>
      <c r="K3115" s="31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5" t="str">
        <f>H3080</f>
        <v>CV PELITA JAYA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9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0">
        <f>D3082</f>
        <v>45128</v>
      </c>
      <c r="E3120" s="361"/>
      <c r="F3120" s="359"/>
      <c r="G3120" s="131"/>
      <c r="H3120" s="362" t="str">
        <f>H3082</f>
        <v>(ANUGERAH SEJAHTERA)</v>
      </c>
      <c r="I3120" s="362"/>
      <c r="J3120" s="362"/>
      <c r="K3120" s="36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9"/>
      <c r="G3121" s="131"/>
      <c r="H3121" s="343" t="str">
        <f>H3083</f>
        <v>PURWOKERTO</v>
      </c>
      <c r="I3121" s="343"/>
      <c r="J3121" s="343"/>
      <c r="K3121" s="34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2380</v>
      </c>
      <c r="E3122" s="122"/>
      <c r="F3122" s="133"/>
      <c r="G3122" s="134"/>
      <c r="H3122" s="345"/>
      <c r="I3122" s="345"/>
      <c r="J3122" s="345"/>
      <c r="K3122" s="34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LSN</v>
      </c>
      <c r="D3126" s="288">
        <f t="shared" si="1750"/>
        <v>2</v>
      </c>
      <c r="E3126" s="289" t="str">
        <f t="shared" si="1750"/>
        <v>STAPLER KENKO HD-50</v>
      </c>
      <c r="F3126" s="158"/>
      <c r="G3126" s="159"/>
      <c r="H3126" s="160">
        <f t="shared" ref="H3126:J3126" si="1751">H3088</f>
        <v>228000</v>
      </c>
      <c r="I3126" s="161">
        <f t="shared" si="1751"/>
        <v>0.13500000000000001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3944400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8"/>
      <c r="K3143" s="36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9">
        <f>SUM(K3126:K3141)</f>
        <v>3944400</v>
      </c>
      <c r="K3144" s="370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5"/>
      <c r="K3145" s="365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4"/>
      <c r="K3147" s="36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6">
        <f>((J3144/1.11)+(K3146/1.11))*11%</f>
        <v>390886.48648648645</v>
      </c>
      <c r="K3148" s="367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4"/>
      <c r="K3149" s="36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3944400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7" t="str">
        <f>J3114</f>
        <v>NOVI / CONDRO</v>
      </c>
      <c r="K3152" s="33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7">
        <f>J3115</f>
        <v>0</v>
      </c>
      <c r="K3153" s="33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39" t="str">
        <f>H3118</f>
        <v>CV PELITA JAYA</v>
      </c>
      <c r="I3156" s="339"/>
      <c r="J3156" s="339"/>
      <c r="K3156" s="34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41"/>
      <c r="I3157" s="341"/>
      <c r="J3157" s="341"/>
      <c r="K3157" s="34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45128</v>
      </c>
      <c r="E3158" s="315"/>
      <c r="F3158" s="313"/>
      <c r="G3158" s="208"/>
      <c r="H3158" s="316" t="str">
        <f>H3120</f>
        <v>(ANUGERAH SEJAHTERA)</v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 t="str">
        <f>H3121</f>
        <v>PURWOKERTO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2380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LSN</v>
      </c>
      <c r="D3164" s="293">
        <f t="shared" si="1783"/>
        <v>2</v>
      </c>
      <c r="E3164" s="294" t="str">
        <f t="shared" si="1783"/>
        <v>STAPLER KENKO HD-50</v>
      </c>
      <c r="F3164" s="235"/>
      <c r="G3164" s="236"/>
      <c r="H3164" s="237">
        <f t="shared" ref="H3164:J3164" si="1784">H3126</f>
        <v>228000</v>
      </c>
      <c r="I3164" s="238">
        <f t="shared" si="1784"/>
        <v>0.13500000000000001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3944400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3944400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390886.48648648645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3944400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9" t="str">
        <f>J3152</f>
        <v>NOVI / CONDRO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05" t="s">
        <v>107</v>
      </c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>
        <v>45129</v>
      </c>
      <c r="E3196" s="348"/>
      <c r="F3196" s="309"/>
      <c r="G3196" s="18"/>
      <c r="H3196" s="349" t="s">
        <v>108</v>
      </c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 t="s">
        <v>109</v>
      </c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152</v>
      </c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36</v>
      </c>
      <c r="C3202" s="46" t="s">
        <v>51</v>
      </c>
      <c r="D3202" s="93">
        <v>1</v>
      </c>
      <c r="E3202" s="110" t="s">
        <v>153</v>
      </c>
      <c r="F3202" s="48"/>
      <c r="G3202" s="49"/>
      <c r="H3202" s="50">
        <v>54300</v>
      </c>
      <c r="I3202" s="51">
        <v>0.14000000000000001</v>
      </c>
      <c r="J3202" s="51"/>
      <c r="K3202" s="52">
        <f t="shared" ref="K3202:K3217" si="1816">(B3202*H3202-((B3202*H3202)*I3202))-((B3202*H3202-((B3202*H3202)*I3202))*J3202)</f>
        <v>1681128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51</v>
      </c>
      <c r="D3203" s="93">
        <v>1</v>
      </c>
      <c r="E3203" s="110" t="s">
        <v>154</v>
      </c>
      <c r="F3203" s="48"/>
      <c r="G3203" s="49"/>
      <c r="H3203" s="50">
        <v>39600</v>
      </c>
      <c r="I3203" s="51">
        <v>0.14000000000000001</v>
      </c>
      <c r="J3203" s="51"/>
      <c r="K3203" s="52">
        <f t="shared" si="1816"/>
        <v>4904064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6585192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652586.59459459456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6585192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11" t="s">
        <v>55</v>
      </c>
      <c r="K3228" s="31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11"/>
      <c r="K3229" s="31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5" t="str">
        <f>H3194</f>
        <v>HARNOYO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9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0">
        <f>D3196</f>
        <v>45129</v>
      </c>
      <c r="E3234" s="361"/>
      <c r="F3234" s="359"/>
      <c r="G3234" s="131"/>
      <c r="H3234" s="362" t="str">
        <f>H3196</f>
        <v>(BENDAN)</v>
      </c>
      <c r="I3234" s="362"/>
      <c r="J3234" s="362"/>
      <c r="K3234" s="36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9"/>
      <c r="G3235" s="131"/>
      <c r="H3235" s="343" t="str">
        <f>H3197</f>
        <v>PEKALONGAN</v>
      </c>
      <c r="I3235" s="343"/>
      <c r="J3235" s="343"/>
      <c r="K3235" s="34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2388</v>
      </c>
      <c r="E3236" s="122"/>
      <c r="F3236" s="133"/>
      <c r="G3236" s="134"/>
      <c r="H3236" s="345"/>
      <c r="I3236" s="345"/>
      <c r="J3236" s="345"/>
      <c r="K3236" s="34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36</v>
      </c>
      <c r="C3240" s="287" t="str">
        <f t="shared" si="1817"/>
        <v>LSN</v>
      </c>
      <c r="D3240" s="288">
        <f t="shared" si="1817"/>
        <v>1</v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0.14000000000000001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1681128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LSN</v>
      </c>
      <c r="D3241" s="288">
        <f t="shared" si="1820"/>
        <v>1</v>
      </c>
      <c r="E3241" s="289" t="str">
        <f t="shared" si="1820"/>
        <v>GEL PEN KENKO K-1 HITAM</v>
      </c>
      <c r="F3241" s="158"/>
      <c r="G3241" s="159"/>
      <c r="H3241" s="160">
        <f t="shared" ref="H3241:J3241" si="1821">H3203</f>
        <v>39600</v>
      </c>
      <c r="I3241" s="161">
        <f t="shared" si="1821"/>
        <v>0.14000000000000001</v>
      </c>
      <c r="J3241" s="161">
        <f t="shared" si="1821"/>
        <v>0</v>
      </c>
      <c r="K3241" s="162">
        <f t="shared" si="1819"/>
        <v>4904064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8"/>
      <c r="K3257" s="36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9">
        <f>SUM(K3240:K3255)</f>
        <v>6585192</v>
      </c>
      <c r="K3258" s="370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5"/>
      <c r="K3259" s="365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4"/>
      <c r="K3261" s="36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6">
        <f>((J3258/1.11)+(K3260/1.11))*11%</f>
        <v>652586.59459459456</v>
      </c>
      <c r="K3262" s="367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4"/>
      <c r="K3263" s="36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6585192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7" t="str">
        <f>J3228</f>
        <v>NOVI / CONDRO</v>
      </c>
      <c r="K3266" s="33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7">
        <f>J3229</f>
        <v>0</v>
      </c>
      <c r="K3267" s="33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39" t="str">
        <f>H3232</f>
        <v>HARNOYO</v>
      </c>
      <c r="I3270" s="339"/>
      <c r="J3270" s="339"/>
      <c r="K3270" s="34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41"/>
      <c r="I3271" s="341"/>
      <c r="J3271" s="341"/>
      <c r="K3271" s="34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45129</v>
      </c>
      <c r="E3272" s="315"/>
      <c r="F3272" s="313"/>
      <c r="G3272" s="208"/>
      <c r="H3272" s="316" t="str">
        <f>H3234</f>
        <v>(BENDAN)</v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 t="str">
        <f>H3235</f>
        <v>PEKALONGAN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2388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36</v>
      </c>
      <c r="C3278" s="292" t="str">
        <f t="shared" si="1850"/>
        <v>LSN</v>
      </c>
      <c r="D3278" s="293">
        <f t="shared" si="1850"/>
        <v>1</v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0.14000000000000001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1681128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LSN</v>
      </c>
      <c r="D3279" s="293">
        <f t="shared" si="1853"/>
        <v>1</v>
      </c>
      <c r="E3279" s="294" t="str">
        <f t="shared" si="1853"/>
        <v>GEL PEN KENKO K-1 HITAM</v>
      </c>
      <c r="F3279" s="235"/>
      <c r="G3279" s="236"/>
      <c r="H3279" s="237">
        <f t="shared" ref="H3279:J3279" si="1854">H3241</f>
        <v>39600</v>
      </c>
      <c r="I3279" s="238">
        <f t="shared" si="1854"/>
        <v>0.14000000000000001</v>
      </c>
      <c r="J3279" s="238">
        <f t="shared" si="1854"/>
        <v>0</v>
      </c>
      <c r="K3279" s="239">
        <f t="shared" si="1852"/>
        <v>4904064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6585192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652586.59459459456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6585192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9" t="str">
        <f>J3266</f>
        <v>NOVI / CONDRO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05" t="s">
        <v>98</v>
      </c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>
        <v>45131</v>
      </c>
      <c r="E3310" s="348"/>
      <c r="F3310" s="309"/>
      <c r="G3310" s="18"/>
      <c r="H3310" s="349" t="s">
        <v>32</v>
      </c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 t="s">
        <v>99</v>
      </c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155</v>
      </c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144</v>
      </c>
      <c r="C3316" s="46" t="s">
        <v>51</v>
      </c>
      <c r="D3316" s="93">
        <v>2</v>
      </c>
      <c r="E3316" s="110" t="s">
        <v>156</v>
      </c>
      <c r="F3316" s="48"/>
      <c r="G3316" s="49"/>
      <c r="H3316" s="50">
        <v>37200</v>
      </c>
      <c r="I3316" s="51">
        <v>0.125</v>
      </c>
      <c r="J3316" s="51"/>
      <c r="K3316" s="52">
        <f t="shared" ref="K3316:K3331" si="1883">(B3316*H3316-((B3316*H3316)*I3316))-((B3316*H3316-((B3316*H3316)*I3316))*J3316)</f>
        <v>4687200</v>
      </c>
      <c r="L3316" s="36"/>
    </row>
    <row r="3317" spans="1:12" s="10" customFormat="1" ht="14.1" customHeight="1" x14ac:dyDescent="0.25">
      <c r="A3317" s="45">
        <v>2</v>
      </c>
      <c r="B3317" s="46">
        <v>144</v>
      </c>
      <c r="C3317" s="46" t="s">
        <v>51</v>
      </c>
      <c r="D3317" s="93">
        <v>1</v>
      </c>
      <c r="E3317" s="110" t="s">
        <v>157</v>
      </c>
      <c r="F3317" s="48"/>
      <c r="G3317" s="49"/>
      <c r="H3317" s="50">
        <v>19800</v>
      </c>
      <c r="I3317" s="51">
        <v>0.125</v>
      </c>
      <c r="J3317" s="51"/>
      <c r="K3317" s="52">
        <f t="shared" si="1883"/>
        <v>2494800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7182000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711729.72972972959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7182000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11" t="s">
        <v>55</v>
      </c>
      <c r="K3342" s="31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11"/>
      <c r="K3343" s="31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5" t="str">
        <f>H3308</f>
        <v>CV LANCAR JAYA SENTOSA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9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0">
        <f>D3310</f>
        <v>45131</v>
      </c>
      <c r="E3348" s="361"/>
      <c r="F3348" s="359"/>
      <c r="G3348" s="131"/>
      <c r="H3348" s="362" t="str">
        <f>H3310</f>
        <v/>
      </c>
      <c r="I3348" s="362"/>
      <c r="J3348" s="362"/>
      <c r="K3348" s="36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9"/>
      <c r="G3349" s="131"/>
      <c r="H3349" s="343" t="str">
        <f>H3311</f>
        <v>MALANG</v>
      </c>
      <c r="I3349" s="343"/>
      <c r="J3349" s="343"/>
      <c r="K3349" s="34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4840</v>
      </c>
      <c r="E3350" s="122"/>
      <c r="F3350" s="133"/>
      <c r="G3350" s="134"/>
      <c r="H3350" s="345"/>
      <c r="I3350" s="345"/>
      <c r="J3350" s="345"/>
      <c r="K3350" s="34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144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ISI PENSIL 2B 2.0 MM JOYKO PL-11</v>
      </c>
      <c r="F3354" s="158"/>
      <c r="G3354" s="159"/>
      <c r="H3354" s="160">
        <f t="shared" ref="H3354:J3354" si="1885">H3316</f>
        <v>37200</v>
      </c>
      <c r="I3354" s="161">
        <f t="shared" si="1885"/>
        <v>0.125</v>
      </c>
      <c r="J3354" s="161">
        <f t="shared" si="1885"/>
        <v>0</v>
      </c>
      <c r="K3354" s="162">
        <f t="shared" ref="K3354:K3369" si="1886">(B3354*H3354-((B3354*H3354)*I3354))-((B3354*H3354-((B3354*H3354)*I3354))*J3354)</f>
        <v>4687200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144</v>
      </c>
      <c r="C3355" s="287" t="str">
        <f t="shared" si="1887"/>
        <v>LSN</v>
      </c>
      <c r="D3355" s="288">
        <f t="shared" si="1887"/>
        <v>1</v>
      </c>
      <c r="E3355" s="289" t="str">
        <f t="shared" si="1887"/>
        <v>ISI PENSIL 2B 2.0 MM JOYKO PL-10</v>
      </c>
      <c r="F3355" s="158"/>
      <c r="G3355" s="159"/>
      <c r="H3355" s="160">
        <f t="shared" ref="H3355:J3355" si="1888">H3317</f>
        <v>19800</v>
      </c>
      <c r="I3355" s="161">
        <f t="shared" si="1888"/>
        <v>0.125</v>
      </c>
      <c r="J3355" s="161">
        <f t="shared" si="1888"/>
        <v>0</v>
      </c>
      <c r="K3355" s="162">
        <f t="shared" si="1886"/>
        <v>2494800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8"/>
      <c r="K3371" s="36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9">
        <f>SUM(K3354:K3369)</f>
        <v>7182000</v>
      </c>
      <c r="K3372" s="370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5"/>
      <c r="K3373" s="365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4"/>
      <c r="K3375" s="36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6">
        <f>((J3372/1.11)+(K3374/1.11))*11%</f>
        <v>711729.72972972959</v>
      </c>
      <c r="K3376" s="367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4"/>
      <c r="K3377" s="36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7182000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7" t="str">
        <f>J3342</f>
        <v>NOVI / CONDRO</v>
      </c>
      <c r="K3380" s="33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7">
        <f>J3343</f>
        <v>0</v>
      </c>
      <c r="K3381" s="33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39" t="str">
        <f>H3346</f>
        <v>CV LANCAR JAYA SENTOSA</v>
      </c>
      <c r="I3384" s="339"/>
      <c r="J3384" s="339"/>
      <c r="K3384" s="34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41"/>
      <c r="I3385" s="341"/>
      <c r="J3385" s="341"/>
      <c r="K3385" s="34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45131</v>
      </c>
      <c r="E3386" s="315"/>
      <c r="F3386" s="313"/>
      <c r="G3386" s="208"/>
      <c r="H3386" s="316" t="str">
        <f>H3348</f>
        <v/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 t="str">
        <f>H3349</f>
        <v>MALANG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4840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144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ISI PENSIL 2B 2.0 MM JOYKO PL-11</v>
      </c>
      <c r="F3392" s="235"/>
      <c r="G3392" s="236"/>
      <c r="H3392" s="237">
        <f t="shared" ref="H3392:J3392" si="1918">H3354</f>
        <v>37200</v>
      </c>
      <c r="I3392" s="238">
        <f t="shared" si="1918"/>
        <v>0.125</v>
      </c>
      <c r="J3392" s="238">
        <f t="shared" si="1918"/>
        <v>0</v>
      </c>
      <c r="K3392" s="239">
        <f t="shared" ref="K3392:K3407" si="1919">(B3392*H3392-((B3392*H3392)*I3392))-((B3392*H3392-((B3392*H3392)*I3392))*J3392)</f>
        <v>4687200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144</v>
      </c>
      <c r="C3393" s="292" t="str">
        <f t="shared" si="1920"/>
        <v>LSN</v>
      </c>
      <c r="D3393" s="293">
        <f t="shared" si="1920"/>
        <v>1</v>
      </c>
      <c r="E3393" s="294" t="str">
        <f t="shared" si="1920"/>
        <v>ISI PENSIL 2B 2.0 MM JOYKO PL-10</v>
      </c>
      <c r="F3393" s="235"/>
      <c r="G3393" s="236"/>
      <c r="H3393" s="237">
        <f t="shared" ref="H3393:J3393" si="1921">H3355</f>
        <v>19800</v>
      </c>
      <c r="I3393" s="238">
        <f t="shared" si="1921"/>
        <v>0.125</v>
      </c>
      <c r="J3393" s="238">
        <f t="shared" si="1921"/>
        <v>0</v>
      </c>
      <c r="K3393" s="239">
        <f t="shared" si="1919"/>
        <v>2494800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7182000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711729.72972972959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7182000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9" t="str">
        <f>J3380</f>
        <v>NOVI / CONDRO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05" t="s">
        <v>93</v>
      </c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>
        <v>45131</v>
      </c>
      <c r="E3424" s="348"/>
      <c r="F3424" s="309"/>
      <c r="G3424" s="18"/>
      <c r="H3424" s="349" t="s">
        <v>94</v>
      </c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 t="s">
        <v>95</v>
      </c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158</v>
      </c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7776</v>
      </c>
      <c r="C3430" s="46" t="s">
        <v>58</v>
      </c>
      <c r="D3430" s="93">
        <v>9</v>
      </c>
      <c r="E3430" s="110" t="s">
        <v>159</v>
      </c>
      <c r="F3430" s="48"/>
      <c r="G3430" s="49"/>
      <c r="H3430" s="50">
        <v>2450</v>
      </c>
      <c r="I3430" s="51">
        <v>0.125</v>
      </c>
      <c r="J3430" s="51"/>
      <c r="K3430" s="52">
        <f t="shared" ref="K3430:K3445" si="1950">(B3430*H3430-((B3430*H3430)*I3430))-((B3430*H3430-((B3430*H3430)*I3430))*J3430)</f>
        <v>16669800</v>
      </c>
      <c r="L3430" s="36"/>
    </row>
    <row r="3431" spans="1:12" s="10" customFormat="1" ht="14.1" customHeight="1" x14ac:dyDescent="0.25">
      <c r="A3431" s="45">
        <v>2</v>
      </c>
      <c r="B3431" s="46">
        <v>1000</v>
      </c>
      <c r="C3431" s="46" t="s">
        <v>58</v>
      </c>
      <c r="D3431" s="93">
        <v>1</v>
      </c>
      <c r="E3431" s="110" t="s">
        <v>59</v>
      </c>
      <c r="F3431" s="48"/>
      <c r="G3431" s="49"/>
      <c r="H3431" s="50">
        <v>2050</v>
      </c>
      <c r="I3431" s="51">
        <v>0.125</v>
      </c>
      <c r="J3431" s="51"/>
      <c r="K3431" s="52">
        <f t="shared" si="1950"/>
        <v>1793750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18463550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1829721.1711711709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18463550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11" t="s">
        <v>55</v>
      </c>
      <c r="K3456" s="31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11"/>
      <c r="K3457" s="31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5" t="str">
        <f>H3422</f>
        <v>LILY JULIAWATI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9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0">
        <f>D3424</f>
        <v>45131</v>
      </c>
      <c r="E3462" s="361"/>
      <c r="F3462" s="359"/>
      <c r="G3462" s="131"/>
      <c r="H3462" s="362" t="str">
        <f>H3424</f>
        <v>(REJO AGUNG)</v>
      </c>
      <c r="I3462" s="362"/>
      <c r="J3462" s="362"/>
      <c r="K3462" s="36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9"/>
      <c r="G3463" s="131"/>
      <c r="H3463" s="343" t="str">
        <f>H3425</f>
        <v>JOMBANG</v>
      </c>
      <c r="I3463" s="343"/>
      <c r="J3463" s="343"/>
      <c r="K3463" s="34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2397</v>
      </c>
      <c r="E3464" s="122"/>
      <c r="F3464" s="133"/>
      <c r="G3464" s="134"/>
      <c r="H3464" s="345"/>
      <c r="I3464" s="345"/>
      <c r="J3464" s="345"/>
      <c r="K3464" s="34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7776</v>
      </c>
      <c r="C3468" s="287" t="str">
        <f t="shared" si="1951"/>
        <v>PCS</v>
      </c>
      <c r="D3468" s="288">
        <f t="shared" si="1951"/>
        <v>9</v>
      </c>
      <c r="E3468" s="289" t="str">
        <f t="shared" si="1951"/>
        <v>LEM STICK JOYKO 15 GR GS-104 TG (ANIMAL KINGDOM) isi 24 pc</v>
      </c>
      <c r="F3468" s="158"/>
      <c r="G3468" s="159"/>
      <c r="H3468" s="160">
        <f t="shared" ref="H3468:J3468" si="1952">H3430</f>
        <v>2450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16669800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1000</v>
      </c>
      <c r="C3469" s="287" t="str">
        <f t="shared" si="1954"/>
        <v>PCS</v>
      </c>
      <c r="D3469" s="288">
        <f t="shared" si="1954"/>
        <v>1</v>
      </c>
      <c r="E3469" s="289" t="str">
        <f t="shared" si="1954"/>
        <v>LABEL HARGA JOYKO LB-2RL (1 LINE PUTIH)</v>
      </c>
      <c r="F3469" s="158"/>
      <c r="G3469" s="159"/>
      <c r="H3469" s="160">
        <f t="shared" ref="H3469:J3469" si="1955">H3431</f>
        <v>2050</v>
      </c>
      <c r="I3469" s="161">
        <f t="shared" si="1955"/>
        <v>0.125</v>
      </c>
      <c r="J3469" s="161">
        <f t="shared" si="1955"/>
        <v>0</v>
      </c>
      <c r="K3469" s="162">
        <f t="shared" si="1953"/>
        <v>1793750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8"/>
      <c r="K3485" s="36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9">
        <f>SUM(K3468:K3483)</f>
        <v>18463550</v>
      </c>
      <c r="K3486" s="370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5"/>
      <c r="K3487" s="365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4"/>
      <c r="K3489" s="36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6">
        <f>((J3486/1.11)+(K3488/1.11))*11%</f>
        <v>1829721.1711711709</v>
      </c>
      <c r="K3490" s="367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4"/>
      <c r="K3491" s="36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18463550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7" t="str">
        <f>J3456</f>
        <v>NOVI / CONDRO</v>
      </c>
      <c r="K3494" s="33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7">
        <f>J3457</f>
        <v>0</v>
      </c>
      <c r="K3495" s="33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39" t="str">
        <f>H3460</f>
        <v>LILY JULIAWATI</v>
      </c>
      <c r="I3498" s="339"/>
      <c r="J3498" s="339"/>
      <c r="K3498" s="34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41"/>
      <c r="I3499" s="341"/>
      <c r="J3499" s="341"/>
      <c r="K3499" s="34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45131</v>
      </c>
      <c r="E3500" s="315"/>
      <c r="F3500" s="313"/>
      <c r="G3500" s="208"/>
      <c r="H3500" s="316" t="str">
        <f>H3462</f>
        <v>(REJO AGUNG)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 t="str">
        <f>H3463</f>
        <v>JOMBANG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2397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7776</v>
      </c>
      <c r="C3506" s="292" t="str">
        <f t="shared" si="1984"/>
        <v>PCS</v>
      </c>
      <c r="D3506" s="293">
        <f t="shared" si="1984"/>
        <v>9</v>
      </c>
      <c r="E3506" s="294" t="str">
        <f t="shared" si="1984"/>
        <v>LEM STICK JOYKO 15 GR GS-104 TG (ANIMAL KINGDOM) isi 24 pc</v>
      </c>
      <c r="F3506" s="235"/>
      <c r="G3506" s="236"/>
      <c r="H3506" s="237">
        <f t="shared" ref="H3506:J3506" si="1985">H3468</f>
        <v>2450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16669800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1000</v>
      </c>
      <c r="C3507" s="292" t="str">
        <f t="shared" si="1987"/>
        <v>PCS</v>
      </c>
      <c r="D3507" s="293">
        <f t="shared" si="1987"/>
        <v>1</v>
      </c>
      <c r="E3507" s="294" t="str">
        <f t="shared" si="1987"/>
        <v>LABEL HARGA JOYKO LB-2RL (1 LINE PUTIH)</v>
      </c>
      <c r="F3507" s="235"/>
      <c r="G3507" s="236"/>
      <c r="H3507" s="237">
        <f t="shared" ref="H3507:J3507" si="1988">H3469</f>
        <v>2050</v>
      </c>
      <c r="I3507" s="238">
        <f t="shared" si="1988"/>
        <v>0.125</v>
      </c>
      <c r="J3507" s="238">
        <f t="shared" si="1988"/>
        <v>0</v>
      </c>
      <c r="K3507" s="239">
        <f t="shared" si="1986"/>
        <v>1793750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18463550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1829721.1711711709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18463550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9" t="str">
        <f>J3494</f>
        <v>NOVI / CONDRO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05" t="s">
        <v>40</v>
      </c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>
        <v>45131</v>
      </c>
      <c r="E3538" s="348"/>
      <c r="F3538" s="309"/>
      <c r="G3538" s="18"/>
      <c r="H3538" s="349" t="s">
        <v>41</v>
      </c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 t="s">
        <v>42</v>
      </c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160</v>
      </c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144</v>
      </c>
      <c r="C3544" s="46" t="s">
        <v>51</v>
      </c>
      <c r="D3544" s="93">
        <v>1</v>
      </c>
      <c r="E3544" s="110" t="s">
        <v>161</v>
      </c>
      <c r="F3544" s="48"/>
      <c r="G3544" s="49"/>
      <c r="H3544" s="50">
        <v>21600</v>
      </c>
      <c r="I3544" s="51">
        <v>0.125</v>
      </c>
      <c r="J3544" s="51"/>
      <c r="K3544" s="52">
        <f t="shared" ref="K3544:K3559" si="2017">(B3544*H3544-((B3544*H3544)*I3544))-((B3544*H3544-((B3544*H3544)*I3544))*J3544)</f>
        <v>2721600</v>
      </c>
      <c r="L3544" s="36"/>
    </row>
    <row r="3545" spans="1:12" s="10" customFormat="1" ht="14.1" customHeight="1" x14ac:dyDescent="0.25">
      <c r="A3545" s="45">
        <v>2</v>
      </c>
      <c r="B3545" s="46">
        <v>108</v>
      </c>
      <c r="C3545" s="46" t="s">
        <v>51</v>
      </c>
      <c r="D3545" s="93">
        <v>3</v>
      </c>
      <c r="E3545" s="110" t="s">
        <v>145</v>
      </c>
      <c r="F3545" s="48"/>
      <c r="G3545" s="49"/>
      <c r="H3545" s="50">
        <v>47100</v>
      </c>
      <c r="I3545" s="51">
        <v>0.125</v>
      </c>
      <c r="J3545" s="51"/>
      <c r="K3545" s="52">
        <f t="shared" si="2017"/>
        <v>4450950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7172550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710793.2432432432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7172550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11" t="s">
        <v>55</v>
      </c>
      <c r="K3570" s="31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11"/>
      <c r="K3571" s="31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5" t="str">
        <f>H3536</f>
        <v>GUNAWAN HARTONO KUSUMA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9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0">
        <f>D3538</f>
        <v>45131</v>
      </c>
      <c r="E3576" s="361"/>
      <c r="F3576" s="359"/>
      <c r="G3576" s="131"/>
      <c r="H3576" s="362" t="str">
        <f>H3538</f>
        <v>( NIKI SAE )</v>
      </c>
      <c r="I3576" s="362"/>
      <c r="J3576" s="362"/>
      <c r="K3576" s="36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9"/>
      <c r="G3577" s="131"/>
      <c r="H3577" s="343" t="str">
        <f>H3539</f>
        <v>TULUNG AGUNG</v>
      </c>
      <c r="I3577" s="343"/>
      <c r="J3577" s="343"/>
      <c r="K3577" s="34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2653</v>
      </c>
      <c r="E3578" s="122"/>
      <c r="F3578" s="133"/>
      <c r="G3578" s="134"/>
      <c r="H3578" s="345"/>
      <c r="I3578" s="345"/>
      <c r="J3578" s="345"/>
      <c r="K3578" s="34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144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GEL PEN JOYKO GP-212 I-DIAMOND</v>
      </c>
      <c r="F3582" s="158"/>
      <c r="G3582" s="159"/>
      <c r="H3582" s="160">
        <f t="shared" ref="H3582:J3582" si="2019">H3544</f>
        <v>21600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2721600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108</v>
      </c>
      <c r="C3583" s="287" t="str">
        <f t="shared" si="2021"/>
        <v>LSN</v>
      </c>
      <c r="D3583" s="288">
        <f t="shared" si="2021"/>
        <v>3</v>
      </c>
      <c r="E3583" s="289" t="str">
        <f t="shared" si="2021"/>
        <v>CORRECTION FLUID KENKO KE-108</v>
      </c>
      <c r="F3583" s="158"/>
      <c r="G3583" s="159"/>
      <c r="H3583" s="160">
        <f t="shared" ref="H3583:J3583" si="2022">H3545</f>
        <v>47100</v>
      </c>
      <c r="I3583" s="161">
        <f t="shared" si="2022"/>
        <v>0.125</v>
      </c>
      <c r="J3583" s="161">
        <f t="shared" si="2022"/>
        <v>0</v>
      </c>
      <c r="K3583" s="162">
        <f t="shared" si="2020"/>
        <v>4450950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8"/>
      <c r="K3599" s="36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9">
        <f>SUM(K3582:K3597)</f>
        <v>7172550</v>
      </c>
      <c r="K3600" s="370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5"/>
      <c r="K3601" s="365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4"/>
      <c r="K3603" s="36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6">
        <f>((J3600/1.11)+(K3602/1.11))*11%</f>
        <v>710793.2432432432</v>
      </c>
      <c r="K3604" s="367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4"/>
      <c r="K3605" s="36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7172550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7" t="str">
        <f>J3570</f>
        <v>NOVI / CONDRO</v>
      </c>
      <c r="K3608" s="33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7">
        <f>J3571</f>
        <v>0</v>
      </c>
      <c r="K3609" s="33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39" t="str">
        <f>H3574</f>
        <v>GUNAWAN HARTONO KUSUMA</v>
      </c>
      <c r="I3612" s="339"/>
      <c r="J3612" s="339"/>
      <c r="K3612" s="34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41"/>
      <c r="I3613" s="341"/>
      <c r="J3613" s="341"/>
      <c r="K3613" s="34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45131</v>
      </c>
      <c r="E3614" s="315"/>
      <c r="F3614" s="313"/>
      <c r="G3614" s="208"/>
      <c r="H3614" s="316" t="str">
        <f>H3576</f>
        <v>( NIKI SAE )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 t="str">
        <f>H3577</f>
        <v>TULUNG AGUNG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2653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144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GEL PEN JOYKO GP-212 I-DIAMOND</v>
      </c>
      <c r="F3620" s="235"/>
      <c r="G3620" s="236"/>
      <c r="H3620" s="237">
        <f t="shared" ref="H3620:J3620" si="2052">H3582</f>
        <v>21600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2721600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108</v>
      </c>
      <c r="C3621" s="292" t="str">
        <f t="shared" si="2054"/>
        <v>LSN</v>
      </c>
      <c r="D3621" s="293">
        <f t="shared" si="2054"/>
        <v>3</v>
      </c>
      <c r="E3621" s="294" t="str">
        <f t="shared" si="2054"/>
        <v>CORRECTION FLUID KENKO KE-108</v>
      </c>
      <c r="F3621" s="235"/>
      <c r="G3621" s="236"/>
      <c r="H3621" s="237">
        <f t="shared" ref="H3621:J3621" si="2055">H3583</f>
        <v>47100</v>
      </c>
      <c r="I3621" s="238">
        <f t="shared" si="2055"/>
        <v>0.125</v>
      </c>
      <c r="J3621" s="238">
        <f t="shared" si="2055"/>
        <v>0</v>
      </c>
      <c r="K3621" s="239">
        <f t="shared" si="2053"/>
        <v>4450950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7172550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710793.2432432432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7172550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9" t="str">
        <f>J3608</f>
        <v>NOVI / CONDRO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05" t="s">
        <v>47</v>
      </c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>
        <v>45131</v>
      </c>
      <c r="E3652" s="348"/>
      <c r="F3652" s="309"/>
      <c r="G3652" s="18"/>
      <c r="H3652" s="349" t="s">
        <v>48</v>
      </c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 t="s">
        <v>49</v>
      </c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162</v>
      </c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432</v>
      </c>
      <c r="C3658" s="46" t="s">
        <v>51</v>
      </c>
      <c r="D3658" s="93">
        <v>3</v>
      </c>
      <c r="E3658" s="110" t="s">
        <v>119</v>
      </c>
      <c r="F3658" s="48"/>
      <c r="G3658" s="49"/>
      <c r="H3658" s="50">
        <v>10600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3961008</v>
      </c>
      <c r="L3658" s="36"/>
    </row>
    <row r="3659" spans="1:12" s="10" customFormat="1" ht="14.1" customHeight="1" x14ac:dyDescent="0.25">
      <c r="A3659" s="45">
        <v>2</v>
      </c>
      <c r="B3659" s="46">
        <v>100</v>
      </c>
      <c r="C3659" s="46" t="s">
        <v>51</v>
      </c>
      <c r="D3659" s="93">
        <v>5</v>
      </c>
      <c r="E3659" s="110" t="s">
        <v>163</v>
      </c>
      <c r="F3659" s="48"/>
      <c r="G3659" s="49"/>
      <c r="H3659" s="50">
        <v>93000</v>
      </c>
      <c r="I3659" s="51">
        <v>0.13500000000000001</v>
      </c>
      <c r="J3659" s="51"/>
      <c r="K3659" s="52">
        <f t="shared" si="2084"/>
        <v>8044500</v>
      </c>
      <c r="L3659" s="36"/>
    </row>
    <row r="3660" spans="1:12" s="10" customFormat="1" ht="14.1" customHeight="1" x14ac:dyDescent="0.25">
      <c r="A3660" s="45">
        <v>3</v>
      </c>
      <c r="B3660" s="46">
        <v>60</v>
      </c>
      <c r="C3660" s="46" t="s">
        <v>51</v>
      </c>
      <c r="D3660" s="93">
        <v>2</v>
      </c>
      <c r="E3660" s="110" t="s">
        <v>164</v>
      </c>
      <c r="F3660" s="48"/>
      <c r="G3660" s="49"/>
      <c r="H3660" s="50">
        <v>57000</v>
      </c>
      <c r="I3660" s="51">
        <v>0.13500000000000001</v>
      </c>
      <c r="J3660" s="51"/>
      <c r="K3660" s="52">
        <f t="shared" si="2084"/>
        <v>2958300</v>
      </c>
      <c r="L3660" s="36"/>
    </row>
    <row r="3661" spans="1:12" s="10" customFormat="1" ht="14.1" customHeight="1" x14ac:dyDescent="0.25">
      <c r="A3661" s="45">
        <v>4</v>
      </c>
      <c r="B3661" s="46">
        <v>144</v>
      </c>
      <c r="C3661" s="46" t="s">
        <v>51</v>
      </c>
      <c r="D3661" s="93">
        <v>1</v>
      </c>
      <c r="E3661" s="110" t="s">
        <v>165</v>
      </c>
      <c r="F3661" s="48"/>
      <c r="G3661" s="49"/>
      <c r="H3661" s="50">
        <v>12600</v>
      </c>
      <c r="I3661" s="51">
        <v>0.13500000000000001</v>
      </c>
      <c r="J3661" s="51"/>
      <c r="K3661" s="52">
        <f t="shared" si="2084"/>
        <v>1569456</v>
      </c>
      <c r="L3661" s="36"/>
    </row>
    <row r="3662" spans="1:12" s="10" customFormat="1" ht="14.1" customHeight="1" x14ac:dyDescent="0.25">
      <c r="A3662" s="45">
        <v>5</v>
      </c>
      <c r="B3662" s="46">
        <v>72</v>
      </c>
      <c r="C3662" s="46" t="s">
        <v>51</v>
      </c>
      <c r="D3662" s="93">
        <v>1</v>
      </c>
      <c r="E3662" s="110" t="s">
        <v>145</v>
      </c>
      <c r="F3662" s="48"/>
      <c r="G3662" s="49"/>
      <c r="H3662" s="50">
        <v>47100</v>
      </c>
      <c r="I3662" s="51">
        <v>0.13500000000000001</v>
      </c>
      <c r="J3662" s="51"/>
      <c r="K3662" s="52">
        <f t="shared" si="2084"/>
        <v>2933388</v>
      </c>
      <c r="L3662" s="36"/>
    </row>
    <row r="3663" spans="1:12" s="10" customFormat="1" ht="14.1" customHeight="1" x14ac:dyDescent="0.25">
      <c r="A3663" s="45">
        <v>6</v>
      </c>
      <c r="B3663" s="46">
        <v>120</v>
      </c>
      <c r="C3663" s="46" t="s">
        <v>51</v>
      </c>
      <c r="D3663" s="93">
        <v>2</v>
      </c>
      <c r="E3663" s="110" t="s">
        <v>63</v>
      </c>
      <c r="F3663" s="48"/>
      <c r="G3663" s="49"/>
      <c r="H3663" s="50">
        <v>64800</v>
      </c>
      <c r="I3663" s="51">
        <v>0.13500000000000001</v>
      </c>
      <c r="J3663" s="51"/>
      <c r="K3663" s="52">
        <f t="shared" si="2084"/>
        <v>6726240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26192892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2595691.9999999995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26192892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11" t="s">
        <v>55</v>
      </c>
      <c r="K3684" s="31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11"/>
      <c r="K3685" s="31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5" t="str">
        <f>H3650</f>
        <v>CV PELITA JAYA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9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0">
        <f>D3652</f>
        <v>45131</v>
      </c>
      <c r="E3690" s="361"/>
      <c r="F3690" s="359"/>
      <c r="G3690" s="131"/>
      <c r="H3690" s="362" t="str">
        <f>H3652</f>
        <v>(ANUGERAH SEJAHTERA)</v>
      </c>
      <c r="I3690" s="362"/>
      <c r="J3690" s="362"/>
      <c r="K3690" s="36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9"/>
      <c r="G3691" s="131"/>
      <c r="H3691" s="343" t="str">
        <f>H3653</f>
        <v>PURWOKERTO</v>
      </c>
      <c r="I3691" s="343"/>
      <c r="J3691" s="343"/>
      <c r="K3691" s="34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2655</v>
      </c>
      <c r="E3692" s="122"/>
      <c r="F3692" s="133"/>
      <c r="G3692" s="134"/>
      <c r="H3692" s="345"/>
      <c r="I3692" s="345"/>
      <c r="J3692" s="345"/>
      <c r="K3692" s="34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432</v>
      </c>
      <c r="C3696" s="287" t="str">
        <f t="shared" si="2085"/>
        <v>LSN</v>
      </c>
      <c r="D3696" s="288">
        <f t="shared" si="2085"/>
        <v>3</v>
      </c>
      <c r="E3696" s="289" t="str">
        <f t="shared" si="2085"/>
        <v>PENSIL WARNA JOYKO CP-12PB (PANJANG)</v>
      </c>
      <c r="F3696" s="158"/>
      <c r="G3696" s="159"/>
      <c r="H3696" s="160">
        <f t="shared" ref="H3696:J3696" si="2086">H3658</f>
        <v>10600</v>
      </c>
      <c r="I3696" s="161">
        <f t="shared" si="2086"/>
        <v>0.13500000000000001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3961008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100</v>
      </c>
      <c r="C3697" s="287" t="str">
        <f t="shared" si="2088"/>
        <v>LSN</v>
      </c>
      <c r="D3697" s="288">
        <f t="shared" si="2088"/>
        <v>5</v>
      </c>
      <c r="E3697" s="289" t="str">
        <f t="shared" si="2088"/>
        <v>STAPLER KENKO HD-10</v>
      </c>
      <c r="F3697" s="158"/>
      <c r="G3697" s="159"/>
      <c r="H3697" s="160">
        <f t="shared" ref="H3697:J3697" si="2089">H3659</f>
        <v>93000</v>
      </c>
      <c r="I3697" s="161">
        <f t="shared" si="2089"/>
        <v>0.13500000000000001</v>
      </c>
      <c r="J3697" s="161">
        <f t="shared" si="2089"/>
        <v>0</v>
      </c>
      <c r="K3697" s="162">
        <f t="shared" si="2087"/>
        <v>8044500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60</v>
      </c>
      <c r="C3698" s="287" t="str">
        <f t="shared" si="2090"/>
        <v>LSN</v>
      </c>
      <c r="D3698" s="288">
        <f t="shared" si="2090"/>
        <v>2</v>
      </c>
      <c r="E3698" s="289" t="str">
        <f t="shared" si="2090"/>
        <v>CUTTER 9 MM KENKO A-300 (KECIL)</v>
      </c>
      <c r="F3698" s="158"/>
      <c r="G3698" s="159"/>
      <c r="H3698" s="160">
        <f t="shared" ref="H3698:J3698" si="2091">H3660</f>
        <v>57000</v>
      </c>
      <c r="I3698" s="161">
        <f t="shared" si="2091"/>
        <v>0.13500000000000001</v>
      </c>
      <c r="J3698" s="161">
        <f t="shared" si="2091"/>
        <v>0</v>
      </c>
      <c r="K3698" s="162">
        <f t="shared" si="2087"/>
        <v>2958300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144</v>
      </c>
      <c r="C3699" s="287" t="str">
        <f t="shared" si="2092"/>
        <v>LSN</v>
      </c>
      <c r="D3699" s="288">
        <f t="shared" si="2092"/>
        <v>1</v>
      </c>
      <c r="E3699" s="289" t="str">
        <f t="shared" si="2092"/>
        <v>BALLPEN JOYKO BP-338 VOCUS HITAM</v>
      </c>
      <c r="F3699" s="158"/>
      <c r="G3699" s="159"/>
      <c r="H3699" s="160">
        <f t="shared" ref="H3699:J3699" si="2093">H3661</f>
        <v>12600</v>
      </c>
      <c r="I3699" s="161">
        <f t="shared" si="2093"/>
        <v>0.13500000000000001</v>
      </c>
      <c r="J3699" s="161">
        <f t="shared" si="2093"/>
        <v>0</v>
      </c>
      <c r="K3699" s="162">
        <f t="shared" si="2087"/>
        <v>1569456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72</v>
      </c>
      <c r="C3700" s="287" t="str">
        <f t="shared" si="2094"/>
        <v>LSN</v>
      </c>
      <c r="D3700" s="288">
        <f t="shared" si="2094"/>
        <v>1</v>
      </c>
      <c r="E3700" s="289" t="str">
        <f t="shared" si="2094"/>
        <v>CORRECTION FLUID KENKO KE-108</v>
      </c>
      <c r="F3700" s="158"/>
      <c r="G3700" s="159"/>
      <c r="H3700" s="160">
        <f t="shared" ref="H3700:J3700" si="2095">H3662</f>
        <v>47100</v>
      </c>
      <c r="I3700" s="161">
        <f t="shared" si="2095"/>
        <v>0.13500000000000001</v>
      </c>
      <c r="J3700" s="161">
        <f t="shared" si="2095"/>
        <v>0</v>
      </c>
      <c r="K3700" s="162">
        <f t="shared" si="2087"/>
        <v>2933388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120</v>
      </c>
      <c r="C3701" s="287" t="str">
        <f t="shared" si="2096"/>
        <v>LSN</v>
      </c>
      <c r="D3701" s="288">
        <f t="shared" si="2096"/>
        <v>2</v>
      </c>
      <c r="E3701" s="289" t="str">
        <f t="shared" si="2096"/>
        <v>ISI CUTTER 18 MM KENKO L-150 (BESAR)</v>
      </c>
      <c r="F3701" s="158"/>
      <c r="G3701" s="159"/>
      <c r="H3701" s="160">
        <f t="shared" ref="H3701:J3701" si="2097">H3663</f>
        <v>64800</v>
      </c>
      <c r="I3701" s="161">
        <f t="shared" si="2097"/>
        <v>0.13500000000000001</v>
      </c>
      <c r="J3701" s="161">
        <f t="shared" si="2097"/>
        <v>0</v>
      </c>
      <c r="K3701" s="162">
        <f t="shared" si="2087"/>
        <v>6726240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8"/>
      <c r="K3713" s="36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9">
        <f>SUM(K3696:K3711)</f>
        <v>26192892</v>
      </c>
      <c r="K3714" s="370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5"/>
      <c r="K3715" s="365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4"/>
      <c r="K3717" s="36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6">
        <f>((J3714/1.11)+(K3716/1.11))*11%</f>
        <v>2595691.9999999995</v>
      </c>
      <c r="K3718" s="367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4"/>
      <c r="K3719" s="36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26192892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7" t="str">
        <f>J3684</f>
        <v>NOVI / CONDRO</v>
      </c>
      <c r="K3722" s="33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7">
        <f>J3685</f>
        <v>0</v>
      </c>
      <c r="K3723" s="33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39" t="str">
        <f>H3688</f>
        <v>CV PELITA JAYA</v>
      </c>
      <c r="I3726" s="339"/>
      <c r="J3726" s="339"/>
      <c r="K3726" s="34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41"/>
      <c r="I3727" s="341"/>
      <c r="J3727" s="341"/>
      <c r="K3727" s="34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45131</v>
      </c>
      <c r="E3728" s="315"/>
      <c r="F3728" s="313"/>
      <c r="G3728" s="208"/>
      <c r="H3728" s="316" t="str">
        <f>H3690</f>
        <v>(ANUGERAH SEJAHTERA)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 t="str">
        <f>H3691</f>
        <v>PURWOKERTO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2655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432</v>
      </c>
      <c r="C3734" s="292" t="str">
        <f t="shared" si="2118"/>
        <v>LSN</v>
      </c>
      <c r="D3734" s="293">
        <f t="shared" si="2118"/>
        <v>3</v>
      </c>
      <c r="E3734" s="294" t="str">
        <f t="shared" si="2118"/>
        <v>PENSIL WARNA JOYKO CP-12PB (PANJANG)</v>
      </c>
      <c r="F3734" s="235"/>
      <c r="G3734" s="236"/>
      <c r="H3734" s="237">
        <f t="shared" ref="H3734:J3734" si="2119">H3696</f>
        <v>10600</v>
      </c>
      <c r="I3734" s="238">
        <f t="shared" si="2119"/>
        <v>0.13500000000000001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3961008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100</v>
      </c>
      <c r="C3735" s="292" t="str">
        <f t="shared" si="2121"/>
        <v>LSN</v>
      </c>
      <c r="D3735" s="293">
        <f t="shared" si="2121"/>
        <v>5</v>
      </c>
      <c r="E3735" s="294" t="str">
        <f t="shared" si="2121"/>
        <v>STAPLER KENKO HD-10</v>
      </c>
      <c r="F3735" s="235"/>
      <c r="G3735" s="236"/>
      <c r="H3735" s="237">
        <f t="shared" ref="H3735:J3735" si="2122">H3697</f>
        <v>93000</v>
      </c>
      <c r="I3735" s="238">
        <f t="shared" si="2122"/>
        <v>0.13500000000000001</v>
      </c>
      <c r="J3735" s="238">
        <f t="shared" si="2122"/>
        <v>0</v>
      </c>
      <c r="K3735" s="239">
        <f t="shared" si="2120"/>
        <v>8044500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60</v>
      </c>
      <c r="C3736" s="292" t="str">
        <f t="shared" si="2123"/>
        <v>LSN</v>
      </c>
      <c r="D3736" s="293">
        <f t="shared" si="2123"/>
        <v>2</v>
      </c>
      <c r="E3736" s="294" t="str">
        <f t="shared" si="2123"/>
        <v>CUTTER 9 MM KENKO A-300 (KECIL)</v>
      </c>
      <c r="F3736" s="235"/>
      <c r="G3736" s="236"/>
      <c r="H3736" s="237">
        <f t="shared" ref="H3736:J3736" si="2124">H3698</f>
        <v>57000</v>
      </c>
      <c r="I3736" s="238">
        <f t="shared" si="2124"/>
        <v>0.13500000000000001</v>
      </c>
      <c r="J3736" s="238">
        <f t="shared" si="2124"/>
        <v>0</v>
      </c>
      <c r="K3736" s="239">
        <f t="shared" si="2120"/>
        <v>2958300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144</v>
      </c>
      <c r="C3737" s="292" t="str">
        <f t="shared" si="2125"/>
        <v>LSN</v>
      </c>
      <c r="D3737" s="293">
        <f t="shared" si="2125"/>
        <v>1</v>
      </c>
      <c r="E3737" s="294" t="str">
        <f t="shared" si="2125"/>
        <v>BALLPEN JOYKO BP-338 VOCUS HITAM</v>
      </c>
      <c r="F3737" s="235"/>
      <c r="G3737" s="236"/>
      <c r="H3737" s="237">
        <f t="shared" ref="H3737:J3737" si="2126">H3699</f>
        <v>12600</v>
      </c>
      <c r="I3737" s="238">
        <f t="shared" si="2126"/>
        <v>0.13500000000000001</v>
      </c>
      <c r="J3737" s="238">
        <f t="shared" si="2126"/>
        <v>0</v>
      </c>
      <c r="K3737" s="239">
        <f t="shared" si="2120"/>
        <v>1569456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72</v>
      </c>
      <c r="C3738" s="292" t="str">
        <f t="shared" si="2127"/>
        <v>LSN</v>
      </c>
      <c r="D3738" s="293">
        <f t="shared" si="2127"/>
        <v>1</v>
      </c>
      <c r="E3738" s="294" t="str">
        <f t="shared" si="2127"/>
        <v>CORRECTION FLUID KENKO KE-108</v>
      </c>
      <c r="F3738" s="235"/>
      <c r="G3738" s="236"/>
      <c r="H3738" s="237">
        <f t="shared" ref="H3738:J3738" si="2128">H3700</f>
        <v>47100</v>
      </c>
      <c r="I3738" s="238">
        <f t="shared" si="2128"/>
        <v>0.13500000000000001</v>
      </c>
      <c r="J3738" s="238">
        <f t="shared" si="2128"/>
        <v>0</v>
      </c>
      <c r="K3738" s="239">
        <f t="shared" si="2120"/>
        <v>2933388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120</v>
      </c>
      <c r="C3739" s="292" t="str">
        <f t="shared" si="2129"/>
        <v>LSN</v>
      </c>
      <c r="D3739" s="293">
        <f t="shared" si="2129"/>
        <v>2</v>
      </c>
      <c r="E3739" s="294" t="str">
        <f t="shared" si="2129"/>
        <v>ISI CUTTER 18 MM KENKO L-150 (BESAR)</v>
      </c>
      <c r="F3739" s="235"/>
      <c r="G3739" s="236"/>
      <c r="H3739" s="237">
        <f t="shared" ref="H3739:J3739" si="2130">H3701</f>
        <v>64800</v>
      </c>
      <c r="I3739" s="238">
        <f t="shared" si="2130"/>
        <v>0.13500000000000001</v>
      </c>
      <c r="J3739" s="238">
        <f t="shared" si="2130"/>
        <v>0</v>
      </c>
      <c r="K3739" s="239">
        <f t="shared" si="2120"/>
        <v>6726240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26192892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2595691.9999999995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26192892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9" t="str">
        <f>J3722</f>
        <v>NOVI / CONDRO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05" t="s">
        <v>47</v>
      </c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>
        <v>45132</v>
      </c>
      <c r="E3766" s="348"/>
      <c r="F3766" s="309"/>
      <c r="G3766" s="18"/>
      <c r="H3766" s="349" t="s">
        <v>48</v>
      </c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 t="s">
        <v>49</v>
      </c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166</v>
      </c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144</v>
      </c>
      <c r="C3772" s="46" t="s">
        <v>51</v>
      </c>
      <c r="D3772" s="93">
        <v>3</v>
      </c>
      <c r="E3772" s="110" t="s">
        <v>167</v>
      </c>
      <c r="F3772" s="48"/>
      <c r="G3772" s="49"/>
      <c r="H3772" s="50">
        <v>79200</v>
      </c>
      <c r="I3772" s="51">
        <v>0.13500000000000001</v>
      </c>
      <c r="J3772" s="51"/>
      <c r="K3772" s="52">
        <f t="shared" ref="K3772:K3787" si="2151">(B3772*H3772-((B3772*H3772)*I3772))-((B3772*H3772-((B3772*H3772)*I3772))*J3772)</f>
        <v>9865152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9865152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977627.67567567551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9865152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11" t="s">
        <v>55</v>
      </c>
      <c r="K3798" s="31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11"/>
      <c r="K3799" s="31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5" t="str">
        <f>H3764</f>
        <v>CV PELITA JAYA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9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0">
        <f>D3766</f>
        <v>45132</v>
      </c>
      <c r="E3804" s="361"/>
      <c r="F3804" s="359"/>
      <c r="G3804" s="131"/>
      <c r="H3804" s="362" t="str">
        <f>H3766</f>
        <v>(ANUGERAH SEJAHTERA)</v>
      </c>
      <c r="I3804" s="362"/>
      <c r="J3804" s="362"/>
      <c r="K3804" s="36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9"/>
      <c r="G3805" s="131"/>
      <c r="H3805" s="343" t="str">
        <f>H3767</f>
        <v>PURWOKERTO</v>
      </c>
      <c r="I3805" s="343"/>
      <c r="J3805" s="343"/>
      <c r="K3805" s="34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2660</v>
      </c>
      <c r="E3806" s="122"/>
      <c r="F3806" s="133"/>
      <c r="G3806" s="134"/>
      <c r="H3806" s="345"/>
      <c r="I3806" s="345"/>
      <c r="J3806" s="345"/>
      <c r="K3806" s="34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144</v>
      </c>
      <c r="C3810" s="287" t="str">
        <f t="shared" si="2152"/>
        <v>LSN</v>
      </c>
      <c r="D3810" s="288">
        <f t="shared" si="2152"/>
        <v>3</v>
      </c>
      <c r="E3810" s="289" t="str">
        <f t="shared" si="2152"/>
        <v>PENSIL WARNA KENKO CP-12HALF CLASSIC (PENDEK)</v>
      </c>
      <c r="F3810" s="158"/>
      <c r="G3810" s="159"/>
      <c r="H3810" s="160">
        <f t="shared" ref="H3810:J3810" si="2153">H3772</f>
        <v>79200</v>
      </c>
      <c r="I3810" s="161">
        <f t="shared" si="2153"/>
        <v>0.13500000000000001</v>
      </c>
      <c r="J3810" s="161">
        <f t="shared" si="2153"/>
        <v>0</v>
      </c>
      <c r="K3810" s="162">
        <f t="shared" ref="K3810:K3825" si="2154">(B3810*H3810-((B3810*H3810)*I3810))-((B3810*H3810-((B3810*H3810)*I3810))*J3810)</f>
        <v>9865152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8"/>
      <c r="K3827" s="36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9">
        <f>SUM(K3810:K3825)</f>
        <v>9865152</v>
      </c>
      <c r="K3828" s="370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5"/>
      <c r="K3829" s="365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4"/>
      <c r="K3831" s="36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6">
        <f>((J3828/1.11)+(K3830/1.11))*11%</f>
        <v>977627.67567567551</v>
      </c>
      <c r="K3832" s="367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4"/>
      <c r="K3833" s="36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9865152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7" t="str">
        <f>J3798</f>
        <v>NOVI / CONDRO</v>
      </c>
      <c r="K3836" s="33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7">
        <f>J3799</f>
        <v>0</v>
      </c>
      <c r="K3837" s="33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39" t="str">
        <f>H3802</f>
        <v>CV PELITA JAYA</v>
      </c>
      <c r="I3840" s="339"/>
      <c r="J3840" s="339"/>
      <c r="K3840" s="34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41"/>
      <c r="I3841" s="341"/>
      <c r="J3841" s="341"/>
      <c r="K3841" s="34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45132</v>
      </c>
      <c r="E3842" s="315"/>
      <c r="F3842" s="313"/>
      <c r="G3842" s="208"/>
      <c r="H3842" s="316" t="str">
        <f>H3804</f>
        <v>(ANUGERAH SEJAHTERA)</v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 t="str">
        <f>H3805</f>
        <v>PURWOKERTO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2660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144</v>
      </c>
      <c r="C3848" s="292" t="str">
        <f t="shared" si="2185"/>
        <v>LSN</v>
      </c>
      <c r="D3848" s="293">
        <f t="shared" si="2185"/>
        <v>3</v>
      </c>
      <c r="E3848" s="294" t="str">
        <f t="shared" si="2185"/>
        <v>PENSIL WARNA KENKO CP-12HALF CLASSIC (PENDEK)</v>
      </c>
      <c r="F3848" s="235"/>
      <c r="G3848" s="236"/>
      <c r="H3848" s="237">
        <f t="shared" ref="H3848:J3848" si="2186">H3810</f>
        <v>79200</v>
      </c>
      <c r="I3848" s="238">
        <f t="shared" si="2186"/>
        <v>0.13500000000000001</v>
      </c>
      <c r="J3848" s="238">
        <f t="shared" si="2186"/>
        <v>0</v>
      </c>
      <c r="K3848" s="239">
        <f t="shared" ref="K3848:K3863" si="2187">(B3848*H3848-((B3848*H3848)*I3848))-((B3848*H3848-((B3848*H3848)*I3848))*J3848)</f>
        <v>9865152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9865152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977627.67567567551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9865152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9" t="str">
        <f>J3836</f>
        <v>NOVI / CONDRO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05" t="s">
        <v>140</v>
      </c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>
        <v>45133</v>
      </c>
      <c r="E3880" s="348"/>
      <c r="F3880" s="309"/>
      <c r="G3880" s="18"/>
      <c r="H3880" s="349" t="s">
        <v>32</v>
      </c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 t="s">
        <v>42</v>
      </c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168</v>
      </c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72</v>
      </c>
      <c r="C3886" s="46" t="s">
        <v>51</v>
      </c>
      <c r="D3886" s="93">
        <v>1</v>
      </c>
      <c r="E3886" s="110" t="s">
        <v>153</v>
      </c>
      <c r="F3886" s="48"/>
      <c r="G3886" s="49"/>
      <c r="H3886" s="50">
        <v>54300</v>
      </c>
      <c r="I3886" s="51">
        <v>0.125</v>
      </c>
      <c r="J3886" s="51"/>
      <c r="K3886" s="52">
        <f t="shared" ref="K3886:K3901" si="2218">(B3886*H3886-((B3886*H3886)*I3886))-((B3886*H3886-((B3886*H3886)*I3886))*J3886)</f>
        <v>3420900</v>
      </c>
      <c r="L3886" s="36"/>
    </row>
    <row r="3887" spans="1:12" s="10" customFormat="1" ht="14.1" customHeight="1" x14ac:dyDescent="0.25">
      <c r="A3887" s="45">
        <v>2</v>
      </c>
      <c r="B3887" s="46">
        <v>72</v>
      </c>
      <c r="C3887" s="46" t="s">
        <v>51</v>
      </c>
      <c r="D3887" s="93">
        <v>1</v>
      </c>
      <c r="E3887" s="110" t="s">
        <v>145</v>
      </c>
      <c r="F3887" s="48"/>
      <c r="G3887" s="49"/>
      <c r="H3887" s="50">
        <v>47100</v>
      </c>
      <c r="I3887" s="51">
        <v>0.125</v>
      </c>
      <c r="J3887" s="51"/>
      <c r="K3887" s="52">
        <f t="shared" si="2218"/>
        <v>2967300</v>
      </c>
      <c r="L3887" s="36"/>
    </row>
    <row r="3888" spans="1:12" s="10" customFormat="1" ht="14.1" customHeight="1" x14ac:dyDescent="0.25">
      <c r="A3888" s="45">
        <v>3</v>
      </c>
      <c r="B3888" s="46">
        <v>72</v>
      </c>
      <c r="C3888" s="46" t="s">
        <v>51</v>
      </c>
      <c r="D3888" s="93" t="s">
        <v>32</v>
      </c>
      <c r="E3888" s="110" t="s">
        <v>169</v>
      </c>
      <c r="F3888" s="48"/>
      <c r="G3888" s="49"/>
      <c r="H3888" s="50">
        <v>39000</v>
      </c>
      <c r="I3888" s="51">
        <v>0.125</v>
      </c>
      <c r="J3888" s="51"/>
      <c r="K3888" s="52">
        <f t="shared" si="2218"/>
        <v>2457000</v>
      </c>
      <c r="L3888" s="36"/>
    </row>
    <row r="3889" spans="1:12" s="10" customFormat="1" ht="14.1" customHeight="1" x14ac:dyDescent="0.25">
      <c r="A3889" s="45">
        <v>4</v>
      </c>
      <c r="B3889" s="46">
        <v>24</v>
      </c>
      <c r="C3889" s="46" t="s">
        <v>51</v>
      </c>
      <c r="D3889" s="93" t="s">
        <v>32</v>
      </c>
      <c r="E3889" s="110" t="s">
        <v>170</v>
      </c>
      <c r="F3889" s="48"/>
      <c r="G3889" s="49"/>
      <c r="H3889" s="50">
        <v>36600</v>
      </c>
      <c r="I3889" s="51">
        <v>0.125</v>
      </c>
      <c r="J3889" s="51"/>
      <c r="K3889" s="52">
        <f t="shared" si="2218"/>
        <v>768600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9613800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952718.91891891893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9613800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11" t="s">
        <v>74</v>
      </c>
      <c r="K3912" s="31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11"/>
      <c r="K3913" s="31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5" t="str">
        <f>H3878</f>
        <v>CV UTAMA PUTRA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9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0">
        <f>D3880</f>
        <v>45133</v>
      </c>
      <c r="E3918" s="361"/>
      <c r="F3918" s="359"/>
      <c r="G3918" s="131"/>
      <c r="H3918" s="362" t="str">
        <f>H3880</f>
        <v/>
      </c>
      <c r="I3918" s="362"/>
      <c r="J3918" s="362"/>
      <c r="K3918" s="36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9"/>
      <c r="G3919" s="131"/>
      <c r="H3919" s="343" t="str">
        <f>H3881</f>
        <v>TULUNG AGUNG</v>
      </c>
      <c r="I3919" s="343"/>
      <c r="J3919" s="343"/>
      <c r="K3919" s="34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G 1625</v>
      </c>
      <c r="E3920" s="122"/>
      <c r="F3920" s="133"/>
      <c r="G3920" s="134"/>
      <c r="H3920" s="345"/>
      <c r="I3920" s="345"/>
      <c r="J3920" s="345"/>
      <c r="K3920" s="34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72</v>
      </c>
      <c r="C3924" s="287" t="str">
        <f t="shared" si="2219"/>
        <v>LSN</v>
      </c>
      <c r="D3924" s="288">
        <f t="shared" si="2219"/>
        <v>1</v>
      </c>
      <c r="E3924" s="289" t="str">
        <f t="shared" si="2219"/>
        <v>CORRECTION FLUID KENKO KE-01</v>
      </c>
      <c r="F3924" s="158"/>
      <c r="G3924" s="159"/>
      <c r="H3924" s="160">
        <f t="shared" ref="H3924:J3924" si="2220">H3886</f>
        <v>54300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3420900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72</v>
      </c>
      <c r="C3925" s="287" t="str">
        <f t="shared" si="2222"/>
        <v>LSN</v>
      </c>
      <c r="D3925" s="288">
        <f t="shared" si="2222"/>
        <v>1</v>
      </c>
      <c r="E3925" s="289" t="str">
        <f t="shared" si="2222"/>
        <v>CORRECTION FLUID KENKO KE-108</v>
      </c>
      <c r="F3925" s="158"/>
      <c r="G3925" s="159"/>
      <c r="H3925" s="160">
        <f t="shared" ref="H3925:J3925" si="2223">H3887</f>
        <v>47100</v>
      </c>
      <c r="I3925" s="161">
        <f t="shared" si="2223"/>
        <v>0.125</v>
      </c>
      <c r="J3925" s="161">
        <f t="shared" si="2223"/>
        <v>0</v>
      </c>
      <c r="K3925" s="162">
        <f t="shared" si="2221"/>
        <v>2967300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72</v>
      </c>
      <c r="C3926" s="287" t="str">
        <f t="shared" si="2224"/>
        <v>LSN</v>
      </c>
      <c r="D3926" s="288" t="str">
        <f t="shared" si="2224"/>
        <v/>
      </c>
      <c r="E3926" s="289" t="str">
        <f t="shared" si="2224"/>
        <v>GEL PEN KENKO SAHARA SNACK (HITAM)</v>
      </c>
      <c r="F3926" s="158"/>
      <c r="G3926" s="159"/>
      <c r="H3926" s="160">
        <f t="shared" ref="H3926:J3926" si="2225">H3888</f>
        <v>39000</v>
      </c>
      <c r="I3926" s="161">
        <f t="shared" si="2225"/>
        <v>0.125</v>
      </c>
      <c r="J3926" s="161">
        <f t="shared" si="2225"/>
        <v>0</v>
      </c>
      <c r="K3926" s="162">
        <f t="shared" si="2221"/>
        <v>2457000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24</v>
      </c>
      <c r="C3927" s="287" t="str">
        <f t="shared" si="2226"/>
        <v>LSN</v>
      </c>
      <c r="D3927" s="288" t="str">
        <f t="shared" si="2226"/>
        <v/>
      </c>
      <c r="E3927" s="289" t="str">
        <f t="shared" si="2226"/>
        <v>GEL PEN KENKO SAHARA (HITAM)</v>
      </c>
      <c r="F3927" s="158"/>
      <c r="G3927" s="159"/>
      <c r="H3927" s="160">
        <f t="shared" ref="H3927:J3927" si="2227">H3889</f>
        <v>36600</v>
      </c>
      <c r="I3927" s="161">
        <f t="shared" si="2227"/>
        <v>0.125</v>
      </c>
      <c r="J3927" s="161">
        <f t="shared" si="2227"/>
        <v>0</v>
      </c>
      <c r="K3927" s="162">
        <f t="shared" si="2221"/>
        <v>768600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8"/>
      <c r="K3941" s="36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9">
        <f>SUM(K3924:K3939)</f>
        <v>9613800</v>
      </c>
      <c r="K3942" s="370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5"/>
      <c r="K3943" s="365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4"/>
      <c r="K3945" s="36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6">
        <f>((J3942/1.11)+(K3944/1.11))*11%</f>
        <v>952718.91891891893</v>
      </c>
      <c r="K3946" s="367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4"/>
      <c r="K3947" s="36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9613800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7" t="str">
        <f>J3912</f>
        <v>RISMA / CONDRO</v>
      </c>
      <c r="K3950" s="33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7">
        <f>J3913</f>
        <v>0</v>
      </c>
      <c r="K3951" s="33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39" t="str">
        <f>H3916</f>
        <v>CV UTAMA PUTRA</v>
      </c>
      <c r="I3954" s="339"/>
      <c r="J3954" s="339"/>
      <c r="K3954" s="34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41"/>
      <c r="I3955" s="341"/>
      <c r="J3955" s="341"/>
      <c r="K3955" s="34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45133</v>
      </c>
      <c r="E3956" s="315"/>
      <c r="F3956" s="313"/>
      <c r="G3956" s="208"/>
      <c r="H3956" s="316" t="str">
        <f>H3918</f>
        <v/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 t="str">
        <f>H3919</f>
        <v>TULUNG AGUNG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G 1625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72</v>
      </c>
      <c r="C3962" s="292" t="str">
        <f t="shared" si="2252"/>
        <v>LSN</v>
      </c>
      <c r="D3962" s="293">
        <f t="shared" si="2252"/>
        <v>1</v>
      </c>
      <c r="E3962" s="294" t="str">
        <f t="shared" si="2252"/>
        <v>CORRECTION FLUID KENKO KE-01</v>
      </c>
      <c r="F3962" s="235"/>
      <c r="G3962" s="236"/>
      <c r="H3962" s="237">
        <f t="shared" ref="H3962:J3962" si="2253">H3924</f>
        <v>54300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3420900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72</v>
      </c>
      <c r="C3963" s="292" t="str">
        <f t="shared" si="2255"/>
        <v>LSN</v>
      </c>
      <c r="D3963" s="293">
        <f t="shared" si="2255"/>
        <v>1</v>
      </c>
      <c r="E3963" s="294" t="str">
        <f t="shared" si="2255"/>
        <v>CORRECTION FLUID KENKO KE-108</v>
      </c>
      <c r="F3963" s="235"/>
      <c r="G3963" s="236"/>
      <c r="H3963" s="237">
        <f t="shared" ref="H3963:J3963" si="2256">H3925</f>
        <v>47100</v>
      </c>
      <c r="I3963" s="238">
        <f t="shared" si="2256"/>
        <v>0.125</v>
      </c>
      <c r="J3963" s="238">
        <f t="shared" si="2256"/>
        <v>0</v>
      </c>
      <c r="K3963" s="239">
        <f t="shared" si="2254"/>
        <v>2967300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72</v>
      </c>
      <c r="C3964" s="292" t="str">
        <f t="shared" si="2257"/>
        <v>LSN</v>
      </c>
      <c r="D3964" s="293" t="str">
        <f t="shared" si="2257"/>
        <v/>
      </c>
      <c r="E3964" s="294" t="str">
        <f t="shared" si="2257"/>
        <v>GEL PEN KENKO SAHARA SNACK (HITAM)</v>
      </c>
      <c r="F3964" s="235"/>
      <c r="G3964" s="236"/>
      <c r="H3964" s="237">
        <f t="shared" ref="H3964:J3964" si="2258">H3926</f>
        <v>39000</v>
      </c>
      <c r="I3964" s="238">
        <f t="shared" si="2258"/>
        <v>0.125</v>
      </c>
      <c r="J3964" s="238">
        <f t="shared" si="2258"/>
        <v>0</v>
      </c>
      <c r="K3964" s="239">
        <f t="shared" si="2254"/>
        <v>2457000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24</v>
      </c>
      <c r="C3965" s="292" t="str">
        <f t="shared" si="2259"/>
        <v>LSN</v>
      </c>
      <c r="D3965" s="293" t="str">
        <f t="shared" si="2259"/>
        <v/>
      </c>
      <c r="E3965" s="294" t="str">
        <f t="shared" si="2259"/>
        <v>GEL PEN KENKO SAHARA (HITAM)</v>
      </c>
      <c r="F3965" s="235"/>
      <c r="G3965" s="236"/>
      <c r="H3965" s="237">
        <f t="shared" ref="H3965:J3965" si="2260">H3927</f>
        <v>36600</v>
      </c>
      <c r="I3965" s="238">
        <f t="shared" si="2260"/>
        <v>0.125</v>
      </c>
      <c r="J3965" s="238">
        <f t="shared" si="2260"/>
        <v>0</v>
      </c>
      <c r="K3965" s="239">
        <f t="shared" si="2254"/>
        <v>768600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9613800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952718.91891891893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9613800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9" t="str">
        <f>J3950</f>
        <v>RISMA / CONDRO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05" t="s">
        <v>47</v>
      </c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>
        <v>45134</v>
      </c>
      <c r="E3994" s="348"/>
      <c r="F3994" s="309"/>
      <c r="G3994" s="18"/>
      <c r="H3994" s="349" t="s">
        <v>48</v>
      </c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 t="s">
        <v>49</v>
      </c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171</v>
      </c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20</v>
      </c>
      <c r="C4000" s="46" t="s">
        <v>64</v>
      </c>
      <c r="D4000" s="93">
        <v>1</v>
      </c>
      <c r="E4000" s="110" t="s">
        <v>172</v>
      </c>
      <c r="F4000" s="48"/>
      <c r="G4000" s="49"/>
      <c r="H4000" s="50">
        <v>110400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1909920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1909920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189271.35135135133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1909920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11" t="s">
        <v>55</v>
      </c>
      <c r="K4026" s="31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11"/>
      <c r="K4027" s="31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5" t="str">
        <f>H3992</f>
        <v>CV PELITA JAYA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9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0">
        <f>D3994</f>
        <v>45134</v>
      </c>
      <c r="E4032" s="361"/>
      <c r="F4032" s="359"/>
      <c r="G4032" s="131"/>
      <c r="H4032" s="362" t="str">
        <f>H3994</f>
        <v>(ANUGERAH SEJAHTERA)</v>
      </c>
      <c r="I4032" s="362"/>
      <c r="J4032" s="362"/>
      <c r="K4032" s="36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9"/>
      <c r="G4033" s="131"/>
      <c r="H4033" s="343" t="str">
        <f>H3995</f>
        <v>PURWOKERTO</v>
      </c>
      <c r="I4033" s="343"/>
      <c r="J4033" s="343"/>
      <c r="K4033" s="34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2676</v>
      </c>
      <c r="E4034" s="122"/>
      <c r="F4034" s="133"/>
      <c r="G4034" s="134"/>
      <c r="H4034" s="345"/>
      <c r="I4034" s="345"/>
      <c r="J4034" s="345"/>
      <c r="K4034" s="34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20</v>
      </c>
      <c r="C4038" s="287" t="str">
        <f t="shared" si="2286"/>
        <v>GRS</v>
      </c>
      <c r="D4038" s="288">
        <f t="shared" si="2286"/>
        <v>1</v>
      </c>
      <c r="E4038" s="289" t="str">
        <f t="shared" si="2286"/>
        <v>PENSIL KENKO 2B-6191 HIJAU CAP HITAM</v>
      </c>
      <c r="F4038" s="158"/>
      <c r="G4038" s="159"/>
      <c r="H4038" s="160">
        <f t="shared" ref="H4038:J4038" si="2287">H4000</f>
        <v>110400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1909920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8"/>
      <c r="K4055" s="36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9">
        <f>SUM(K4038:K4053)</f>
        <v>1909920</v>
      </c>
      <c r="K4056" s="370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5"/>
      <c r="K4057" s="365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4"/>
      <c r="K4059" s="36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6">
        <f>((J4056/1.11)+(K4058/1.11))*11%</f>
        <v>189271.35135135133</v>
      </c>
      <c r="K4060" s="367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4"/>
      <c r="K4061" s="36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1909920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7" t="str">
        <f>J4026</f>
        <v>NOVI / CONDRO</v>
      </c>
      <c r="K4064" s="33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7">
        <f>J4027</f>
        <v>0</v>
      </c>
      <c r="K4065" s="33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39" t="str">
        <f>H4030</f>
        <v>CV PELITA JAYA</v>
      </c>
      <c r="I4068" s="339"/>
      <c r="J4068" s="339"/>
      <c r="K4068" s="34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41"/>
      <c r="I4069" s="341"/>
      <c r="J4069" s="341"/>
      <c r="K4069" s="34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45134</v>
      </c>
      <c r="E4070" s="315"/>
      <c r="F4070" s="313"/>
      <c r="G4070" s="208"/>
      <c r="H4070" s="316" t="str">
        <f>H4032</f>
        <v>(ANUGERAH SEJAHTERA)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 t="str">
        <f>H4033</f>
        <v>PURWOKERTO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2676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20</v>
      </c>
      <c r="C4076" s="292" t="str">
        <f t="shared" si="2319"/>
        <v>GRS</v>
      </c>
      <c r="D4076" s="293">
        <f t="shared" si="2319"/>
        <v>1</v>
      </c>
      <c r="E4076" s="294" t="str">
        <f t="shared" si="2319"/>
        <v>PENSIL KENKO 2B-6191 HIJAU CAP HITAM</v>
      </c>
      <c r="F4076" s="235"/>
      <c r="G4076" s="236"/>
      <c r="H4076" s="237">
        <f t="shared" ref="H4076:J4076" si="2320">H4038</f>
        <v>110400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1909920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1909920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189271.35135135133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1909920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9" t="str">
        <f>J4064</f>
        <v>NOVI / CONDRO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05" t="s">
        <v>93</v>
      </c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>
        <v>45135</v>
      </c>
      <c r="E4108" s="348"/>
      <c r="F4108" s="309"/>
      <c r="G4108" s="18"/>
      <c r="H4108" s="349" t="s">
        <v>94</v>
      </c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 t="s">
        <v>95</v>
      </c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173</v>
      </c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864</v>
      </c>
      <c r="C4114" s="46" t="s">
        <v>58</v>
      </c>
      <c r="D4114" s="93">
        <v>1</v>
      </c>
      <c r="E4114" s="110" t="s">
        <v>159</v>
      </c>
      <c r="F4114" s="48"/>
      <c r="G4114" s="49"/>
      <c r="H4114" s="50">
        <v>2450</v>
      </c>
      <c r="I4114" s="51">
        <v>0.125</v>
      </c>
      <c r="J4114" s="51"/>
      <c r="K4114" s="52">
        <f t="shared" ref="K4114:K4129" si="2352">(B4114*H4114-((B4114*H4114)*I4114))-((B4114*H4114-((B4114*H4114)*I4114))*J4114)</f>
        <v>1852200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1852200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183551.35135135133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1852200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11" t="s">
        <v>55</v>
      </c>
      <c r="K4140" s="31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11"/>
      <c r="K4141" s="31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5" t="str">
        <f>H4106</f>
        <v>LILY JULIAWATI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9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0">
        <f>D4108</f>
        <v>45135</v>
      </c>
      <c r="E4146" s="361"/>
      <c r="F4146" s="359"/>
      <c r="G4146" s="131"/>
      <c r="H4146" s="362" t="str">
        <f>H4108</f>
        <v>(REJO AGUNG)</v>
      </c>
      <c r="I4146" s="362"/>
      <c r="J4146" s="362"/>
      <c r="K4146" s="36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9"/>
      <c r="G4147" s="131"/>
      <c r="H4147" s="343" t="str">
        <f>H4109</f>
        <v>JOMBANG</v>
      </c>
      <c r="I4147" s="343"/>
      <c r="J4147" s="343"/>
      <c r="K4147" s="34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G 2677</v>
      </c>
      <c r="E4148" s="122"/>
      <c r="F4148" s="133"/>
      <c r="G4148" s="134"/>
      <c r="H4148" s="345"/>
      <c r="I4148" s="345"/>
      <c r="J4148" s="345"/>
      <c r="K4148" s="34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864</v>
      </c>
      <c r="C4152" s="287" t="str">
        <f t="shared" si="2353"/>
        <v>PCS</v>
      </c>
      <c r="D4152" s="288">
        <f t="shared" si="2353"/>
        <v>1</v>
      </c>
      <c r="E4152" s="289" t="str">
        <f t="shared" si="2353"/>
        <v>LEM STICK JOYKO 15 GR GS-104 TG (ANIMAL KINGDOM) isi 24 pc</v>
      </c>
      <c r="F4152" s="158"/>
      <c r="G4152" s="159"/>
      <c r="H4152" s="160">
        <f t="shared" ref="H4152:J4152" si="2354">H4114</f>
        <v>2450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1852200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8"/>
      <c r="K4169" s="36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9">
        <f>SUM(K4152:K4167)</f>
        <v>1852200</v>
      </c>
      <c r="K4170" s="370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5"/>
      <c r="K4171" s="365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4"/>
      <c r="K4173" s="36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6">
        <f>((J4170/1.11)+(K4172/1.11))*11%</f>
        <v>183551.35135135133</v>
      </c>
      <c r="K4174" s="367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4"/>
      <c r="K4175" s="36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1852200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7" t="str">
        <f>J4140</f>
        <v>NOVI / CONDRO</v>
      </c>
      <c r="K4178" s="33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7">
        <f>J4141</f>
        <v>0</v>
      </c>
      <c r="K4179" s="33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39" t="str">
        <f>H4144</f>
        <v>LILY JULIAWATI</v>
      </c>
      <c r="I4182" s="339"/>
      <c r="J4182" s="339"/>
      <c r="K4182" s="34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41"/>
      <c r="I4183" s="341"/>
      <c r="J4183" s="341"/>
      <c r="K4183" s="34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45135</v>
      </c>
      <c r="E4184" s="315"/>
      <c r="F4184" s="313"/>
      <c r="G4184" s="208"/>
      <c r="H4184" s="316" t="str">
        <f>H4146</f>
        <v>(REJO AGUNG)</v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 t="str">
        <f>H4147</f>
        <v>JOMBANG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G 2677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864</v>
      </c>
      <c r="C4190" s="292" t="str">
        <f t="shared" si="2386"/>
        <v>PCS</v>
      </c>
      <c r="D4190" s="293">
        <f t="shared" si="2386"/>
        <v>1</v>
      </c>
      <c r="E4190" s="294" t="str">
        <f t="shared" si="2386"/>
        <v>LEM STICK JOYKO 15 GR GS-104 TG (ANIMAL KINGDOM) isi 24 pc</v>
      </c>
      <c r="F4190" s="235"/>
      <c r="G4190" s="236"/>
      <c r="H4190" s="237">
        <f t="shared" ref="H4190:J4190" si="2387">H4152</f>
        <v>2450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1852200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1852200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183551.35135135133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1852200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9" t="str">
        <f>J4178</f>
        <v>NOVI / CONDRO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05" t="s">
        <v>107</v>
      </c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>
        <v>45135</v>
      </c>
      <c r="E4222" s="348"/>
      <c r="F4222" s="309"/>
      <c r="G4222" s="18"/>
      <c r="H4222" s="349" t="s">
        <v>108</v>
      </c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 t="s">
        <v>109</v>
      </c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174</v>
      </c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5</v>
      </c>
      <c r="C4228" s="46" t="s">
        <v>51</v>
      </c>
      <c r="D4228" s="93" t="s">
        <v>32</v>
      </c>
      <c r="E4228" s="110" t="s">
        <v>175</v>
      </c>
      <c r="F4228" s="48"/>
      <c r="G4228" s="49"/>
      <c r="H4228" s="50">
        <v>124200</v>
      </c>
      <c r="I4228" s="51">
        <v>0.125</v>
      </c>
      <c r="J4228" s="51"/>
      <c r="K4228" s="52">
        <f t="shared" ref="K4228:K4243" si="2419">(B4228*H4228-((B4228*H4228)*I4228))-((B4228*H4228-((B4228*H4228)*I4228))*J4228)</f>
        <v>543375</v>
      </c>
      <c r="L4228" s="36"/>
    </row>
    <row r="4229" spans="1:12" s="10" customFormat="1" ht="14.1" customHeight="1" x14ac:dyDescent="0.25">
      <c r="A4229" s="45">
        <v>2</v>
      </c>
      <c r="B4229" s="46">
        <v>5</v>
      </c>
      <c r="C4229" s="46" t="s">
        <v>51</v>
      </c>
      <c r="D4229" s="93" t="s">
        <v>32</v>
      </c>
      <c r="E4229" s="110" t="s">
        <v>176</v>
      </c>
      <c r="F4229" s="48"/>
      <c r="G4229" s="49"/>
      <c r="H4229" s="50">
        <v>74400</v>
      </c>
      <c r="I4229" s="51">
        <v>0.125</v>
      </c>
      <c r="J4229" s="51"/>
      <c r="K4229" s="52">
        <f t="shared" si="2419"/>
        <v>325500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868875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86104.729729729719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868875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11" t="s">
        <v>55</v>
      </c>
      <c r="K4254" s="31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11"/>
      <c r="K4255" s="31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5" t="str">
        <f>H4220</f>
        <v>HARNOYO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9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0">
        <f>D4222</f>
        <v>45135</v>
      </c>
      <c r="E4260" s="361"/>
      <c r="F4260" s="359"/>
      <c r="G4260" s="131"/>
      <c r="H4260" s="362" t="str">
        <f>H4222</f>
        <v>(BENDAN)</v>
      </c>
      <c r="I4260" s="362"/>
      <c r="J4260" s="362"/>
      <c r="K4260" s="36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9"/>
      <c r="G4261" s="131"/>
      <c r="H4261" s="343" t="str">
        <f>H4223</f>
        <v>PEKALONGAN</v>
      </c>
      <c r="I4261" s="343"/>
      <c r="J4261" s="343"/>
      <c r="K4261" s="34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2682</v>
      </c>
      <c r="E4262" s="122"/>
      <c r="F4262" s="133"/>
      <c r="G4262" s="134"/>
      <c r="H4262" s="345"/>
      <c r="I4262" s="345"/>
      <c r="J4262" s="345"/>
      <c r="K4262" s="34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5</v>
      </c>
      <c r="C4266" s="287" t="str">
        <f t="shared" si="2420"/>
        <v>LSN</v>
      </c>
      <c r="D4266" s="288" t="str">
        <f t="shared" si="2420"/>
        <v/>
      </c>
      <c r="E4266" s="289" t="str">
        <f t="shared" si="2420"/>
        <v>PENSIL WARNA KENKO CP-12F CLASSIC (PANJANG)</v>
      </c>
      <c r="F4266" s="158"/>
      <c r="G4266" s="159"/>
      <c r="H4266" s="160">
        <f t="shared" ref="H4266:J4266" si="2421">H4228</f>
        <v>124200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543375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</v>
      </c>
      <c r="C4267" s="287" t="str">
        <f t="shared" si="2423"/>
        <v>LSN</v>
      </c>
      <c r="D4267" s="288" t="str">
        <f t="shared" si="2423"/>
        <v/>
      </c>
      <c r="E4267" s="289" t="str">
        <f t="shared" si="2423"/>
        <v>DATE STAMP KENKO D-4 (Cap Tanggal 4 Mm)</v>
      </c>
      <c r="F4267" s="158"/>
      <c r="G4267" s="159"/>
      <c r="H4267" s="160">
        <f t="shared" ref="H4267:J4267" si="2424">H4229</f>
        <v>74400</v>
      </c>
      <c r="I4267" s="161">
        <f t="shared" si="2424"/>
        <v>0.125</v>
      </c>
      <c r="J4267" s="161">
        <f t="shared" si="2424"/>
        <v>0</v>
      </c>
      <c r="K4267" s="162">
        <f t="shared" si="2422"/>
        <v>325500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8"/>
      <c r="K4283" s="36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9">
        <f>SUM(K4266:K4281)</f>
        <v>868875</v>
      </c>
      <c r="K4284" s="370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5"/>
      <c r="K4285" s="365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4"/>
      <c r="K4287" s="36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6">
        <f>((J4284/1.11)+(K4286/1.11))*11%</f>
        <v>86104.729729729719</v>
      </c>
      <c r="K4288" s="367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4"/>
      <c r="K4289" s="36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868875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7" t="str">
        <f>J4254</f>
        <v>NOVI / CONDRO</v>
      </c>
      <c r="K4292" s="33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7">
        <f>J4255</f>
        <v>0</v>
      </c>
      <c r="K4293" s="33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39" t="str">
        <f>H4258</f>
        <v>HARNOYO</v>
      </c>
      <c r="I4296" s="339"/>
      <c r="J4296" s="339"/>
      <c r="K4296" s="34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41"/>
      <c r="I4297" s="341"/>
      <c r="J4297" s="341"/>
      <c r="K4297" s="34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45135</v>
      </c>
      <c r="E4298" s="315"/>
      <c r="F4298" s="313"/>
      <c r="G4298" s="208"/>
      <c r="H4298" s="316" t="str">
        <f>H4260</f>
        <v>(BENDAN)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 t="str">
        <f>H4261</f>
        <v>PEKALONGAN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2682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5</v>
      </c>
      <c r="C4304" s="292" t="str">
        <f t="shared" si="2453"/>
        <v>LSN</v>
      </c>
      <c r="D4304" s="293" t="str">
        <f t="shared" si="2453"/>
        <v/>
      </c>
      <c r="E4304" s="294" t="str">
        <f t="shared" si="2453"/>
        <v>PENSIL WARNA KENKO CP-12F CLASSIC (PANJANG)</v>
      </c>
      <c r="F4304" s="235"/>
      <c r="G4304" s="236"/>
      <c r="H4304" s="237">
        <f t="shared" ref="H4304:J4304" si="2454">H4266</f>
        <v>124200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543375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</v>
      </c>
      <c r="C4305" s="292" t="str">
        <f t="shared" si="2456"/>
        <v>LSN</v>
      </c>
      <c r="D4305" s="293" t="str">
        <f t="shared" si="2456"/>
        <v/>
      </c>
      <c r="E4305" s="294" t="str">
        <f t="shared" si="2456"/>
        <v>DATE STAMP KENKO D-4 (Cap Tanggal 4 Mm)</v>
      </c>
      <c r="F4305" s="235"/>
      <c r="G4305" s="236"/>
      <c r="H4305" s="237">
        <f t="shared" ref="H4305:J4305" si="2457">H4267</f>
        <v>74400</v>
      </c>
      <c r="I4305" s="238">
        <f t="shared" si="2457"/>
        <v>0.125</v>
      </c>
      <c r="J4305" s="238">
        <f t="shared" si="2457"/>
        <v>0</v>
      </c>
      <c r="K4305" s="239">
        <f t="shared" si="2455"/>
        <v>325500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868875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86104.729729729719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868875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9" t="str">
        <f>J4292</f>
        <v>NOVI / CONDRO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05" t="s">
        <v>86</v>
      </c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>
        <v>45135</v>
      </c>
      <c r="E4336" s="348"/>
      <c r="F4336" s="309"/>
      <c r="G4336" s="18"/>
      <c r="H4336" s="349" t="s">
        <v>32</v>
      </c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 t="s">
        <v>87</v>
      </c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177</v>
      </c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51</v>
      </c>
      <c r="D4342" s="93" t="s">
        <v>32</v>
      </c>
      <c r="E4342" s="110" t="s">
        <v>153</v>
      </c>
      <c r="F4342" s="48"/>
      <c r="G4342" s="49"/>
      <c r="H4342" s="50">
        <v>54300</v>
      </c>
      <c r="I4342" s="51">
        <v>0.1</v>
      </c>
      <c r="J4342" s="51"/>
      <c r="K4342" s="52">
        <f t="shared" ref="K4342:K4357" si="2486">(B4342*H4342-((B4342*H4342)*I4342))-((B4342*H4342-((B4342*H4342)*I4342))*J4342)</f>
        <v>244350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244350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24214.864864864863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244350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11" t="s">
        <v>55</v>
      </c>
      <c r="K4368" s="31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11"/>
      <c r="K4369" s="31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5" t="str">
        <f>H4334</f>
        <v>CV GANESHA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9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0">
        <f>D4336</f>
        <v>45135</v>
      </c>
      <c r="E4374" s="361"/>
      <c r="F4374" s="359"/>
      <c r="G4374" s="131"/>
      <c r="H4374" s="362" t="str">
        <f>H4336</f>
        <v/>
      </c>
      <c r="I4374" s="362"/>
      <c r="J4374" s="362"/>
      <c r="K4374" s="36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9"/>
      <c r="G4375" s="131"/>
      <c r="H4375" s="343" t="str">
        <f>H4337</f>
        <v>WONOSOBO</v>
      </c>
      <c r="I4375" s="343"/>
      <c r="J4375" s="343"/>
      <c r="K4375" s="34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1685</v>
      </c>
      <c r="E4376" s="122"/>
      <c r="F4376" s="133"/>
      <c r="G4376" s="134"/>
      <c r="H4376" s="345"/>
      <c r="I4376" s="345"/>
      <c r="J4376" s="345"/>
      <c r="K4376" s="34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CORRECTION FLUID KENKO KE-01</v>
      </c>
      <c r="F4380" s="158"/>
      <c r="G4380" s="159"/>
      <c r="H4380" s="160">
        <f t="shared" ref="H4380:J4380" si="2488">H4342</f>
        <v>54300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244350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8"/>
      <c r="K4397" s="36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9">
        <f>SUM(K4380:K4395)</f>
        <v>244350</v>
      </c>
      <c r="K4398" s="370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5"/>
      <c r="K4399" s="365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4"/>
      <c r="K4401" s="36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6">
        <f>((J4398/1.11)+(K4400/1.11))*11%</f>
        <v>24214.864864864863</v>
      </c>
      <c r="K4402" s="367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4"/>
      <c r="K4403" s="36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244350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7" t="str">
        <f>J4368</f>
        <v>NOVI / CONDRO</v>
      </c>
      <c r="K4406" s="33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7">
        <f>J4369</f>
        <v>0</v>
      </c>
      <c r="K4407" s="33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39" t="str">
        <f>H4372</f>
        <v>CV GANESHA</v>
      </c>
      <c r="I4410" s="339"/>
      <c r="J4410" s="339"/>
      <c r="K4410" s="34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41"/>
      <c r="I4411" s="341"/>
      <c r="J4411" s="341"/>
      <c r="K4411" s="34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45135</v>
      </c>
      <c r="E4412" s="315"/>
      <c r="F4412" s="313"/>
      <c r="G4412" s="208"/>
      <c r="H4412" s="316" t="str">
        <f>H4374</f>
        <v/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 t="str">
        <f>H4375</f>
        <v>WONOSOBO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1685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CORRECTION FLUID KENKO KE-01</v>
      </c>
      <c r="F4418" s="235"/>
      <c r="G4418" s="236"/>
      <c r="H4418" s="237">
        <f t="shared" ref="H4418:J4418" si="2521">H4380</f>
        <v>54300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244350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244350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24214.864864864863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244350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9" t="str">
        <f>J4406</f>
        <v>NOVI / CONDRO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05" t="s">
        <v>31</v>
      </c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>
        <v>45135</v>
      </c>
      <c r="E4450" s="348"/>
      <c r="F4450" s="309"/>
      <c r="G4450" s="18"/>
      <c r="H4450" s="349" t="s">
        <v>32</v>
      </c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 t="s">
        <v>33</v>
      </c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178</v>
      </c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</v>
      </c>
      <c r="C4456" s="46" t="s">
        <v>51</v>
      </c>
      <c r="D4456" s="93" t="s">
        <v>32</v>
      </c>
      <c r="E4456" s="110" t="s">
        <v>179</v>
      </c>
      <c r="F4456" s="48"/>
      <c r="G4456" s="49"/>
      <c r="H4456" s="50">
        <v>55800</v>
      </c>
      <c r="I4456" s="51">
        <v>0.1</v>
      </c>
      <c r="J4456" s="51"/>
      <c r="K4456" s="52">
        <f t="shared" ref="K4456:K4471" si="2553">(B4456*H4456-((B4456*H4456)*I4456))-((B4456*H4456-((B4456*H4456)*I4456))*J4456)</f>
        <v>50220</v>
      </c>
      <c r="L4456" s="36"/>
    </row>
    <row r="4457" spans="1:12" s="10" customFormat="1" ht="14.1" customHeight="1" x14ac:dyDescent="0.25">
      <c r="A4457" s="45">
        <v>2</v>
      </c>
      <c r="B4457" s="46">
        <v>3</v>
      </c>
      <c r="C4457" s="46" t="s">
        <v>51</v>
      </c>
      <c r="D4457" s="93" t="s">
        <v>32</v>
      </c>
      <c r="E4457" s="110" t="s">
        <v>180</v>
      </c>
      <c r="F4457" s="48"/>
      <c r="G4457" s="49"/>
      <c r="H4457" s="50">
        <v>53400</v>
      </c>
      <c r="I4457" s="51">
        <v>0.1</v>
      </c>
      <c r="J4457" s="51"/>
      <c r="K4457" s="52">
        <f t="shared" si="2553"/>
        <v>144180</v>
      </c>
      <c r="L4457" s="36"/>
    </row>
    <row r="4458" spans="1:12" s="10" customFormat="1" ht="14.1" customHeight="1" x14ac:dyDescent="0.25">
      <c r="A4458" s="45">
        <v>3</v>
      </c>
      <c r="B4458" s="46">
        <v>3</v>
      </c>
      <c r="C4458" s="46" t="s">
        <v>51</v>
      </c>
      <c r="D4458" s="93" t="s">
        <v>32</v>
      </c>
      <c r="E4458" s="110" t="s">
        <v>181</v>
      </c>
      <c r="F4458" s="48"/>
      <c r="G4458" s="49"/>
      <c r="H4458" s="50">
        <v>60300</v>
      </c>
      <c r="I4458" s="51">
        <v>0.1</v>
      </c>
      <c r="J4458" s="51"/>
      <c r="K4458" s="52">
        <f t="shared" si="2553"/>
        <v>162810</v>
      </c>
      <c r="L4458" s="36"/>
    </row>
    <row r="4459" spans="1:12" s="10" customFormat="1" ht="14.1" customHeight="1" x14ac:dyDescent="0.25">
      <c r="A4459" s="45">
        <v>4</v>
      </c>
      <c r="B4459" s="46">
        <v>1</v>
      </c>
      <c r="C4459" s="46" t="s">
        <v>51</v>
      </c>
      <c r="D4459" s="93" t="s">
        <v>32</v>
      </c>
      <c r="E4459" s="110" t="s">
        <v>163</v>
      </c>
      <c r="F4459" s="48"/>
      <c r="G4459" s="49"/>
      <c r="H4459" s="50">
        <v>93000</v>
      </c>
      <c r="I4459" s="51">
        <v>0.1</v>
      </c>
      <c r="J4459" s="51"/>
      <c r="K4459" s="52">
        <f t="shared" si="2553"/>
        <v>83700</v>
      </c>
      <c r="L4459" s="36"/>
    </row>
    <row r="4460" spans="1:12" s="10" customFormat="1" ht="14.1" customHeight="1" x14ac:dyDescent="0.25">
      <c r="A4460" s="45">
        <v>5</v>
      </c>
      <c r="B4460" s="46">
        <v>1</v>
      </c>
      <c r="C4460" s="46" t="s">
        <v>51</v>
      </c>
      <c r="D4460" s="93" t="s">
        <v>32</v>
      </c>
      <c r="E4460" s="110" t="s">
        <v>113</v>
      </c>
      <c r="F4460" s="48"/>
      <c r="G4460" s="49"/>
      <c r="H4460" s="50">
        <v>117600</v>
      </c>
      <c r="I4460" s="51">
        <v>0.1</v>
      </c>
      <c r="J4460" s="51"/>
      <c r="K4460" s="52">
        <f t="shared" si="2553"/>
        <v>105840</v>
      </c>
      <c r="L4460" s="36"/>
    </row>
    <row r="4461" spans="1:12" s="10" customFormat="1" ht="14.1" customHeight="1" x14ac:dyDescent="0.25">
      <c r="A4461" s="45">
        <v>6</v>
      </c>
      <c r="B4461" s="46">
        <v>1</v>
      </c>
      <c r="C4461" s="46" t="s">
        <v>51</v>
      </c>
      <c r="D4461" s="93" t="s">
        <v>32</v>
      </c>
      <c r="E4461" s="110" t="s">
        <v>182</v>
      </c>
      <c r="F4461" s="48"/>
      <c r="G4461" s="49"/>
      <c r="H4461" s="50">
        <v>234000</v>
      </c>
      <c r="I4461" s="51">
        <v>0.1</v>
      </c>
      <c r="J4461" s="51"/>
      <c r="K4461" s="52">
        <f t="shared" si="2553"/>
        <v>210600</v>
      </c>
      <c r="L4461" s="36"/>
    </row>
    <row r="4462" spans="1:12" s="10" customFormat="1" ht="14.1" customHeight="1" x14ac:dyDescent="0.25">
      <c r="A4462" s="45">
        <v>7</v>
      </c>
      <c r="B4462" s="46">
        <v>3</v>
      </c>
      <c r="C4462" s="46" t="s">
        <v>51</v>
      </c>
      <c r="D4462" s="93" t="s">
        <v>32</v>
      </c>
      <c r="E4462" s="110" t="s">
        <v>54</v>
      </c>
      <c r="F4462" s="48"/>
      <c r="G4462" s="49"/>
      <c r="H4462" s="50">
        <v>28200</v>
      </c>
      <c r="I4462" s="51">
        <v>0.1</v>
      </c>
      <c r="J4462" s="51"/>
      <c r="K4462" s="52">
        <f t="shared" si="2553"/>
        <v>76140</v>
      </c>
      <c r="L4462" s="36"/>
    </row>
    <row r="4463" spans="1:12" s="10" customFormat="1" ht="14.1" customHeight="1" x14ac:dyDescent="0.25">
      <c r="A4463" s="45">
        <v>8</v>
      </c>
      <c r="B4463" s="46">
        <v>3</v>
      </c>
      <c r="C4463" s="46" t="s">
        <v>51</v>
      </c>
      <c r="D4463" s="93" t="s">
        <v>32</v>
      </c>
      <c r="E4463" s="110" t="s">
        <v>183</v>
      </c>
      <c r="F4463" s="48"/>
      <c r="G4463" s="49"/>
      <c r="H4463" s="50">
        <v>20400</v>
      </c>
      <c r="I4463" s="51">
        <v>0.1</v>
      </c>
      <c r="J4463" s="51"/>
      <c r="K4463" s="52">
        <f t="shared" si="2553"/>
        <v>55080</v>
      </c>
      <c r="L4463" s="36"/>
    </row>
    <row r="4464" spans="1:12" s="10" customFormat="1" ht="14.1" customHeight="1" x14ac:dyDescent="0.25">
      <c r="A4464" s="45">
        <v>9</v>
      </c>
      <c r="B4464" s="46">
        <v>3</v>
      </c>
      <c r="C4464" s="46" t="s">
        <v>51</v>
      </c>
      <c r="D4464" s="93" t="s">
        <v>32</v>
      </c>
      <c r="E4464" s="110" t="s">
        <v>184</v>
      </c>
      <c r="F4464" s="48"/>
      <c r="G4464" s="49"/>
      <c r="H4464" s="50">
        <v>24600</v>
      </c>
      <c r="I4464" s="51">
        <v>0.1</v>
      </c>
      <c r="J4464" s="51"/>
      <c r="K4464" s="52">
        <f t="shared" si="2553"/>
        <v>66420</v>
      </c>
      <c r="L4464" s="36"/>
    </row>
    <row r="4465" spans="1:12" s="10" customFormat="1" ht="14.1" customHeight="1" x14ac:dyDescent="0.25">
      <c r="A4465" s="45">
        <v>10</v>
      </c>
      <c r="B4465" s="46">
        <v>12</v>
      </c>
      <c r="C4465" s="46" t="s">
        <v>51</v>
      </c>
      <c r="D4465" s="93" t="s">
        <v>32</v>
      </c>
      <c r="E4465" s="110" t="s">
        <v>185</v>
      </c>
      <c r="F4465" s="48"/>
      <c r="G4465" s="49"/>
      <c r="H4465" s="50">
        <v>13200</v>
      </c>
      <c r="I4465" s="51">
        <v>0.1</v>
      </c>
      <c r="J4465" s="51"/>
      <c r="K4465" s="52">
        <f t="shared" si="2553"/>
        <v>142560</v>
      </c>
      <c r="L4465" s="36"/>
    </row>
    <row r="4466" spans="1:12" s="10" customFormat="1" ht="14.1" customHeight="1" x14ac:dyDescent="0.25">
      <c r="A4466" s="45">
        <v>11</v>
      </c>
      <c r="B4466" s="46">
        <v>1</v>
      </c>
      <c r="C4466" s="46" t="s">
        <v>51</v>
      </c>
      <c r="D4466" s="93" t="s">
        <v>32</v>
      </c>
      <c r="E4466" s="110" t="s">
        <v>186</v>
      </c>
      <c r="F4466" s="48"/>
      <c r="G4466" s="49"/>
      <c r="H4466" s="50">
        <v>118800</v>
      </c>
      <c r="I4466" s="51">
        <v>0.1</v>
      </c>
      <c r="J4466" s="51"/>
      <c r="K4466" s="52">
        <f t="shared" si="2553"/>
        <v>106920</v>
      </c>
      <c r="L4466" s="36"/>
    </row>
    <row r="4467" spans="1:12" s="10" customFormat="1" ht="14.1" customHeight="1" x14ac:dyDescent="0.25">
      <c r="A4467" s="45">
        <v>12</v>
      </c>
      <c r="B4467" s="46">
        <v>2</v>
      </c>
      <c r="C4467" s="46" t="s">
        <v>51</v>
      </c>
      <c r="D4467" s="93" t="s">
        <v>32</v>
      </c>
      <c r="E4467" s="110" t="s">
        <v>119</v>
      </c>
      <c r="F4467" s="48"/>
      <c r="G4467" s="49"/>
      <c r="H4467" s="50">
        <v>127200</v>
      </c>
      <c r="I4467" s="51">
        <v>0.1</v>
      </c>
      <c r="J4467" s="51"/>
      <c r="K4467" s="52">
        <f t="shared" si="2553"/>
        <v>228960</v>
      </c>
      <c r="L4467" s="36"/>
    </row>
    <row r="4468" spans="1:12" s="10" customFormat="1" ht="14.1" customHeight="1" x14ac:dyDescent="0.25">
      <c r="A4468" s="45">
        <v>13</v>
      </c>
      <c r="B4468" s="46">
        <v>2</v>
      </c>
      <c r="C4468" s="46" t="s">
        <v>51</v>
      </c>
      <c r="D4468" s="93" t="s">
        <v>32</v>
      </c>
      <c r="E4468" s="110" t="s">
        <v>175</v>
      </c>
      <c r="F4468" s="48"/>
      <c r="G4468" s="49"/>
      <c r="H4468" s="50">
        <v>124200</v>
      </c>
      <c r="I4468" s="51">
        <v>0.1</v>
      </c>
      <c r="J4468" s="51"/>
      <c r="K4468" s="52">
        <f t="shared" si="2553"/>
        <v>223560</v>
      </c>
      <c r="L4468" s="36"/>
    </row>
    <row r="4469" spans="1:12" s="10" customFormat="1" ht="14.1" customHeight="1" x14ac:dyDescent="0.25">
      <c r="A4469" s="45">
        <v>14</v>
      </c>
      <c r="B4469" s="46">
        <v>2</v>
      </c>
      <c r="C4469" s="46" t="s">
        <v>51</v>
      </c>
      <c r="D4469" s="93" t="s">
        <v>32</v>
      </c>
      <c r="E4469" s="111" t="s">
        <v>187</v>
      </c>
      <c r="F4469" s="48"/>
      <c r="G4469" s="49"/>
      <c r="H4469" s="50">
        <v>32400</v>
      </c>
      <c r="I4469" s="51">
        <v>0.1</v>
      </c>
      <c r="J4469" s="51"/>
      <c r="K4469" s="52">
        <f t="shared" si="2553"/>
        <v>58320</v>
      </c>
      <c r="L4469" s="36"/>
    </row>
    <row r="4470" spans="1:12" s="10" customFormat="1" ht="14.1" customHeight="1" x14ac:dyDescent="0.25">
      <c r="A4470" s="45">
        <v>15</v>
      </c>
      <c r="B4470" s="46">
        <v>2</v>
      </c>
      <c r="C4470" s="46" t="s">
        <v>51</v>
      </c>
      <c r="D4470" s="93" t="s">
        <v>32</v>
      </c>
      <c r="E4470" s="111" t="s">
        <v>63</v>
      </c>
      <c r="F4470" s="48"/>
      <c r="G4470" s="49"/>
      <c r="H4470" s="50">
        <v>64800</v>
      </c>
      <c r="I4470" s="51">
        <v>0.1</v>
      </c>
      <c r="J4470" s="51"/>
      <c r="K4470" s="52">
        <f t="shared" si="2553"/>
        <v>116640</v>
      </c>
      <c r="L4470" s="36"/>
    </row>
    <row r="4471" spans="1:12" s="10" customFormat="1" ht="14.1" customHeight="1" x14ac:dyDescent="0.25">
      <c r="A4471" s="45">
        <v>16</v>
      </c>
      <c r="B4471" s="46">
        <v>1</v>
      </c>
      <c r="C4471" s="46" t="s">
        <v>51</v>
      </c>
      <c r="D4471" s="93" t="s">
        <v>32</v>
      </c>
      <c r="E4471" s="110" t="s">
        <v>188</v>
      </c>
      <c r="F4471" s="48"/>
      <c r="G4471" s="49"/>
      <c r="H4471" s="50">
        <v>19800</v>
      </c>
      <c r="I4471" s="51">
        <v>0.1</v>
      </c>
      <c r="J4471" s="51"/>
      <c r="K4471" s="52">
        <f t="shared" si="2553"/>
        <v>17820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1849770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183310.54054054053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1849770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11" t="s">
        <v>74</v>
      </c>
      <c r="K4482" s="312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11"/>
      <c r="K4483" s="312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5" t="str">
        <f>H4448</f>
        <v>CV SINAR CAHAYA NIRMALA</v>
      </c>
      <c r="I4486" s="355"/>
      <c r="J4486" s="355"/>
      <c r="K4486" s="356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9" t="s">
        <v>3</v>
      </c>
      <c r="G4487" s="130"/>
      <c r="H4487" s="357"/>
      <c r="I4487" s="357"/>
      <c r="J4487" s="357"/>
      <c r="K4487" s="358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0">
        <f>D4450</f>
        <v>45135</v>
      </c>
      <c r="E4488" s="361"/>
      <c r="F4488" s="359"/>
      <c r="G4488" s="131"/>
      <c r="H4488" s="362" t="str">
        <f>H4450</f>
        <v/>
      </c>
      <c r="I4488" s="362"/>
      <c r="J4488" s="362"/>
      <c r="K4488" s="363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9"/>
      <c r="G4489" s="131"/>
      <c r="H4489" s="343" t="str">
        <f>H4451</f>
        <v>BREBES</v>
      </c>
      <c r="I4489" s="343"/>
      <c r="J4489" s="343"/>
      <c r="K4489" s="34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1632</v>
      </c>
      <c r="E4490" s="122"/>
      <c r="F4490" s="133"/>
      <c r="G4490" s="134"/>
      <c r="H4490" s="345"/>
      <c r="I4490" s="345"/>
      <c r="J4490" s="345"/>
      <c r="K4490" s="34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</v>
      </c>
      <c r="C4494" s="287" t="str">
        <f t="shared" si="2554"/>
        <v>LSN</v>
      </c>
      <c r="D4494" s="288" t="str">
        <f t="shared" si="2554"/>
        <v/>
      </c>
      <c r="E4494" s="289" t="str">
        <f t="shared" si="2554"/>
        <v>CORRECTION TAPE KENKO CT-919 (12M x 5MM)</v>
      </c>
      <c r="F4494" s="158"/>
      <c r="G4494" s="159"/>
      <c r="H4494" s="160">
        <f t="shared" ref="H4494:J4494" si="2555">H4456</f>
        <v>55800</v>
      </c>
      <c r="I4494" s="161">
        <f t="shared" si="2555"/>
        <v>0.1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50220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3</v>
      </c>
      <c r="C4495" s="287" t="str">
        <f t="shared" si="2557"/>
        <v>LSN</v>
      </c>
      <c r="D4495" s="288" t="str">
        <f t="shared" si="2557"/>
        <v/>
      </c>
      <c r="E4495" s="289" t="str">
        <f t="shared" si="2557"/>
        <v>CORRECTION FLUID KENKO KE-301</v>
      </c>
      <c r="F4495" s="158"/>
      <c r="G4495" s="159"/>
      <c r="H4495" s="160">
        <f t="shared" ref="H4495:J4495" si="2558">H4457</f>
        <v>53400</v>
      </c>
      <c r="I4495" s="161">
        <f t="shared" si="2558"/>
        <v>0.1</v>
      </c>
      <c r="J4495" s="161">
        <f t="shared" si="2558"/>
        <v>0</v>
      </c>
      <c r="K4495" s="162">
        <f t="shared" si="2556"/>
        <v>144180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3</v>
      </c>
      <c r="C4496" s="287" t="str">
        <f t="shared" si="2559"/>
        <v>LSN</v>
      </c>
      <c r="D4496" s="288" t="str">
        <f t="shared" si="2559"/>
        <v/>
      </c>
      <c r="E4496" s="289" t="str">
        <f t="shared" si="2559"/>
        <v>CORRECTION FLUID KENKO KE-826M</v>
      </c>
      <c r="F4496" s="158"/>
      <c r="G4496" s="159"/>
      <c r="H4496" s="160">
        <f t="shared" ref="H4496:J4496" si="2560">H4458</f>
        <v>60300</v>
      </c>
      <c r="I4496" s="161">
        <f t="shared" si="2560"/>
        <v>0.1</v>
      </c>
      <c r="J4496" s="161">
        <f t="shared" si="2560"/>
        <v>0</v>
      </c>
      <c r="K4496" s="162">
        <f t="shared" si="2556"/>
        <v>162810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1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STAPLER KENKO HD-10</v>
      </c>
      <c r="F4497" s="158"/>
      <c r="G4497" s="159"/>
      <c r="H4497" s="160">
        <f t="shared" ref="H4497:J4497" si="2562">H4459</f>
        <v>93000</v>
      </c>
      <c r="I4497" s="161">
        <f t="shared" si="2562"/>
        <v>0.1</v>
      </c>
      <c r="J4497" s="161">
        <f t="shared" si="2562"/>
        <v>0</v>
      </c>
      <c r="K4497" s="162">
        <f t="shared" si="2556"/>
        <v>83700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1</v>
      </c>
      <c r="C4498" s="287" t="str">
        <f t="shared" si="2563"/>
        <v>LSN</v>
      </c>
      <c r="D4498" s="288" t="str">
        <f t="shared" si="2563"/>
        <v/>
      </c>
      <c r="E4498" s="289" t="str">
        <f t="shared" si="2563"/>
        <v>STAPLER KENKO HD-10D</v>
      </c>
      <c r="F4498" s="158"/>
      <c r="G4498" s="159"/>
      <c r="H4498" s="160">
        <f t="shared" ref="H4498:J4498" si="2564">H4460</f>
        <v>117600</v>
      </c>
      <c r="I4498" s="161">
        <f t="shared" si="2564"/>
        <v>0.1</v>
      </c>
      <c r="J4498" s="161">
        <f t="shared" si="2564"/>
        <v>0</v>
      </c>
      <c r="K4498" s="162">
        <f t="shared" si="2556"/>
        <v>105840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1</v>
      </c>
      <c r="C4499" s="287" t="str">
        <f t="shared" si="2565"/>
        <v>LSN</v>
      </c>
      <c r="D4499" s="288" t="str">
        <f t="shared" si="2565"/>
        <v/>
      </c>
      <c r="E4499" s="289" t="str">
        <f t="shared" si="2565"/>
        <v>STAPLER SDI 1104</v>
      </c>
      <c r="F4499" s="158"/>
      <c r="G4499" s="159"/>
      <c r="H4499" s="160">
        <f t="shared" ref="H4499:J4499" si="2566">H4461</f>
        <v>234000</v>
      </c>
      <c r="I4499" s="161">
        <f t="shared" si="2566"/>
        <v>0.1</v>
      </c>
      <c r="J4499" s="161">
        <f t="shared" si="2566"/>
        <v>0</v>
      </c>
      <c r="K4499" s="162">
        <f t="shared" si="2556"/>
        <v>210600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3</v>
      </c>
      <c r="C4500" s="287" t="str">
        <f t="shared" si="2567"/>
        <v>LSN</v>
      </c>
      <c r="D4500" s="288" t="str">
        <f t="shared" si="2567"/>
        <v/>
      </c>
      <c r="E4500" s="289" t="str">
        <f t="shared" si="2567"/>
        <v>GEL PEN JOYKO GP-265 Q-GEL</v>
      </c>
      <c r="F4500" s="158"/>
      <c r="G4500" s="159"/>
      <c r="H4500" s="160">
        <f t="shared" ref="H4500:J4500" si="2568">H4462</f>
        <v>28200</v>
      </c>
      <c r="I4500" s="161">
        <f t="shared" si="2568"/>
        <v>0.1</v>
      </c>
      <c r="J4500" s="161">
        <f t="shared" si="2568"/>
        <v>0</v>
      </c>
      <c r="K4500" s="162">
        <f t="shared" si="2556"/>
        <v>76140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3</v>
      </c>
      <c r="C4501" s="287" t="str">
        <f t="shared" si="2569"/>
        <v>LSN</v>
      </c>
      <c r="D4501" s="288" t="str">
        <f t="shared" si="2569"/>
        <v/>
      </c>
      <c r="E4501" s="290" t="str">
        <f t="shared" si="2569"/>
        <v>GEL PEN JOYKO JK-100 KING JELLER</v>
      </c>
      <c r="F4501" s="158"/>
      <c r="G4501" s="159"/>
      <c r="H4501" s="160">
        <f t="shared" ref="H4501:J4501" si="2570">H4463</f>
        <v>20400</v>
      </c>
      <c r="I4501" s="161">
        <f t="shared" si="2570"/>
        <v>0.1</v>
      </c>
      <c r="J4501" s="161">
        <f t="shared" si="2570"/>
        <v>0</v>
      </c>
      <c r="K4501" s="162">
        <f t="shared" si="2556"/>
        <v>55080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3</v>
      </c>
      <c r="C4502" s="287" t="str">
        <f t="shared" si="2571"/>
        <v>LSN</v>
      </c>
      <c r="D4502" s="288" t="str">
        <f t="shared" si="2571"/>
        <v/>
      </c>
      <c r="E4502" s="289" t="str">
        <f t="shared" si="2571"/>
        <v>GEL PEN JOYKO GP-243 WHIZ GEL HITAM</v>
      </c>
      <c r="F4502" s="158"/>
      <c r="G4502" s="159"/>
      <c r="H4502" s="160">
        <f t="shared" ref="H4502:J4502" si="2572">H4464</f>
        <v>24600</v>
      </c>
      <c r="I4502" s="161">
        <f t="shared" si="2572"/>
        <v>0.1</v>
      </c>
      <c r="J4502" s="161">
        <f t="shared" si="2572"/>
        <v>0</v>
      </c>
      <c r="K4502" s="162">
        <f t="shared" si="2556"/>
        <v>66420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12</v>
      </c>
      <c r="C4503" s="287" t="str">
        <f t="shared" si="2573"/>
        <v>LSN</v>
      </c>
      <c r="D4503" s="288" t="str">
        <f t="shared" si="2573"/>
        <v/>
      </c>
      <c r="E4503" s="289" t="str">
        <f t="shared" si="2573"/>
        <v>BALLPEN JOYKO BP-349-12 VOKUS TRANS HITAM</v>
      </c>
      <c r="F4503" s="158"/>
      <c r="G4503" s="159"/>
      <c r="H4503" s="160">
        <f t="shared" ref="H4503:J4503" si="2574">H4465</f>
        <v>13200</v>
      </c>
      <c r="I4503" s="161">
        <f t="shared" si="2574"/>
        <v>0.1</v>
      </c>
      <c r="J4503" s="161">
        <f t="shared" si="2574"/>
        <v>0</v>
      </c>
      <c r="K4503" s="162">
        <f t="shared" si="2556"/>
        <v>142560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1</v>
      </c>
      <c r="C4504" s="287" t="str">
        <f t="shared" si="2575"/>
        <v>LSN</v>
      </c>
      <c r="D4504" s="288" t="str">
        <f t="shared" si="2575"/>
        <v/>
      </c>
      <c r="E4504" s="289" t="str">
        <f t="shared" si="2575"/>
        <v>GUNTING KENKO SC-848N</v>
      </c>
      <c r="F4504" s="158"/>
      <c r="G4504" s="159"/>
      <c r="H4504" s="160">
        <f t="shared" ref="H4504:J4504" si="2576">H4466</f>
        <v>118800</v>
      </c>
      <c r="I4504" s="161">
        <f t="shared" si="2576"/>
        <v>0.1</v>
      </c>
      <c r="J4504" s="161">
        <f t="shared" si="2576"/>
        <v>0</v>
      </c>
      <c r="K4504" s="162">
        <f t="shared" si="2556"/>
        <v>106920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2</v>
      </c>
      <c r="C4505" s="287" t="str">
        <f t="shared" si="2577"/>
        <v>LSN</v>
      </c>
      <c r="D4505" s="288" t="str">
        <f t="shared" si="2577"/>
        <v/>
      </c>
      <c r="E4505" s="289" t="str">
        <f t="shared" si="2577"/>
        <v>PENSIL WARNA JOYKO CP-12PB (PANJANG)</v>
      </c>
      <c r="F4505" s="158"/>
      <c r="G4505" s="159"/>
      <c r="H4505" s="160">
        <f t="shared" ref="H4505:J4505" si="2578">H4467</f>
        <v>127200</v>
      </c>
      <c r="I4505" s="161">
        <f t="shared" si="2578"/>
        <v>0.1</v>
      </c>
      <c r="J4505" s="161">
        <f t="shared" si="2578"/>
        <v>0</v>
      </c>
      <c r="K4505" s="162">
        <f t="shared" si="2556"/>
        <v>228960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2</v>
      </c>
      <c r="C4506" s="287" t="str">
        <f t="shared" si="2579"/>
        <v>LSN</v>
      </c>
      <c r="D4506" s="288" t="str">
        <f t="shared" si="2579"/>
        <v/>
      </c>
      <c r="E4506" s="289" t="str">
        <f t="shared" si="2579"/>
        <v>PENSIL WARNA KENKO CP-12F CLASSIC (PANJANG)</v>
      </c>
      <c r="F4506" s="158"/>
      <c r="G4506" s="159"/>
      <c r="H4506" s="160">
        <f t="shared" ref="H4506:J4506" si="2580">H4468</f>
        <v>124200</v>
      </c>
      <c r="I4506" s="161">
        <f t="shared" si="2580"/>
        <v>0.1</v>
      </c>
      <c r="J4506" s="161">
        <f t="shared" si="2580"/>
        <v>0</v>
      </c>
      <c r="K4506" s="162">
        <f t="shared" si="2556"/>
        <v>223560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2</v>
      </c>
      <c r="C4507" s="287" t="str">
        <f t="shared" si="2581"/>
        <v>LSN</v>
      </c>
      <c r="D4507" s="288" t="str">
        <f t="shared" si="2581"/>
        <v/>
      </c>
      <c r="E4507" s="289" t="str">
        <f t="shared" si="2581"/>
        <v>ISI CUTTER 9 MM KENKO A-100 (KECIL)</v>
      </c>
      <c r="F4507" s="158"/>
      <c r="G4507" s="159"/>
      <c r="H4507" s="160">
        <f t="shared" ref="H4507:J4507" si="2582">H4469</f>
        <v>32400</v>
      </c>
      <c r="I4507" s="161">
        <f t="shared" si="2582"/>
        <v>0.1</v>
      </c>
      <c r="J4507" s="161">
        <f t="shared" si="2582"/>
        <v>0</v>
      </c>
      <c r="K4507" s="162">
        <f t="shared" si="2556"/>
        <v>58320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2</v>
      </c>
      <c r="C4508" s="287" t="str">
        <f t="shared" si="2583"/>
        <v>LSN</v>
      </c>
      <c r="D4508" s="288" t="str">
        <f t="shared" si="2583"/>
        <v/>
      </c>
      <c r="E4508" s="289" t="str">
        <f t="shared" si="2583"/>
        <v>ISI CUTTER 18 MM KENKO L-150 (BESAR)</v>
      </c>
      <c r="F4508" s="158"/>
      <c r="G4508" s="159"/>
      <c r="H4508" s="160">
        <f t="shared" ref="H4508:J4508" si="2584">H4470</f>
        <v>64800</v>
      </c>
      <c r="I4508" s="161">
        <f t="shared" si="2584"/>
        <v>0.1</v>
      </c>
      <c r="J4508" s="161">
        <f t="shared" si="2584"/>
        <v>0</v>
      </c>
      <c r="K4508" s="162">
        <f t="shared" si="2556"/>
        <v>116640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1</v>
      </c>
      <c r="C4509" s="287" t="str">
        <f t="shared" si="2585"/>
        <v>LSN</v>
      </c>
      <c r="D4509" s="288" t="str">
        <f t="shared" si="2585"/>
        <v/>
      </c>
      <c r="E4509" s="290" t="str">
        <f t="shared" si="2585"/>
        <v>LEM CAIR 35 ML KENKO LG-35</v>
      </c>
      <c r="F4509" s="158"/>
      <c r="G4509" s="159"/>
      <c r="H4509" s="160">
        <f t="shared" ref="H4509:J4509" si="2586">H4471</f>
        <v>19800</v>
      </c>
      <c r="I4509" s="161">
        <f t="shared" si="2586"/>
        <v>0.1</v>
      </c>
      <c r="J4509" s="161">
        <f t="shared" si="2586"/>
        <v>0</v>
      </c>
      <c r="K4509" s="162">
        <f t="shared" si="2556"/>
        <v>17820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8"/>
      <c r="K4511" s="36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9">
        <f>SUM(K4494:K4509)</f>
        <v>1849770</v>
      </c>
      <c r="K4512" s="370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5"/>
      <c r="K4513" s="365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4"/>
      <c r="K4515" s="36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6">
        <f>((J4512/1.11)+(K4514/1.11))*11%</f>
        <v>183310.54054054053</v>
      </c>
      <c r="K4516" s="367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4"/>
      <c r="K4517" s="36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1849770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7" t="str">
        <f>J4482</f>
        <v>RISMA / CONDRO</v>
      </c>
      <c r="K4520" s="33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7">
        <f>J4483</f>
        <v>0</v>
      </c>
      <c r="K4521" s="33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39" t="str">
        <f>H4486</f>
        <v>CV SINAR CAHAYA NIRMALA</v>
      </c>
      <c r="I4524" s="339"/>
      <c r="J4524" s="339"/>
      <c r="K4524" s="34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41"/>
      <c r="I4525" s="341"/>
      <c r="J4525" s="341"/>
      <c r="K4525" s="34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45135</v>
      </c>
      <c r="E4526" s="315"/>
      <c r="F4526" s="313"/>
      <c r="G4526" s="208"/>
      <c r="H4526" s="316" t="str">
        <f>H4488</f>
        <v/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 t="str">
        <f>H4489</f>
        <v>BREBES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1632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</v>
      </c>
      <c r="C4532" s="292" t="str">
        <f t="shared" si="2587"/>
        <v>LSN</v>
      </c>
      <c r="D4532" s="293" t="str">
        <f t="shared" si="2587"/>
        <v/>
      </c>
      <c r="E4532" s="294" t="str">
        <f t="shared" si="2587"/>
        <v>CORRECTION TAPE KENKO CT-919 (12M x 5MM)</v>
      </c>
      <c r="F4532" s="235"/>
      <c r="G4532" s="236"/>
      <c r="H4532" s="237">
        <f t="shared" ref="H4532:J4532" si="2588">H4494</f>
        <v>55800</v>
      </c>
      <c r="I4532" s="238">
        <f t="shared" si="2588"/>
        <v>0.1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50220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3</v>
      </c>
      <c r="C4533" s="292" t="str">
        <f t="shared" si="2590"/>
        <v>LSN</v>
      </c>
      <c r="D4533" s="293" t="str">
        <f t="shared" si="2590"/>
        <v/>
      </c>
      <c r="E4533" s="294" t="str">
        <f t="shared" si="2590"/>
        <v>CORRECTION FLUID KENKO KE-301</v>
      </c>
      <c r="F4533" s="235"/>
      <c r="G4533" s="236"/>
      <c r="H4533" s="237">
        <f t="shared" ref="H4533:J4533" si="2591">H4495</f>
        <v>53400</v>
      </c>
      <c r="I4533" s="238">
        <f t="shared" si="2591"/>
        <v>0.1</v>
      </c>
      <c r="J4533" s="238">
        <f t="shared" si="2591"/>
        <v>0</v>
      </c>
      <c r="K4533" s="239">
        <f t="shared" si="2589"/>
        <v>144180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3</v>
      </c>
      <c r="C4534" s="292" t="str">
        <f t="shared" si="2592"/>
        <v>LSN</v>
      </c>
      <c r="D4534" s="293" t="str">
        <f t="shared" si="2592"/>
        <v/>
      </c>
      <c r="E4534" s="294" t="str">
        <f t="shared" si="2592"/>
        <v>CORRECTION FLUID KENKO KE-826M</v>
      </c>
      <c r="F4534" s="235"/>
      <c r="G4534" s="236"/>
      <c r="H4534" s="237">
        <f t="shared" ref="H4534:J4534" si="2593">H4496</f>
        <v>60300</v>
      </c>
      <c r="I4534" s="238">
        <f t="shared" si="2593"/>
        <v>0.1</v>
      </c>
      <c r="J4534" s="238">
        <f t="shared" si="2593"/>
        <v>0</v>
      </c>
      <c r="K4534" s="239">
        <f t="shared" si="2589"/>
        <v>162810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1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STAPLER KENKO HD-10</v>
      </c>
      <c r="F4535" s="235"/>
      <c r="G4535" s="236"/>
      <c r="H4535" s="237">
        <f t="shared" ref="H4535:J4535" si="2595">H4497</f>
        <v>93000</v>
      </c>
      <c r="I4535" s="238">
        <f t="shared" si="2595"/>
        <v>0.1</v>
      </c>
      <c r="J4535" s="238">
        <f t="shared" si="2595"/>
        <v>0</v>
      </c>
      <c r="K4535" s="239">
        <f t="shared" si="2589"/>
        <v>83700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1</v>
      </c>
      <c r="C4536" s="292" t="str">
        <f t="shared" si="2596"/>
        <v>LSN</v>
      </c>
      <c r="D4536" s="293" t="str">
        <f t="shared" si="2596"/>
        <v/>
      </c>
      <c r="E4536" s="294" t="str">
        <f t="shared" si="2596"/>
        <v>STAPLER KENKO HD-10D</v>
      </c>
      <c r="F4536" s="235"/>
      <c r="G4536" s="236"/>
      <c r="H4536" s="237">
        <f t="shared" ref="H4536:J4536" si="2597">H4498</f>
        <v>117600</v>
      </c>
      <c r="I4536" s="238">
        <f t="shared" si="2597"/>
        <v>0.1</v>
      </c>
      <c r="J4536" s="238">
        <f t="shared" si="2597"/>
        <v>0</v>
      </c>
      <c r="K4536" s="239">
        <f t="shared" si="2589"/>
        <v>105840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1</v>
      </c>
      <c r="C4537" s="292" t="str">
        <f t="shared" si="2598"/>
        <v>LSN</v>
      </c>
      <c r="D4537" s="293" t="str">
        <f t="shared" si="2598"/>
        <v/>
      </c>
      <c r="E4537" s="294" t="str">
        <f t="shared" si="2598"/>
        <v>STAPLER SDI 1104</v>
      </c>
      <c r="F4537" s="235"/>
      <c r="G4537" s="236"/>
      <c r="H4537" s="237">
        <f t="shared" ref="H4537:J4537" si="2599">H4499</f>
        <v>234000</v>
      </c>
      <c r="I4537" s="238">
        <f t="shared" si="2599"/>
        <v>0.1</v>
      </c>
      <c r="J4537" s="238">
        <f t="shared" si="2599"/>
        <v>0</v>
      </c>
      <c r="K4537" s="239">
        <f t="shared" si="2589"/>
        <v>210600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3</v>
      </c>
      <c r="C4538" s="292" t="str">
        <f t="shared" si="2600"/>
        <v>LSN</v>
      </c>
      <c r="D4538" s="293" t="str">
        <f t="shared" si="2600"/>
        <v/>
      </c>
      <c r="E4538" s="294" t="str">
        <f t="shared" si="2600"/>
        <v>GEL PEN JOYKO GP-265 Q-GEL</v>
      </c>
      <c r="F4538" s="235"/>
      <c r="G4538" s="236"/>
      <c r="H4538" s="237">
        <f t="shared" ref="H4538:J4538" si="2601">H4500</f>
        <v>28200</v>
      </c>
      <c r="I4538" s="238">
        <f t="shared" si="2601"/>
        <v>0.1</v>
      </c>
      <c r="J4538" s="238">
        <f t="shared" si="2601"/>
        <v>0</v>
      </c>
      <c r="K4538" s="239">
        <f t="shared" si="2589"/>
        <v>76140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3</v>
      </c>
      <c r="C4539" s="292" t="str">
        <f t="shared" si="2602"/>
        <v>LSN</v>
      </c>
      <c r="D4539" s="293" t="str">
        <f t="shared" si="2602"/>
        <v/>
      </c>
      <c r="E4539" s="295" t="str">
        <f t="shared" si="2602"/>
        <v>GEL PEN JOYKO JK-100 KING JELLER</v>
      </c>
      <c r="F4539" s="235"/>
      <c r="G4539" s="236"/>
      <c r="H4539" s="237">
        <f t="shared" ref="H4539:J4539" si="2603">H4501</f>
        <v>20400</v>
      </c>
      <c r="I4539" s="238">
        <f t="shared" si="2603"/>
        <v>0.1</v>
      </c>
      <c r="J4539" s="238">
        <f t="shared" si="2603"/>
        <v>0</v>
      </c>
      <c r="K4539" s="239">
        <f t="shared" si="2589"/>
        <v>55080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3</v>
      </c>
      <c r="C4540" s="292" t="str">
        <f t="shared" si="2604"/>
        <v>LSN</v>
      </c>
      <c r="D4540" s="293" t="str">
        <f t="shared" si="2604"/>
        <v/>
      </c>
      <c r="E4540" s="294" t="str">
        <f t="shared" si="2604"/>
        <v>GEL PEN JOYKO GP-243 WHIZ GEL HITAM</v>
      </c>
      <c r="F4540" s="235"/>
      <c r="G4540" s="236"/>
      <c r="H4540" s="237">
        <f t="shared" ref="H4540:J4540" si="2605">H4502</f>
        <v>24600</v>
      </c>
      <c r="I4540" s="238">
        <f t="shared" si="2605"/>
        <v>0.1</v>
      </c>
      <c r="J4540" s="238">
        <f t="shared" si="2605"/>
        <v>0</v>
      </c>
      <c r="K4540" s="239">
        <f t="shared" si="2589"/>
        <v>66420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12</v>
      </c>
      <c r="C4541" s="292" t="str">
        <f t="shared" si="2606"/>
        <v>LSN</v>
      </c>
      <c r="D4541" s="293" t="str">
        <f t="shared" si="2606"/>
        <v/>
      </c>
      <c r="E4541" s="294" t="str">
        <f t="shared" si="2606"/>
        <v>BALLPEN JOYKO BP-349-12 VOKUS TRANS HITAM</v>
      </c>
      <c r="F4541" s="235"/>
      <c r="G4541" s="236"/>
      <c r="H4541" s="237">
        <f t="shared" ref="H4541:J4541" si="2607">H4503</f>
        <v>13200</v>
      </c>
      <c r="I4541" s="238">
        <f t="shared" si="2607"/>
        <v>0.1</v>
      </c>
      <c r="J4541" s="238">
        <f t="shared" si="2607"/>
        <v>0</v>
      </c>
      <c r="K4541" s="239">
        <f t="shared" si="2589"/>
        <v>142560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1</v>
      </c>
      <c r="C4542" s="292" t="str">
        <f t="shared" si="2608"/>
        <v>LSN</v>
      </c>
      <c r="D4542" s="293" t="str">
        <f t="shared" si="2608"/>
        <v/>
      </c>
      <c r="E4542" s="294" t="str">
        <f t="shared" si="2608"/>
        <v>GUNTING KENKO SC-848N</v>
      </c>
      <c r="F4542" s="235"/>
      <c r="G4542" s="236"/>
      <c r="H4542" s="237">
        <f t="shared" ref="H4542:J4542" si="2609">H4504</f>
        <v>118800</v>
      </c>
      <c r="I4542" s="238">
        <f t="shared" si="2609"/>
        <v>0.1</v>
      </c>
      <c r="J4542" s="238">
        <f t="shared" si="2609"/>
        <v>0</v>
      </c>
      <c r="K4542" s="239">
        <f t="shared" si="2589"/>
        <v>106920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2</v>
      </c>
      <c r="C4543" s="292" t="str">
        <f t="shared" si="2610"/>
        <v>LSN</v>
      </c>
      <c r="D4543" s="293" t="str">
        <f t="shared" si="2610"/>
        <v/>
      </c>
      <c r="E4543" s="294" t="str">
        <f t="shared" si="2610"/>
        <v>PENSIL WARNA JOYKO CP-12PB (PANJANG)</v>
      </c>
      <c r="F4543" s="235"/>
      <c r="G4543" s="236"/>
      <c r="H4543" s="237">
        <f t="shared" ref="H4543:J4543" si="2611">H4505</f>
        <v>127200</v>
      </c>
      <c r="I4543" s="238">
        <f t="shared" si="2611"/>
        <v>0.1</v>
      </c>
      <c r="J4543" s="238">
        <f t="shared" si="2611"/>
        <v>0</v>
      </c>
      <c r="K4543" s="239">
        <f t="shared" si="2589"/>
        <v>228960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2</v>
      </c>
      <c r="C4544" s="292" t="str">
        <f t="shared" si="2612"/>
        <v>LSN</v>
      </c>
      <c r="D4544" s="293" t="str">
        <f t="shared" si="2612"/>
        <v/>
      </c>
      <c r="E4544" s="294" t="str">
        <f t="shared" si="2612"/>
        <v>PENSIL WARNA KENKO CP-12F CLASSIC (PANJANG)</v>
      </c>
      <c r="F4544" s="235"/>
      <c r="G4544" s="236"/>
      <c r="H4544" s="237">
        <f t="shared" ref="H4544:J4544" si="2613">H4506</f>
        <v>124200</v>
      </c>
      <c r="I4544" s="238">
        <f t="shared" si="2613"/>
        <v>0.1</v>
      </c>
      <c r="J4544" s="238">
        <f t="shared" si="2613"/>
        <v>0</v>
      </c>
      <c r="K4544" s="239">
        <f t="shared" si="2589"/>
        <v>223560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2</v>
      </c>
      <c r="C4545" s="292" t="str">
        <f t="shared" si="2614"/>
        <v>LSN</v>
      </c>
      <c r="D4545" s="293" t="str">
        <f t="shared" si="2614"/>
        <v/>
      </c>
      <c r="E4545" s="294" t="str">
        <f t="shared" si="2614"/>
        <v>ISI CUTTER 9 MM KENKO A-100 (KECIL)</v>
      </c>
      <c r="F4545" s="235"/>
      <c r="G4545" s="236"/>
      <c r="H4545" s="237">
        <f t="shared" ref="H4545:J4545" si="2615">H4507</f>
        <v>32400</v>
      </c>
      <c r="I4545" s="238">
        <f t="shared" si="2615"/>
        <v>0.1</v>
      </c>
      <c r="J4545" s="238">
        <f t="shared" si="2615"/>
        <v>0</v>
      </c>
      <c r="K4545" s="239">
        <f t="shared" si="2589"/>
        <v>58320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2</v>
      </c>
      <c r="C4546" s="292" t="str">
        <f t="shared" si="2616"/>
        <v>LSN</v>
      </c>
      <c r="D4546" s="293" t="str">
        <f t="shared" si="2616"/>
        <v/>
      </c>
      <c r="E4546" s="294" t="str">
        <f t="shared" si="2616"/>
        <v>ISI CUTTER 18 MM KENKO L-150 (BESAR)</v>
      </c>
      <c r="F4546" s="235"/>
      <c r="G4546" s="236"/>
      <c r="H4546" s="237">
        <f t="shared" ref="H4546:J4546" si="2617">H4508</f>
        <v>64800</v>
      </c>
      <c r="I4546" s="238">
        <f t="shared" si="2617"/>
        <v>0.1</v>
      </c>
      <c r="J4546" s="238">
        <f t="shared" si="2617"/>
        <v>0</v>
      </c>
      <c r="K4546" s="239">
        <f t="shared" si="2589"/>
        <v>116640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1</v>
      </c>
      <c r="C4547" s="292" t="str">
        <f t="shared" si="2618"/>
        <v>LSN</v>
      </c>
      <c r="D4547" s="293" t="str">
        <f t="shared" si="2618"/>
        <v/>
      </c>
      <c r="E4547" s="295" t="str">
        <f t="shared" si="2618"/>
        <v>LEM CAIR 35 ML KENKO LG-35</v>
      </c>
      <c r="F4547" s="235"/>
      <c r="G4547" s="236"/>
      <c r="H4547" s="237">
        <f t="shared" ref="H4547:J4547" si="2619">H4509</f>
        <v>19800</v>
      </c>
      <c r="I4547" s="238">
        <f t="shared" si="2619"/>
        <v>0.1</v>
      </c>
      <c r="J4547" s="238">
        <f t="shared" si="2619"/>
        <v>0</v>
      </c>
      <c r="K4547" s="239">
        <f t="shared" si="2589"/>
        <v>17820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1849770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183310.54054054053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1849770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9" t="str">
        <f>J4520</f>
        <v>RISMA / CONDRO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05" t="s">
        <v>31</v>
      </c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>
        <v>45135</v>
      </c>
      <c r="E4564" s="348"/>
      <c r="F4564" s="309"/>
      <c r="G4564" s="18"/>
      <c r="H4564" s="349" t="s">
        <v>32</v>
      </c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 t="s">
        <v>33</v>
      </c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189</v>
      </c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37</v>
      </c>
      <c r="D4570" s="93" t="s">
        <v>32</v>
      </c>
      <c r="E4570" s="110" t="s">
        <v>190</v>
      </c>
      <c r="F4570" s="48"/>
      <c r="G4570" s="49"/>
      <c r="H4570" s="50">
        <v>34100</v>
      </c>
      <c r="I4570" s="51">
        <v>0.1</v>
      </c>
      <c r="J4570" s="51"/>
      <c r="K4570" s="52">
        <f t="shared" ref="K4570:K4585" si="2620">(B4570*H4570-((B4570*H4570)*I4570))-((B4570*H4570-((B4570*H4570)*I4570))*J4570)</f>
        <v>61380</v>
      </c>
      <c r="L4570" s="36"/>
    </row>
    <row r="4571" spans="1:12" s="10" customFormat="1" ht="14.1" customHeight="1" x14ac:dyDescent="0.25">
      <c r="A4571" s="45">
        <v>2</v>
      </c>
      <c r="B4571" s="46">
        <v>2</v>
      </c>
      <c r="C4571" s="46" t="s">
        <v>37</v>
      </c>
      <c r="D4571" s="93" t="s">
        <v>32</v>
      </c>
      <c r="E4571" s="110" t="s">
        <v>120</v>
      </c>
      <c r="F4571" s="48"/>
      <c r="G4571" s="49"/>
      <c r="H4571" s="50">
        <v>34100</v>
      </c>
      <c r="I4571" s="51">
        <v>0.1</v>
      </c>
      <c r="J4571" s="51"/>
      <c r="K4571" s="52">
        <f t="shared" si="2620"/>
        <v>61380</v>
      </c>
      <c r="L4571" s="36"/>
    </row>
    <row r="4572" spans="1:12" s="10" customFormat="1" ht="14.1" customHeight="1" x14ac:dyDescent="0.25">
      <c r="A4572" s="45">
        <v>3</v>
      </c>
      <c r="B4572" s="46">
        <v>1</v>
      </c>
      <c r="C4572" s="46" t="s">
        <v>51</v>
      </c>
      <c r="D4572" s="93" t="s">
        <v>32</v>
      </c>
      <c r="E4572" s="110" t="s">
        <v>164</v>
      </c>
      <c r="F4572" s="48"/>
      <c r="G4572" s="49"/>
      <c r="H4572" s="50">
        <v>57000</v>
      </c>
      <c r="I4572" s="51">
        <v>0.1</v>
      </c>
      <c r="J4572" s="51"/>
      <c r="K4572" s="52">
        <f t="shared" si="2620"/>
        <v>51300</v>
      </c>
      <c r="L4572" s="36"/>
    </row>
    <row r="4573" spans="1:12" s="10" customFormat="1" ht="14.1" customHeight="1" x14ac:dyDescent="0.25">
      <c r="A4573" s="45">
        <v>4</v>
      </c>
      <c r="B4573" s="46">
        <v>5</v>
      </c>
      <c r="C4573" s="46" t="s">
        <v>37</v>
      </c>
      <c r="D4573" s="93" t="s">
        <v>32</v>
      </c>
      <c r="E4573" s="110" t="s">
        <v>191</v>
      </c>
      <c r="F4573" s="48"/>
      <c r="G4573" s="49"/>
      <c r="H4573" s="50">
        <v>16000</v>
      </c>
      <c r="I4573" s="51">
        <v>0.1</v>
      </c>
      <c r="J4573" s="51"/>
      <c r="K4573" s="52">
        <f t="shared" si="2620"/>
        <v>72000</v>
      </c>
      <c r="L4573" s="36"/>
    </row>
    <row r="4574" spans="1:12" s="10" customFormat="1" ht="14.1" customHeight="1" x14ac:dyDescent="0.25">
      <c r="A4574" s="45">
        <v>5</v>
      </c>
      <c r="B4574" s="46">
        <v>1</v>
      </c>
      <c r="C4574" s="46" t="s">
        <v>51</v>
      </c>
      <c r="D4574" s="93" t="s">
        <v>32</v>
      </c>
      <c r="E4574" s="110" t="s">
        <v>192</v>
      </c>
      <c r="F4574" s="48"/>
      <c r="G4574" s="49"/>
      <c r="H4574" s="50">
        <v>175000</v>
      </c>
      <c r="I4574" s="51"/>
      <c r="J4574" s="51"/>
      <c r="K4574" s="52">
        <f t="shared" si="2620"/>
        <v>175000</v>
      </c>
      <c r="L4574" s="36"/>
    </row>
    <row r="4575" spans="1:12" s="10" customFormat="1" ht="14.1" customHeight="1" x14ac:dyDescent="0.25">
      <c r="A4575" s="45">
        <v>6</v>
      </c>
      <c r="B4575" s="46">
        <v>1</v>
      </c>
      <c r="C4575" s="46" t="s">
        <v>51</v>
      </c>
      <c r="D4575" s="93" t="s">
        <v>32</v>
      </c>
      <c r="E4575" s="110" t="s">
        <v>193</v>
      </c>
      <c r="F4575" s="48"/>
      <c r="G4575" s="49"/>
      <c r="H4575" s="50">
        <v>175000</v>
      </c>
      <c r="I4575" s="51"/>
      <c r="J4575" s="51"/>
      <c r="K4575" s="52">
        <f t="shared" si="2620"/>
        <v>175000</v>
      </c>
      <c r="L4575" s="36"/>
    </row>
    <row r="4576" spans="1:12" s="10" customFormat="1" ht="14.1" customHeight="1" x14ac:dyDescent="0.25">
      <c r="A4576" s="45">
        <v>7</v>
      </c>
      <c r="B4576" s="46">
        <v>1</v>
      </c>
      <c r="C4576" s="46" t="s">
        <v>51</v>
      </c>
      <c r="D4576" s="93" t="s">
        <v>32</v>
      </c>
      <c r="E4576" s="110" t="s">
        <v>194</v>
      </c>
      <c r="F4576" s="48"/>
      <c r="G4576" s="49"/>
      <c r="H4576" s="50">
        <v>175000</v>
      </c>
      <c r="I4576" s="51"/>
      <c r="J4576" s="51"/>
      <c r="K4576" s="52">
        <f t="shared" si="2620"/>
        <v>175000</v>
      </c>
      <c r="L4576" s="36"/>
    </row>
    <row r="4577" spans="1:12" s="10" customFormat="1" ht="14.1" customHeight="1" x14ac:dyDescent="0.25">
      <c r="A4577" s="45">
        <v>8</v>
      </c>
      <c r="B4577" s="46">
        <v>1</v>
      </c>
      <c r="C4577" s="46" t="s">
        <v>51</v>
      </c>
      <c r="D4577" s="93" t="s">
        <v>32</v>
      </c>
      <c r="E4577" s="110" t="s">
        <v>195</v>
      </c>
      <c r="F4577" s="48"/>
      <c r="G4577" s="49"/>
      <c r="H4577" s="50">
        <v>175000</v>
      </c>
      <c r="I4577" s="51"/>
      <c r="J4577" s="51"/>
      <c r="K4577" s="52">
        <f t="shared" si="2620"/>
        <v>175000</v>
      </c>
      <c r="L4577" s="36"/>
    </row>
    <row r="4578" spans="1:12" s="10" customFormat="1" ht="14.1" customHeight="1" x14ac:dyDescent="0.25">
      <c r="A4578" s="45">
        <v>9</v>
      </c>
      <c r="B4578" s="46">
        <v>1</v>
      </c>
      <c r="C4578" s="46" t="s">
        <v>51</v>
      </c>
      <c r="D4578" s="93" t="s">
        <v>32</v>
      </c>
      <c r="E4578" s="110" t="s">
        <v>196</v>
      </c>
      <c r="F4578" s="48"/>
      <c r="G4578" s="49"/>
      <c r="H4578" s="50">
        <v>200000</v>
      </c>
      <c r="I4578" s="51"/>
      <c r="J4578" s="51"/>
      <c r="K4578" s="52">
        <f t="shared" si="2620"/>
        <v>200000</v>
      </c>
      <c r="L4578" s="36"/>
    </row>
    <row r="4579" spans="1:12" s="10" customFormat="1" ht="14.1" customHeight="1" x14ac:dyDescent="0.25">
      <c r="A4579" s="45">
        <v>10</v>
      </c>
      <c r="B4579" s="46">
        <v>1</v>
      </c>
      <c r="C4579" s="46" t="s">
        <v>51</v>
      </c>
      <c r="D4579" s="93" t="s">
        <v>32</v>
      </c>
      <c r="E4579" s="110" t="s">
        <v>197</v>
      </c>
      <c r="F4579" s="48"/>
      <c r="G4579" s="49"/>
      <c r="H4579" s="50">
        <v>175000</v>
      </c>
      <c r="I4579" s="51"/>
      <c r="J4579" s="51"/>
      <c r="K4579" s="52">
        <f t="shared" si="2620"/>
        <v>175000</v>
      </c>
      <c r="L4579" s="36"/>
    </row>
    <row r="4580" spans="1:12" s="10" customFormat="1" ht="14.1" customHeight="1" x14ac:dyDescent="0.25">
      <c r="A4580" s="45">
        <v>11</v>
      </c>
      <c r="B4580" s="46">
        <v>25</v>
      </c>
      <c r="C4580" s="46" t="s">
        <v>72</v>
      </c>
      <c r="D4580" s="93" t="s">
        <v>32</v>
      </c>
      <c r="E4580" s="110" t="s">
        <v>198</v>
      </c>
      <c r="F4580" s="48"/>
      <c r="G4580" s="49"/>
      <c r="H4580" s="50">
        <v>7000</v>
      </c>
      <c r="I4580" s="51">
        <v>0.1</v>
      </c>
      <c r="J4580" s="51"/>
      <c r="K4580" s="52">
        <f t="shared" si="2620"/>
        <v>157500</v>
      </c>
      <c r="L4580" s="36"/>
    </row>
    <row r="4581" spans="1:12" s="10" customFormat="1" ht="14.1" customHeight="1" x14ac:dyDescent="0.25">
      <c r="A4581" s="45">
        <v>12</v>
      </c>
      <c r="B4581" s="46">
        <v>200</v>
      </c>
      <c r="C4581" s="46" t="s">
        <v>72</v>
      </c>
      <c r="D4581" s="93">
        <v>1</v>
      </c>
      <c r="E4581" s="110" t="s">
        <v>199</v>
      </c>
      <c r="F4581" s="48"/>
      <c r="G4581" s="49"/>
      <c r="H4581" s="50">
        <v>8000</v>
      </c>
      <c r="I4581" s="51"/>
      <c r="J4581" s="51"/>
      <c r="K4581" s="52">
        <f t="shared" si="2620"/>
        <v>1600000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3078560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305082.52252252254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3078560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11" t="s">
        <v>74</v>
      </c>
      <c r="K4596" s="312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11"/>
      <c r="K4597" s="312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5" t="str">
        <f>H4562</f>
        <v>CV SINAR CAHAYA NIRMALA</v>
      </c>
      <c r="I4600" s="355"/>
      <c r="J4600" s="355"/>
      <c r="K4600" s="356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9" t="s">
        <v>3</v>
      </c>
      <c r="G4601" s="130"/>
      <c r="H4601" s="357"/>
      <c r="I4601" s="357"/>
      <c r="J4601" s="357"/>
      <c r="K4601" s="358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0">
        <f>D4564</f>
        <v>45135</v>
      </c>
      <c r="E4602" s="361"/>
      <c r="F4602" s="359"/>
      <c r="G4602" s="131"/>
      <c r="H4602" s="362" t="str">
        <f>H4564</f>
        <v/>
      </c>
      <c r="I4602" s="362"/>
      <c r="J4602" s="362"/>
      <c r="K4602" s="363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9"/>
      <c r="G4603" s="131"/>
      <c r="H4603" s="343" t="str">
        <f>H4565</f>
        <v>BREBES</v>
      </c>
      <c r="I4603" s="343"/>
      <c r="J4603" s="343"/>
      <c r="K4603" s="34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1633</v>
      </c>
      <c r="E4604" s="122"/>
      <c r="F4604" s="133"/>
      <c r="G4604" s="134"/>
      <c r="H4604" s="345"/>
      <c r="I4604" s="345"/>
      <c r="J4604" s="345"/>
      <c r="K4604" s="34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BOX</v>
      </c>
      <c r="D4608" s="288" t="str">
        <f t="shared" si="2621"/>
        <v/>
      </c>
      <c r="E4608" s="289" t="str">
        <f t="shared" si="2621"/>
        <v>STIP / PENGHAPUS JOYKO ER-B20BL HITAM</v>
      </c>
      <c r="F4608" s="158"/>
      <c r="G4608" s="159"/>
      <c r="H4608" s="160">
        <f t="shared" ref="H4608:J4608" si="2622">H4570</f>
        <v>34100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61380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2</v>
      </c>
      <c r="C4609" s="287" t="str">
        <f t="shared" si="2624"/>
        <v>BOX</v>
      </c>
      <c r="D4609" s="288" t="str">
        <f t="shared" si="2624"/>
        <v/>
      </c>
      <c r="E4609" s="289" t="str">
        <f t="shared" si="2624"/>
        <v>STIP / PENGHAPUS JOYKO 526-B20 PUTIH</v>
      </c>
      <c r="F4609" s="158"/>
      <c r="G4609" s="159"/>
      <c r="H4609" s="160">
        <f t="shared" ref="H4609:J4609" si="2625">H4571</f>
        <v>34100</v>
      </c>
      <c r="I4609" s="161">
        <f t="shared" si="2625"/>
        <v>0.1</v>
      </c>
      <c r="J4609" s="161">
        <f t="shared" si="2625"/>
        <v>0</v>
      </c>
      <c r="K4609" s="162">
        <f t="shared" si="2623"/>
        <v>61380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1</v>
      </c>
      <c r="C4610" s="287" t="str">
        <f t="shared" si="2626"/>
        <v>LSN</v>
      </c>
      <c r="D4610" s="288" t="str">
        <f t="shared" si="2626"/>
        <v/>
      </c>
      <c r="E4610" s="289" t="str">
        <f t="shared" si="2626"/>
        <v>CUTTER 9 MM KENKO A-300 (KECIL)</v>
      </c>
      <c r="F4610" s="158"/>
      <c r="G4610" s="159"/>
      <c r="H4610" s="160">
        <f t="shared" ref="H4610:J4610" si="2627">H4572</f>
        <v>57000</v>
      </c>
      <c r="I4610" s="161">
        <f t="shared" si="2627"/>
        <v>0.1</v>
      </c>
      <c r="J4610" s="161">
        <f t="shared" si="2627"/>
        <v>0</v>
      </c>
      <c r="K4610" s="162">
        <f t="shared" si="2623"/>
        <v>51300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5</v>
      </c>
      <c r="C4611" s="287" t="str">
        <f t="shared" si="2628"/>
        <v>BOX</v>
      </c>
      <c r="D4611" s="288" t="str">
        <f t="shared" si="2628"/>
        <v/>
      </c>
      <c r="E4611" s="289" t="str">
        <f t="shared" si="2628"/>
        <v>PAPER TRIGONAL CLIP KENKO NO. 3</v>
      </c>
      <c r="F4611" s="158"/>
      <c r="G4611" s="159"/>
      <c r="H4611" s="160">
        <f t="shared" ref="H4611:J4611" si="2629">H4573</f>
        <v>16000</v>
      </c>
      <c r="I4611" s="161">
        <f t="shared" si="2629"/>
        <v>0.1</v>
      </c>
      <c r="J4611" s="161">
        <f t="shared" si="2629"/>
        <v>0</v>
      </c>
      <c r="K4611" s="162">
        <f t="shared" si="2623"/>
        <v>72000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1</v>
      </c>
      <c r="C4612" s="287" t="str">
        <f t="shared" si="2630"/>
        <v>LSN</v>
      </c>
      <c r="D4612" s="288" t="str">
        <f t="shared" si="2630"/>
        <v/>
      </c>
      <c r="E4612" s="289" t="str">
        <f t="shared" si="2630"/>
        <v>PENCIL CASE 23 x 8.5 MAGNET JH-220A</v>
      </c>
      <c r="F4612" s="158"/>
      <c r="G4612" s="159"/>
      <c r="H4612" s="160">
        <f t="shared" ref="H4612:J4612" si="2631">H4574</f>
        <v>175000</v>
      </c>
      <c r="I4612" s="161">
        <f t="shared" si="2631"/>
        <v>0</v>
      </c>
      <c r="J4612" s="161">
        <f t="shared" si="2631"/>
        <v>0</v>
      </c>
      <c r="K4612" s="162">
        <f t="shared" si="2623"/>
        <v>175000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1</v>
      </c>
      <c r="C4613" s="287" t="str">
        <f t="shared" si="2632"/>
        <v>LSN</v>
      </c>
      <c r="D4613" s="288" t="str">
        <f t="shared" si="2632"/>
        <v/>
      </c>
      <c r="E4613" s="289" t="str">
        <f t="shared" si="2632"/>
        <v>PENCIL CASE 22 x 7.5 MAGNET AC-1762 COWOK</v>
      </c>
      <c r="F4613" s="158"/>
      <c r="G4613" s="159"/>
      <c r="H4613" s="160">
        <f t="shared" ref="H4613:J4613" si="2633">H4575</f>
        <v>175000</v>
      </c>
      <c r="I4613" s="161">
        <f t="shared" si="2633"/>
        <v>0</v>
      </c>
      <c r="J4613" s="161">
        <f t="shared" si="2633"/>
        <v>0</v>
      </c>
      <c r="K4613" s="162">
        <f t="shared" si="2623"/>
        <v>175000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1</v>
      </c>
      <c r="C4614" s="287" t="str">
        <f t="shared" si="2634"/>
        <v>LSN</v>
      </c>
      <c r="D4614" s="288" t="str">
        <f t="shared" si="2634"/>
        <v/>
      </c>
      <c r="E4614" s="289" t="str">
        <f t="shared" si="2634"/>
        <v>PENCIL CASE 22 x 7.5 MAGNET AC-1762 CEWEK</v>
      </c>
      <c r="F4614" s="158"/>
      <c r="G4614" s="159"/>
      <c r="H4614" s="160">
        <f t="shared" ref="H4614:J4614" si="2635">H4576</f>
        <v>175000</v>
      </c>
      <c r="I4614" s="161">
        <f t="shared" si="2635"/>
        <v>0</v>
      </c>
      <c r="J4614" s="161">
        <f t="shared" si="2635"/>
        <v>0</v>
      </c>
      <c r="K4614" s="162">
        <f t="shared" si="2623"/>
        <v>175000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1</v>
      </c>
      <c r="C4615" s="287" t="str">
        <f t="shared" si="2636"/>
        <v>LSN</v>
      </c>
      <c r="D4615" s="288" t="str">
        <f t="shared" si="2636"/>
        <v/>
      </c>
      <c r="E4615" s="290" t="str">
        <f t="shared" si="2636"/>
        <v>PENCIL CASE 22 x 7.5 MAGNET FC-1758</v>
      </c>
      <c r="F4615" s="158"/>
      <c r="G4615" s="159"/>
      <c r="H4615" s="160">
        <f t="shared" ref="H4615:J4615" si="2637">H4577</f>
        <v>175000</v>
      </c>
      <c r="I4615" s="161">
        <f t="shared" si="2637"/>
        <v>0</v>
      </c>
      <c r="J4615" s="161">
        <f t="shared" si="2637"/>
        <v>0</v>
      </c>
      <c r="K4615" s="162">
        <f t="shared" si="2623"/>
        <v>175000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1</v>
      </c>
      <c r="C4616" s="287" t="str">
        <f t="shared" si="2638"/>
        <v>LSN</v>
      </c>
      <c r="D4616" s="288" t="str">
        <f t="shared" si="2638"/>
        <v/>
      </c>
      <c r="E4616" s="289" t="str">
        <f t="shared" si="2638"/>
        <v>PENCIL CASE 22 x 7.5 MAGNET FX-2275 (METALIK)</v>
      </c>
      <c r="F4616" s="158"/>
      <c r="G4616" s="159"/>
      <c r="H4616" s="160">
        <f t="shared" ref="H4616:J4616" si="2639">H4578</f>
        <v>200000</v>
      </c>
      <c r="I4616" s="161">
        <f t="shared" si="2639"/>
        <v>0</v>
      </c>
      <c r="J4616" s="161">
        <f t="shared" si="2639"/>
        <v>0</v>
      </c>
      <c r="K4616" s="162">
        <f t="shared" si="2623"/>
        <v>200000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1</v>
      </c>
      <c r="C4617" s="287" t="str">
        <f t="shared" si="2640"/>
        <v>LSN</v>
      </c>
      <c r="D4617" s="288" t="str">
        <f t="shared" si="2640"/>
        <v/>
      </c>
      <c r="E4617" s="289" t="str">
        <f t="shared" si="2640"/>
        <v>PENCIL CASE 22 x 7.5 MAGNET C-1755-1</v>
      </c>
      <c r="F4617" s="158"/>
      <c r="G4617" s="159"/>
      <c r="H4617" s="160">
        <f t="shared" ref="H4617:J4617" si="2641">H4579</f>
        <v>175000</v>
      </c>
      <c r="I4617" s="161">
        <f t="shared" si="2641"/>
        <v>0</v>
      </c>
      <c r="J4617" s="161">
        <f t="shared" si="2641"/>
        <v>0</v>
      </c>
      <c r="K4617" s="162">
        <f t="shared" si="2623"/>
        <v>175000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25</v>
      </c>
      <c r="C4618" s="287" t="str">
        <f t="shared" si="2642"/>
        <v>PAK</v>
      </c>
      <c r="D4618" s="288" t="str">
        <f t="shared" si="2642"/>
        <v/>
      </c>
      <c r="E4618" s="289" t="str">
        <f t="shared" si="2642"/>
        <v>LOOSE LEAF JOYKO A5-7020 (100S)</v>
      </c>
      <c r="F4618" s="158"/>
      <c r="G4618" s="159"/>
      <c r="H4618" s="160">
        <f t="shared" ref="H4618:J4618" si="2643">H4580</f>
        <v>7000</v>
      </c>
      <c r="I4618" s="161">
        <f t="shared" si="2643"/>
        <v>0.1</v>
      </c>
      <c r="J4618" s="161">
        <f t="shared" si="2643"/>
        <v>0</v>
      </c>
      <c r="K4618" s="162">
        <f t="shared" si="2623"/>
        <v>157500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200</v>
      </c>
      <c r="C4619" s="287" t="str">
        <f t="shared" si="2644"/>
        <v>PAK</v>
      </c>
      <c r="D4619" s="288">
        <f t="shared" si="2644"/>
        <v>1</v>
      </c>
      <c r="E4619" s="289" t="str">
        <f t="shared" si="2644"/>
        <v>SAMPUL SAMSON KWARTO BATIK</v>
      </c>
      <c r="F4619" s="158"/>
      <c r="G4619" s="159"/>
      <c r="H4619" s="160">
        <f t="shared" ref="H4619:J4619" si="2645">H4581</f>
        <v>8000</v>
      </c>
      <c r="I4619" s="161">
        <f t="shared" si="2645"/>
        <v>0</v>
      </c>
      <c r="J4619" s="161">
        <f t="shared" si="2645"/>
        <v>0</v>
      </c>
      <c r="K4619" s="162">
        <f t="shared" si="2623"/>
        <v>1600000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8"/>
      <c r="K4625" s="36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9">
        <f>SUM(K4608:K4623)</f>
        <v>3078560</v>
      </c>
      <c r="K4626" s="370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5"/>
      <c r="K4627" s="365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4"/>
      <c r="K4629" s="36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6">
        <f>((J4626/1.11)+(K4628/1.11))*11%</f>
        <v>305082.52252252254</v>
      </c>
      <c r="K4630" s="367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4"/>
      <c r="K4631" s="36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3078560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7" t="str">
        <f>J4596</f>
        <v>RISMA / CONDRO</v>
      </c>
      <c r="K4634" s="33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7">
        <f>J4597</f>
        <v>0</v>
      </c>
      <c r="K4635" s="33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39" t="str">
        <f>H4600</f>
        <v>CV SINAR CAHAYA NIRMALA</v>
      </c>
      <c r="I4638" s="339"/>
      <c r="J4638" s="339"/>
      <c r="K4638" s="34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41"/>
      <c r="I4639" s="341"/>
      <c r="J4639" s="341"/>
      <c r="K4639" s="34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45135</v>
      </c>
      <c r="E4640" s="315"/>
      <c r="F4640" s="313"/>
      <c r="G4640" s="208"/>
      <c r="H4640" s="316" t="str">
        <f>H4602</f>
        <v/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 t="str">
        <f>H4603</f>
        <v>BREBES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1633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BOX</v>
      </c>
      <c r="D4646" s="293" t="str">
        <f t="shared" si="2654"/>
        <v/>
      </c>
      <c r="E4646" s="294" t="str">
        <f t="shared" si="2654"/>
        <v>STIP / PENGHAPUS JOYKO ER-B20BL HITAM</v>
      </c>
      <c r="F4646" s="235"/>
      <c r="G4646" s="236"/>
      <c r="H4646" s="237">
        <f t="shared" ref="H4646:J4646" si="2655">H4608</f>
        <v>34100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61380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2</v>
      </c>
      <c r="C4647" s="292" t="str">
        <f t="shared" si="2657"/>
        <v>BOX</v>
      </c>
      <c r="D4647" s="293" t="str">
        <f t="shared" si="2657"/>
        <v/>
      </c>
      <c r="E4647" s="294" t="str">
        <f t="shared" si="2657"/>
        <v>STIP / PENGHAPUS JOYKO 526-B20 PUTIH</v>
      </c>
      <c r="F4647" s="235"/>
      <c r="G4647" s="236"/>
      <c r="H4647" s="237">
        <f t="shared" ref="H4647:J4647" si="2658">H4609</f>
        <v>34100</v>
      </c>
      <c r="I4647" s="238">
        <f t="shared" si="2658"/>
        <v>0.1</v>
      </c>
      <c r="J4647" s="238">
        <f t="shared" si="2658"/>
        <v>0</v>
      </c>
      <c r="K4647" s="239">
        <f t="shared" si="2656"/>
        <v>61380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1</v>
      </c>
      <c r="C4648" s="292" t="str">
        <f t="shared" si="2659"/>
        <v>LSN</v>
      </c>
      <c r="D4648" s="293" t="str">
        <f t="shared" si="2659"/>
        <v/>
      </c>
      <c r="E4648" s="294" t="str">
        <f t="shared" si="2659"/>
        <v>CUTTER 9 MM KENKO A-300 (KECIL)</v>
      </c>
      <c r="F4648" s="235"/>
      <c r="G4648" s="236"/>
      <c r="H4648" s="237">
        <f t="shared" ref="H4648:J4648" si="2660">H4610</f>
        <v>57000</v>
      </c>
      <c r="I4648" s="238">
        <f t="shared" si="2660"/>
        <v>0.1</v>
      </c>
      <c r="J4648" s="238">
        <f t="shared" si="2660"/>
        <v>0</v>
      </c>
      <c r="K4648" s="239">
        <f t="shared" si="2656"/>
        <v>51300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5</v>
      </c>
      <c r="C4649" s="292" t="str">
        <f t="shared" si="2661"/>
        <v>BOX</v>
      </c>
      <c r="D4649" s="293" t="str">
        <f t="shared" si="2661"/>
        <v/>
      </c>
      <c r="E4649" s="294" t="str">
        <f t="shared" si="2661"/>
        <v>PAPER TRIGONAL CLIP KENKO NO. 3</v>
      </c>
      <c r="F4649" s="235"/>
      <c r="G4649" s="236"/>
      <c r="H4649" s="237">
        <f t="shared" ref="H4649:J4649" si="2662">H4611</f>
        <v>16000</v>
      </c>
      <c r="I4649" s="238">
        <f t="shared" si="2662"/>
        <v>0.1</v>
      </c>
      <c r="J4649" s="238">
        <f t="shared" si="2662"/>
        <v>0</v>
      </c>
      <c r="K4649" s="239">
        <f t="shared" si="2656"/>
        <v>72000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1</v>
      </c>
      <c r="C4650" s="292" t="str">
        <f t="shared" si="2663"/>
        <v>LSN</v>
      </c>
      <c r="D4650" s="293" t="str">
        <f t="shared" si="2663"/>
        <v/>
      </c>
      <c r="E4650" s="294" t="str">
        <f t="shared" si="2663"/>
        <v>PENCIL CASE 23 x 8.5 MAGNET JH-220A</v>
      </c>
      <c r="F4650" s="235"/>
      <c r="G4650" s="236"/>
      <c r="H4650" s="237">
        <f t="shared" ref="H4650:J4650" si="2664">H4612</f>
        <v>175000</v>
      </c>
      <c r="I4650" s="238">
        <f t="shared" si="2664"/>
        <v>0</v>
      </c>
      <c r="J4650" s="238">
        <f t="shared" si="2664"/>
        <v>0</v>
      </c>
      <c r="K4650" s="239">
        <f t="shared" si="2656"/>
        <v>175000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1</v>
      </c>
      <c r="C4651" s="292" t="str">
        <f t="shared" si="2665"/>
        <v>LSN</v>
      </c>
      <c r="D4651" s="293" t="str">
        <f t="shared" si="2665"/>
        <v/>
      </c>
      <c r="E4651" s="294" t="str">
        <f t="shared" si="2665"/>
        <v>PENCIL CASE 22 x 7.5 MAGNET AC-1762 COWOK</v>
      </c>
      <c r="F4651" s="235"/>
      <c r="G4651" s="236"/>
      <c r="H4651" s="237">
        <f t="shared" ref="H4651:J4651" si="2666">H4613</f>
        <v>175000</v>
      </c>
      <c r="I4651" s="238">
        <f t="shared" si="2666"/>
        <v>0</v>
      </c>
      <c r="J4651" s="238">
        <f t="shared" si="2666"/>
        <v>0</v>
      </c>
      <c r="K4651" s="239">
        <f t="shared" si="2656"/>
        <v>175000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1</v>
      </c>
      <c r="C4652" s="292" t="str">
        <f t="shared" si="2667"/>
        <v>LSN</v>
      </c>
      <c r="D4652" s="293" t="str">
        <f t="shared" si="2667"/>
        <v/>
      </c>
      <c r="E4652" s="294" t="str">
        <f t="shared" si="2667"/>
        <v>PENCIL CASE 22 x 7.5 MAGNET AC-1762 CEWEK</v>
      </c>
      <c r="F4652" s="235"/>
      <c r="G4652" s="236"/>
      <c r="H4652" s="237">
        <f t="shared" ref="H4652:J4652" si="2668">H4614</f>
        <v>175000</v>
      </c>
      <c r="I4652" s="238">
        <f t="shared" si="2668"/>
        <v>0</v>
      </c>
      <c r="J4652" s="238">
        <f t="shared" si="2668"/>
        <v>0</v>
      </c>
      <c r="K4652" s="239">
        <f t="shared" si="2656"/>
        <v>175000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1</v>
      </c>
      <c r="C4653" s="292" t="str">
        <f t="shared" si="2669"/>
        <v>LSN</v>
      </c>
      <c r="D4653" s="293" t="str">
        <f t="shared" si="2669"/>
        <v/>
      </c>
      <c r="E4653" s="295" t="str">
        <f t="shared" si="2669"/>
        <v>PENCIL CASE 22 x 7.5 MAGNET FC-1758</v>
      </c>
      <c r="F4653" s="235"/>
      <c r="G4653" s="236"/>
      <c r="H4653" s="237">
        <f t="shared" ref="H4653:J4653" si="2670">H4615</f>
        <v>175000</v>
      </c>
      <c r="I4653" s="238">
        <f t="shared" si="2670"/>
        <v>0</v>
      </c>
      <c r="J4653" s="238">
        <f t="shared" si="2670"/>
        <v>0</v>
      </c>
      <c r="K4653" s="239">
        <f t="shared" si="2656"/>
        <v>175000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1</v>
      </c>
      <c r="C4654" s="292" t="str">
        <f t="shared" si="2671"/>
        <v>LSN</v>
      </c>
      <c r="D4654" s="293" t="str">
        <f t="shared" si="2671"/>
        <v/>
      </c>
      <c r="E4654" s="294" t="str">
        <f t="shared" si="2671"/>
        <v>PENCIL CASE 22 x 7.5 MAGNET FX-2275 (METALIK)</v>
      </c>
      <c r="F4654" s="235"/>
      <c r="G4654" s="236"/>
      <c r="H4654" s="237">
        <f t="shared" ref="H4654:J4654" si="2672">H4616</f>
        <v>200000</v>
      </c>
      <c r="I4654" s="238">
        <f t="shared" si="2672"/>
        <v>0</v>
      </c>
      <c r="J4654" s="238">
        <f t="shared" si="2672"/>
        <v>0</v>
      </c>
      <c r="K4654" s="239">
        <f t="shared" si="2656"/>
        <v>200000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1</v>
      </c>
      <c r="C4655" s="292" t="str">
        <f t="shared" si="2673"/>
        <v>LSN</v>
      </c>
      <c r="D4655" s="293" t="str">
        <f t="shared" si="2673"/>
        <v/>
      </c>
      <c r="E4655" s="294" t="str">
        <f t="shared" si="2673"/>
        <v>PENCIL CASE 22 x 7.5 MAGNET C-1755-1</v>
      </c>
      <c r="F4655" s="235"/>
      <c r="G4655" s="236"/>
      <c r="H4655" s="237">
        <f t="shared" ref="H4655:J4655" si="2674">H4617</f>
        <v>175000</v>
      </c>
      <c r="I4655" s="238">
        <f t="shared" si="2674"/>
        <v>0</v>
      </c>
      <c r="J4655" s="238">
        <f t="shared" si="2674"/>
        <v>0</v>
      </c>
      <c r="K4655" s="239">
        <f t="shared" si="2656"/>
        <v>175000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25</v>
      </c>
      <c r="C4656" s="292" t="str">
        <f t="shared" si="2675"/>
        <v>PAK</v>
      </c>
      <c r="D4656" s="293" t="str">
        <f t="shared" si="2675"/>
        <v/>
      </c>
      <c r="E4656" s="294" t="str">
        <f t="shared" si="2675"/>
        <v>LOOSE LEAF JOYKO A5-7020 (100S)</v>
      </c>
      <c r="F4656" s="235"/>
      <c r="G4656" s="236"/>
      <c r="H4656" s="237">
        <f t="shared" ref="H4656:J4656" si="2676">H4618</f>
        <v>7000</v>
      </c>
      <c r="I4656" s="238">
        <f t="shared" si="2676"/>
        <v>0.1</v>
      </c>
      <c r="J4656" s="238">
        <f t="shared" si="2676"/>
        <v>0</v>
      </c>
      <c r="K4656" s="239">
        <f t="shared" si="2656"/>
        <v>157500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200</v>
      </c>
      <c r="C4657" s="292" t="str">
        <f t="shared" si="2677"/>
        <v>PAK</v>
      </c>
      <c r="D4657" s="293">
        <f t="shared" si="2677"/>
        <v>1</v>
      </c>
      <c r="E4657" s="294" t="str">
        <f t="shared" si="2677"/>
        <v>SAMPUL SAMSON KWARTO BATIK</v>
      </c>
      <c r="F4657" s="235"/>
      <c r="G4657" s="236"/>
      <c r="H4657" s="237">
        <f t="shared" ref="H4657:J4657" si="2678">H4619</f>
        <v>8000</v>
      </c>
      <c r="I4657" s="238">
        <f t="shared" si="2678"/>
        <v>0</v>
      </c>
      <c r="J4657" s="238">
        <f t="shared" si="2678"/>
        <v>0</v>
      </c>
      <c r="K4657" s="239">
        <f t="shared" si="2656"/>
        <v>1600000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3078560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305082.52252252254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3078560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9" t="str">
        <f>J4634</f>
        <v>RISMA / CONDRO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05" t="s">
        <v>93</v>
      </c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>
        <v>45136</v>
      </c>
      <c r="E4678" s="348"/>
      <c r="F4678" s="309"/>
      <c r="G4678" s="18"/>
      <c r="H4678" s="349" t="s">
        <v>94</v>
      </c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 t="s">
        <v>95</v>
      </c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200</v>
      </c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288</v>
      </c>
      <c r="C4684" s="46" t="s">
        <v>58</v>
      </c>
      <c r="D4684" s="93">
        <v>1</v>
      </c>
      <c r="E4684" s="110" t="s">
        <v>201</v>
      </c>
      <c r="F4684" s="48"/>
      <c r="G4684" s="49"/>
      <c r="H4684" s="50">
        <v>4800</v>
      </c>
      <c r="I4684" s="51">
        <v>0.125</v>
      </c>
      <c r="J4684" s="51"/>
      <c r="K4684" s="52">
        <f t="shared" ref="K4684:K4699" si="2687">(B4684*H4684-((B4684*H4684)*I4684))-((B4684*H4684-((B4684*H4684)*I4684))*J4684)</f>
        <v>1209600</v>
      </c>
      <c r="L4684" s="36"/>
    </row>
    <row r="4685" spans="1:12" s="10" customFormat="1" ht="14.1" customHeight="1" x14ac:dyDescent="0.25">
      <c r="A4685" s="45">
        <v>2</v>
      </c>
      <c r="B4685" s="46">
        <v>216</v>
      </c>
      <c r="C4685" s="46" t="s">
        <v>58</v>
      </c>
      <c r="D4685" s="93">
        <v>3</v>
      </c>
      <c r="E4685" s="110" t="s">
        <v>202</v>
      </c>
      <c r="F4685" s="48"/>
      <c r="G4685" s="49"/>
      <c r="H4685" s="50">
        <v>15800</v>
      </c>
      <c r="I4685" s="51">
        <v>0.125</v>
      </c>
      <c r="J4685" s="51"/>
      <c r="K4685" s="52">
        <f t="shared" si="2687"/>
        <v>2986200</v>
      </c>
      <c r="L4685" s="36"/>
    </row>
    <row r="4686" spans="1:12" s="10" customFormat="1" ht="14.1" customHeight="1" x14ac:dyDescent="0.25">
      <c r="A4686" s="45">
        <v>3</v>
      </c>
      <c r="B4686" s="46">
        <v>288</v>
      </c>
      <c r="C4686" s="46" t="s">
        <v>51</v>
      </c>
      <c r="D4686" s="93">
        <v>2</v>
      </c>
      <c r="E4686" s="110" t="s">
        <v>157</v>
      </c>
      <c r="F4686" s="48"/>
      <c r="G4686" s="49"/>
      <c r="H4686" s="50">
        <v>19800</v>
      </c>
      <c r="I4686" s="51">
        <v>0.125</v>
      </c>
      <c r="J4686" s="51"/>
      <c r="K4686" s="52">
        <f t="shared" si="2687"/>
        <v>4989600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9185400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910264.86486486485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9185400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11" t="s">
        <v>55</v>
      </c>
      <c r="K4710" s="312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11"/>
      <c r="K4711" s="312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5" t="str">
        <f>H4676</f>
        <v>LILY JULIAWATI</v>
      </c>
      <c r="I4714" s="355"/>
      <c r="J4714" s="355"/>
      <c r="K4714" s="356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9" t="s">
        <v>3</v>
      </c>
      <c r="G4715" s="130"/>
      <c r="H4715" s="357"/>
      <c r="I4715" s="357"/>
      <c r="J4715" s="357"/>
      <c r="K4715" s="358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0">
        <f>D4678</f>
        <v>45136</v>
      </c>
      <c r="E4716" s="361"/>
      <c r="F4716" s="359"/>
      <c r="G4716" s="131"/>
      <c r="H4716" s="362" t="str">
        <f>H4678</f>
        <v>(REJO AGUNG)</v>
      </c>
      <c r="I4716" s="362"/>
      <c r="J4716" s="362"/>
      <c r="K4716" s="363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9"/>
      <c r="G4717" s="131"/>
      <c r="H4717" s="343" t="str">
        <f>H4679</f>
        <v>JOMBANG</v>
      </c>
      <c r="I4717" s="343"/>
      <c r="J4717" s="343"/>
      <c r="K4717" s="34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G 2686</v>
      </c>
      <c r="E4718" s="122"/>
      <c r="F4718" s="133"/>
      <c r="G4718" s="134"/>
      <c r="H4718" s="345"/>
      <c r="I4718" s="345"/>
      <c r="J4718" s="345"/>
      <c r="K4718" s="34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288</v>
      </c>
      <c r="C4722" s="287" t="str">
        <f t="shared" si="2688"/>
        <v>PCS</v>
      </c>
      <c r="D4722" s="288">
        <f t="shared" si="2688"/>
        <v>1</v>
      </c>
      <c r="E4722" s="289" t="str">
        <f t="shared" si="2688"/>
        <v>PENCIL CASE JOYKO PC-0719 FANCY</v>
      </c>
      <c r="F4722" s="158"/>
      <c r="G4722" s="159"/>
      <c r="H4722" s="160">
        <f t="shared" ref="H4722:J4722" si="2689">H4684</f>
        <v>4800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1209600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216</v>
      </c>
      <c r="C4723" s="287" t="str">
        <f t="shared" si="2691"/>
        <v>PCS</v>
      </c>
      <c r="D4723" s="288">
        <f t="shared" si="2691"/>
        <v>3</v>
      </c>
      <c r="E4723" s="289" t="str">
        <f t="shared" si="2691"/>
        <v>BINDER NOTE JOYKO A5 (CAMPUS/CLASSIC)</v>
      </c>
      <c r="F4723" s="158"/>
      <c r="G4723" s="159"/>
      <c r="H4723" s="160">
        <f t="shared" ref="H4723:J4723" si="2692">H4685</f>
        <v>15800</v>
      </c>
      <c r="I4723" s="161">
        <f t="shared" si="2692"/>
        <v>0.125</v>
      </c>
      <c r="J4723" s="161">
        <f t="shared" si="2692"/>
        <v>0</v>
      </c>
      <c r="K4723" s="162">
        <f t="shared" si="2690"/>
        <v>2986200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288</v>
      </c>
      <c r="C4724" s="287" t="str">
        <f t="shared" si="2693"/>
        <v>LSN</v>
      </c>
      <c r="D4724" s="288">
        <f t="shared" si="2693"/>
        <v>2</v>
      </c>
      <c r="E4724" s="289" t="str">
        <f t="shared" si="2693"/>
        <v>ISI PENSIL 2B 2.0 MM JOYKO PL-10</v>
      </c>
      <c r="F4724" s="158"/>
      <c r="G4724" s="159"/>
      <c r="H4724" s="160">
        <f t="shared" ref="H4724:J4724" si="2694">H4686</f>
        <v>19800</v>
      </c>
      <c r="I4724" s="161">
        <f t="shared" si="2694"/>
        <v>0.125</v>
      </c>
      <c r="J4724" s="161">
        <f t="shared" si="2694"/>
        <v>0</v>
      </c>
      <c r="K4724" s="162">
        <f t="shared" si="2690"/>
        <v>4989600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8"/>
      <c r="K4739" s="36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9">
        <f>SUM(K4722:K4737)</f>
        <v>9185400</v>
      </c>
      <c r="K4740" s="370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5"/>
      <c r="K4741" s="365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4"/>
      <c r="K4743" s="36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6">
        <f>((J4740/1.11)+(K4742/1.11))*11%</f>
        <v>910264.86486486485</v>
      </c>
      <c r="K4744" s="367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4"/>
      <c r="K4745" s="36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9185400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7" t="str">
        <f>J4710</f>
        <v>NOVI / CONDRO</v>
      </c>
      <c r="K4748" s="33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7">
        <f>J4711</f>
        <v>0</v>
      </c>
      <c r="K4749" s="33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39" t="str">
        <f>H4714</f>
        <v>LILY JULIAWATI</v>
      </c>
      <c r="I4752" s="339"/>
      <c r="J4752" s="339"/>
      <c r="K4752" s="34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41"/>
      <c r="I4753" s="341"/>
      <c r="J4753" s="341"/>
      <c r="K4753" s="34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45136</v>
      </c>
      <c r="E4754" s="315"/>
      <c r="F4754" s="313"/>
      <c r="G4754" s="208"/>
      <c r="H4754" s="316" t="str">
        <f>H4716</f>
        <v>(REJO AGUNG)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 t="str">
        <f>H4717</f>
        <v>JOMBANG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G 2686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288</v>
      </c>
      <c r="C4760" s="292" t="str">
        <f t="shared" si="2721"/>
        <v>PCS</v>
      </c>
      <c r="D4760" s="293">
        <f t="shared" si="2721"/>
        <v>1</v>
      </c>
      <c r="E4760" s="294" t="str">
        <f t="shared" si="2721"/>
        <v>PENCIL CASE JOYKO PC-0719 FANCY</v>
      </c>
      <c r="F4760" s="235"/>
      <c r="G4760" s="236"/>
      <c r="H4760" s="237">
        <f t="shared" ref="H4760:J4760" si="2722">H4722</f>
        <v>4800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1209600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216</v>
      </c>
      <c r="C4761" s="292" t="str">
        <f t="shared" si="2724"/>
        <v>PCS</v>
      </c>
      <c r="D4761" s="293">
        <f t="shared" si="2724"/>
        <v>3</v>
      </c>
      <c r="E4761" s="294" t="str">
        <f t="shared" si="2724"/>
        <v>BINDER NOTE JOYKO A5 (CAMPUS/CLASSIC)</v>
      </c>
      <c r="F4761" s="235"/>
      <c r="G4761" s="236"/>
      <c r="H4761" s="237">
        <f t="shared" ref="H4761:J4761" si="2725">H4723</f>
        <v>15800</v>
      </c>
      <c r="I4761" s="238">
        <f t="shared" si="2725"/>
        <v>0.125</v>
      </c>
      <c r="J4761" s="238">
        <f t="shared" si="2725"/>
        <v>0</v>
      </c>
      <c r="K4761" s="239">
        <f t="shared" si="2723"/>
        <v>2986200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288</v>
      </c>
      <c r="C4762" s="292" t="str">
        <f t="shared" si="2726"/>
        <v>LSN</v>
      </c>
      <c r="D4762" s="293">
        <f t="shared" si="2726"/>
        <v>2</v>
      </c>
      <c r="E4762" s="294" t="str">
        <f t="shared" si="2726"/>
        <v>ISI PENSIL 2B 2.0 MM JOYKO PL-10</v>
      </c>
      <c r="F4762" s="235"/>
      <c r="G4762" s="236"/>
      <c r="H4762" s="237">
        <f t="shared" ref="H4762:J4762" si="2727">H4724</f>
        <v>19800</v>
      </c>
      <c r="I4762" s="238">
        <f t="shared" si="2727"/>
        <v>0.125</v>
      </c>
      <c r="J4762" s="238">
        <f t="shared" si="2727"/>
        <v>0</v>
      </c>
      <c r="K4762" s="239">
        <f t="shared" si="2723"/>
        <v>4989600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9185400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910264.86486486485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9185400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9" t="str">
        <f>J4748</f>
        <v>NOVI / CONDRO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05" t="s">
        <v>56</v>
      </c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>
        <v>45138</v>
      </c>
      <c r="E4792" s="348"/>
      <c r="F4792" s="309"/>
      <c r="G4792" s="18"/>
      <c r="H4792" s="349" t="s">
        <v>32</v>
      </c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 t="s">
        <v>49</v>
      </c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203</v>
      </c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</v>
      </c>
      <c r="C4798" s="46" t="s">
        <v>51</v>
      </c>
      <c r="D4798" s="93" t="s">
        <v>32</v>
      </c>
      <c r="E4798" s="110" t="s">
        <v>187</v>
      </c>
      <c r="F4798" s="48"/>
      <c r="G4798" s="49"/>
      <c r="H4798" s="50">
        <v>32400</v>
      </c>
      <c r="I4798" s="51">
        <v>0.1</v>
      </c>
      <c r="J4798" s="51"/>
      <c r="K4798" s="52">
        <f t="shared" ref="K4798:K4813" si="2754">(B4798*H4798-((B4798*H4798)*I4798))-((B4798*H4798-((B4798*H4798)*I4798))*J4798)</f>
        <v>291600</v>
      </c>
      <c r="L4798" s="36"/>
    </row>
    <row r="4799" spans="1:12" s="10" customFormat="1" ht="14.1" customHeight="1" x14ac:dyDescent="0.25">
      <c r="A4799" s="45">
        <v>2</v>
      </c>
      <c r="B4799" s="46">
        <v>100</v>
      </c>
      <c r="C4799" s="46" t="s">
        <v>58</v>
      </c>
      <c r="D4799" s="93" t="s">
        <v>32</v>
      </c>
      <c r="E4799" s="110" t="s">
        <v>204</v>
      </c>
      <c r="F4799" s="48"/>
      <c r="G4799" s="49"/>
      <c r="H4799" s="50">
        <v>3700</v>
      </c>
      <c r="I4799" s="51">
        <v>0.1</v>
      </c>
      <c r="J4799" s="51"/>
      <c r="K4799" s="52">
        <f t="shared" si="2754"/>
        <v>333000</v>
      </c>
      <c r="L4799" s="36"/>
    </row>
    <row r="4800" spans="1:12" s="10" customFormat="1" ht="14.1" customHeight="1" x14ac:dyDescent="0.25">
      <c r="A4800" s="45">
        <v>3</v>
      </c>
      <c r="B4800" s="46">
        <v>2</v>
      </c>
      <c r="C4800" s="46" t="s">
        <v>51</v>
      </c>
      <c r="D4800" s="93" t="s">
        <v>32</v>
      </c>
      <c r="E4800" s="110" t="s">
        <v>164</v>
      </c>
      <c r="F4800" s="48"/>
      <c r="G4800" s="49"/>
      <c r="H4800" s="50">
        <v>57000</v>
      </c>
      <c r="I4800" s="51">
        <v>0.1</v>
      </c>
      <c r="J4800" s="51"/>
      <c r="K4800" s="52">
        <f t="shared" si="2754"/>
        <v>102600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727200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72064.864864864852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727200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11" t="s">
        <v>55</v>
      </c>
      <c r="K4824" s="312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11"/>
      <c r="K4825" s="312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5" t="str">
        <f>H4790</f>
        <v>CV  WISUDA</v>
      </c>
      <c r="I4828" s="355"/>
      <c r="J4828" s="355"/>
      <c r="K4828" s="356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9" t="s">
        <v>3</v>
      </c>
      <c r="G4829" s="130"/>
      <c r="H4829" s="357"/>
      <c r="I4829" s="357"/>
      <c r="J4829" s="357"/>
      <c r="K4829" s="358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0">
        <f>D4792</f>
        <v>45138</v>
      </c>
      <c r="E4830" s="361"/>
      <c r="F4830" s="359"/>
      <c r="G4830" s="131"/>
      <c r="H4830" s="362" t="str">
        <f>H4792</f>
        <v/>
      </c>
      <c r="I4830" s="362"/>
      <c r="J4830" s="362"/>
      <c r="K4830" s="363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9"/>
      <c r="G4831" s="131"/>
      <c r="H4831" s="343" t="str">
        <f>H4793</f>
        <v>PURWOKERTO</v>
      </c>
      <c r="I4831" s="343"/>
      <c r="J4831" s="343"/>
      <c r="K4831" s="34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KO 2379</v>
      </c>
      <c r="E4832" s="122"/>
      <c r="F4832" s="133"/>
      <c r="G4832" s="134"/>
      <c r="H4832" s="345"/>
      <c r="I4832" s="345"/>
      <c r="J4832" s="345"/>
      <c r="K4832" s="34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10</v>
      </c>
      <c r="C4836" s="287" t="str">
        <f t="shared" si="2755"/>
        <v>LSN</v>
      </c>
      <c r="D4836" s="288" t="str">
        <f t="shared" si="2755"/>
        <v/>
      </c>
      <c r="E4836" s="289" t="str">
        <f t="shared" si="2755"/>
        <v>ISI CUTTER 9 MM KENKO A-100 (KECIL)</v>
      </c>
      <c r="F4836" s="158"/>
      <c r="G4836" s="159"/>
      <c r="H4836" s="160">
        <f t="shared" ref="H4836:J4836" si="2756">H4798</f>
        <v>32400</v>
      </c>
      <c r="I4836" s="161">
        <f t="shared" si="2756"/>
        <v>0.1</v>
      </c>
      <c r="J4836" s="161">
        <f t="shared" si="2756"/>
        <v>0</v>
      </c>
      <c r="K4836" s="162">
        <f t="shared" ref="K4836:K4851" si="2757">(B4836*H4836-((B4836*H4836)*I4836))-((B4836*H4836-((B4836*H4836)*I4836))*J4836)</f>
        <v>291600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100</v>
      </c>
      <c r="C4837" s="287" t="str">
        <f t="shared" si="2758"/>
        <v>PCS</v>
      </c>
      <c r="D4837" s="288" t="str">
        <f t="shared" si="2758"/>
        <v/>
      </c>
      <c r="E4837" s="289" t="str">
        <f t="shared" si="2758"/>
        <v>HIGHLIGHTER / STABILLO JOYKO HL-MIX PINK / ORANGE</v>
      </c>
      <c r="F4837" s="158"/>
      <c r="G4837" s="159"/>
      <c r="H4837" s="160">
        <f t="shared" ref="H4837:J4837" si="2759">H4799</f>
        <v>3700</v>
      </c>
      <c r="I4837" s="161">
        <f t="shared" si="2759"/>
        <v>0.1</v>
      </c>
      <c r="J4837" s="161">
        <f t="shared" si="2759"/>
        <v>0</v>
      </c>
      <c r="K4837" s="162">
        <f t="shared" si="2757"/>
        <v>333000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2</v>
      </c>
      <c r="C4838" s="287" t="str">
        <f t="shared" si="2760"/>
        <v>LSN</v>
      </c>
      <c r="D4838" s="288" t="str">
        <f t="shared" si="2760"/>
        <v/>
      </c>
      <c r="E4838" s="289" t="str">
        <f t="shared" si="2760"/>
        <v>CUTTER 9 MM KENKO A-300 (KECIL)</v>
      </c>
      <c r="F4838" s="158"/>
      <c r="G4838" s="159"/>
      <c r="H4838" s="160">
        <f t="shared" ref="H4838:J4838" si="2761">H4800</f>
        <v>57000</v>
      </c>
      <c r="I4838" s="161">
        <f t="shared" si="2761"/>
        <v>0.1</v>
      </c>
      <c r="J4838" s="161">
        <f t="shared" si="2761"/>
        <v>0</v>
      </c>
      <c r="K4838" s="162">
        <f t="shared" si="2757"/>
        <v>102600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8"/>
      <c r="K4853" s="36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9">
        <f>SUM(K4836:K4851)</f>
        <v>727200</v>
      </c>
      <c r="K4854" s="370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5"/>
      <c r="K4855" s="365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4"/>
      <c r="K4857" s="36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6">
        <f>((J4854/1.11)+(K4856/1.11))*11%</f>
        <v>72064.864864864852</v>
      </c>
      <c r="K4858" s="367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4"/>
      <c r="K4859" s="36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727200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7" t="str">
        <f>J4824</f>
        <v>NOVI / CONDRO</v>
      </c>
      <c r="K4862" s="33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7">
        <f>J4825</f>
        <v>0</v>
      </c>
      <c r="K4863" s="33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39" t="str">
        <f>H4828</f>
        <v>CV  WISUDA</v>
      </c>
      <c r="I4866" s="339"/>
      <c r="J4866" s="339"/>
      <c r="K4866" s="34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41"/>
      <c r="I4867" s="341"/>
      <c r="J4867" s="341"/>
      <c r="K4867" s="34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45138</v>
      </c>
      <c r="E4868" s="315"/>
      <c r="F4868" s="313"/>
      <c r="G4868" s="208"/>
      <c r="H4868" s="316" t="str">
        <f>H4830</f>
        <v/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 t="str">
        <f>H4831</f>
        <v>PURWOKERTO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KO 2379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10</v>
      </c>
      <c r="C4874" s="292" t="str">
        <f t="shared" si="2788"/>
        <v>LSN</v>
      </c>
      <c r="D4874" s="293" t="str">
        <f t="shared" si="2788"/>
        <v/>
      </c>
      <c r="E4874" s="294" t="str">
        <f t="shared" si="2788"/>
        <v>ISI CUTTER 9 MM KENKO A-100 (KECIL)</v>
      </c>
      <c r="F4874" s="235"/>
      <c r="G4874" s="236"/>
      <c r="H4874" s="237">
        <f t="shared" ref="H4874:J4874" si="2789">H4836</f>
        <v>32400</v>
      </c>
      <c r="I4874" s="238">
        <f t="shared" si="2789"/>
        <v>0.1</v>
      </c>
      <c r="J4874" s="238">
        <f t="shared" si="2789"/>
        <v>0</v>
      </c>
      <c r="K4874" s="239">
        <f t="shared" ref="K4874:K4889" si="2790">(B4874*H4874-((B4874*H4874)*I4874))-((B4874*H4874-((B4874*H4874)*I4874))*J4874)</f>
        <v>291600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100</v>
      </c>
      <c r="C4875" s="292" t="str">
        <f t="shared" si="2791"/>
        <v>PCS</v>
      </c>
      <c r="D4875" s="293" t="str">
        <f t="shared" si="2791"/>
        <v/>
      </c>
      <c r="E4875" s="294" t="str">
        <f t="shared" si="2791"/>
        <v>HIGHLIGHTER / STABILLO JOYKO HL-MIX PINK / ORANGE</v>
      </c>
      <c r="F4875" s="235"/>
      <c r="G4875" s="236"/>
      <c r="H4875" s="237">
        <f t="shared" ref="H4875:J4875" si="2792">H4837</f>
        <v>3700</v>
      </c>
      <c r="I4875" s="238">
        <f t="shared" si="2792"/>
        <v>0.1</v>
      </c>
      <c r="J4875" s="238">
        <f t="shared" si="2792"/>
        <v>0</v>
      </c>
      <c r="K4875" s="239">
        <f t="shared" si="2790"/>
        <v>333000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2</v>
      </c>
      <c r="C4876" s="292" t="str">
        <f t="shared" si="2793"/>
        <v>LSN</v>
      </c>
      <c r="D4876" s="293" t="str">
        <f t="shared" si="2793"/>
        <v/>
      </c>
      <c r="E4876" s="294" t="str">
        <f t="shared" si="2793"/>
        <v>CUTTER 9 MM KENKO A-300 (KECIL)</v>
      </c>
      <c r="F4876" s="235"/>
      <c r="G4876" s="236"/>
      <c r="H4876" s="237">
        <f t="shared" ref="H4876:J4876" si="2794">H4838</f>
        <v>57000</v>
      </c>
      <c r="I4876" s="238">
        <f t="shared" si="2794"/>
        <v>0.1</v>
      </c>
      <c r="J4876" s="238">
        <f t="shared" si="2794"/>
        <v>0</v>
      </c>
      <c r="K4876" s="239">
        <f t="shared" si="2790"/>
        <v>102600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727200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72064.864864864852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727200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9" t="str">
        <f>J4862</f>
        <v>NOVI / CONDRO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05" t="s">
        <v>47</v>
      </c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>
        <v>45138</v>
      </c>
      <c r="E4906" s="348"/>
      <c r="F4906" s="309"/>
      <c r="G4906" s="18"/>
      <c r="H4906" s="349" t="s">
        <v>48</v>
      </c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 t="s">
        <v>49</v>
      </c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205</v>
      </c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288</v>
      </c>
      <c r="C4912" s="46" t="s">
        <v>51</v>
      </c>
      <c r="D4912" s="93">
        <v>2</v>
      </c>
      <c r="E4912" s="110" t="s">
        <v>165</v>
      </c>
      <c r="F4912" s="48"/>
      <c r="G4912" s="49"/>
      <c r="H4912" s="50">
        <v>12600</v>
      </c>
      <c r="I4912" s="51">
        <v>0.13500000000000001</v>
      </c>
      <c r="J4912" s="51"/>
      <c r="K4912" s="52">
        <f t="shared" ref="K4912:K4927" si="2821">(B4912*H4912-((B4912*H4912)*I4912))-((B4912*H4912-((B4912*H4912)*I4912))*J4912)</f>
        <v>3138912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3138912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311063.35135135136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3138912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11" t="s">
        <v>55</v>
      </c>
      <c r="K4938" s="312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11"/>
      <c r="K4939" s="312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5" t="str">
        <f>H4904</f>
        <v>CV PELITA JAYA</v>
      </c>
      <c r="I4942" s="355"/>
      <c r="J4942" s="355"/>
      <c r="K4942" s="356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9" t="s">
        <v>3</v>
      </c>
      <c r="G4943" s="130"/>
      <c r="H4943" s="357"/>
      <c r="I4943" s="357"/>
      <c r="J4943" s="357"/>
      <c r="K4943" s="358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0">
        <f>D4906</f>
        <v>45138</v>
      </c>
      <c r="E4944" s="361"/>
      <c r="F4944" s="359"/>
      <c r="G4944" s="131"/>
      <c r="H4944" s="362" t="str">
        <f>H4906</f>
        <v>(ANUGERAH SEJAHTERA)</v>
      </c>
      <c r="I4944" s="362"/>
      <c r="J4944" s="362"/>
      <c r="K4944" s="363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9"/>
      <c r="G4945" s="131"/>
      <c r="H4945" s="343" t="str">
        <f>H4907</f>
        <v>PURWOKERTO</v>
      </c>
      <c r="I4945" s="343"/>
      <c r="J4945" s="343"/>
      <c r="K4945" s="34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KO 1816</v>
      </c>
      <c r="E4946" s="122"/>
      <c r="F4946" s="133"/>
      <c r="G4946" s="134"/>
      <c r="H4946" s="345"/>
      <c r="I4946" s="345"/>
      <c r="J4946" s="345"/>
      <c r="K4946" s="34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288</v>
      </c>
      <c r="C4950" s="287" t="str">
        <f t="shared" si="2822"/>
        <v>LSN</v>
      </c>
      <c r="D4950" s="288">
        <f t="shared" si="2822"/>
        <v>2</v>
      </c>
      <c r="E4950" s="289" t="str">
        <f t="shared" si="2822"/>
        <v>BALLPEN JOYKO BP-338 VOCUS HITAM</v>
      </c>
      <c r="F4950" s="158"/>
      <c r="G4950" s="159"/>
      <c r="H4950" s="160">
        <f t="shared" ref="H4950:J4950" si="2823">H4912</f>
        <v>12600</v>
      </c>
      <c r="I4950" s="161">
        <f t="shared" si="2823"/>
        <v>0.13500000000000001</v>
      </c>
      <c r="J4950" s="161">
        <f t="shared" si="2823"/>
        <v>0</v>
      </c>
      <c r="K4950" s="162">
        <f t="shared" ref="K4950:K4965" si="2824">(B4950*H4950-((B4950*H4950)*I4950))-((B4950*H4950-((B4950*H4950)*I4950))*J4950)</f>
        <v>3138912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8"/>
      <c r="K4967" s="36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9">
        <f>SUM(K4950:K4965)</f>
        <v>3138912</v>
      </c>
      <c r="K4968" s="370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5"/>
      <c r="K4969" s="365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4"/>
      <c r="K4971" s="36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6">
        <f>((J4968/1.11)+(K4970/1.11))*11%</f>
        <v>311063.35135135136</v>
      </c>
      <c r="K4972" s="367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4"/>
      <c r="K4973" s="36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3138912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7" t="str">
        <f>J4938</f>
        <v>NOVI / CONDRO</v>
      </c>
      <c r="K4976" s="33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7">
        <f>J4939</f>
        <v>0</v>
      </c>
      <c r="K4977" s="33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39" t="str">
        <f>H4942</f>
        <v>CV PELITA JAYA</v>
      </c>
      <c r="I4980" s="339"/>
      <c r="J4980" s="339"/>
      <c r="K4980" s="34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41"/>
      <c r="I4981" s="341"/>
      <c r="J4981" s="341"/>
      <c r="K4981" s="34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45138</v>
      </c>
      <c r="E4982" s="315"/>
      <c r="F4982" s="313"/>
      <c r="G4982" s="208"/>
      <c r="H4982" s="316" t="str">
        <f>H4944</f>
        <v>(ANUGERAH SEJAHTERA)</v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 t="str">
        <f>H4945</f>
        <v>PURWOKERTO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KO 1816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288</v>
      </c>
      <c r="C4988" s="292" t="str">
        <f t="shared" si="2855"/>
        <v>LSN</v>
      </c>
      <c r="D4988" s="293">
        <f t="shared" si="2855"/>
        <v>2</v>
      </c>
      <c r="E4988" s="294" t="str">
        <f t="shared" si="2855"/>
        <v>BALLPEN JOYKO BP-338 VOCUS HITAM</v>
      </c>
      <c r="F4988" s="235"/>
      <c r="G4988" s="236"/>
      <c r="H4988" s="237">
        <f t="shared" ref="H4988:J4988" si="2856">H4950</f>
        <v>12600</v>
      </c>
      <c r="I4988" s="238">
        <f t="shared" si="2856"/>
        <v>0.13500000000000001</v>
      </c>
      <c r="J4988" s="238">
        <f t="shared" si="2856"/>
        <v>0</v>
      </c>
      <c r="K4988" s="239">
        <f t="shared" ref="K4988:K5003" si="2857">(B4988*H4988-((B4988*H4988)*I4988))-((B4988*H4988-((B4988*H4988)*I4988))*J4988)</f>
        <v>3138912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3138912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311063.35135135136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3138912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9" t="str">
        <f>J4976</f>
        <v>NOVI / CONDRO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</sheetData>
  <mergeCells count="1716">
    <mergeCell ref="J5007:K5007"/>
    <mergeCell ref="J5009:K5009"/>
    <mergeCell ref="J5010:K5010"/>
    <mergeCell ref="J5011:K5011"/>
    <mergeCell ref="J5014:K5014"/>
    <mergeCell ref="J5015:K5015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2023-07-18T02:19:50Z</cp:lastPrinted>
  <dcterms:created xsi:type="dcterms:W3CDTF">2022-01-21T06:52:44Z</dcterms:created>
  <dcterms:modified xsi:type="dcterms:W3CDTF">2023-08-04T03:46:47Z</dcterms:modified>
</cp:coreProperties>
</file>